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autoCompressPictures="0" defaultThemeVersion="124226"/>
  <mc:AlternateContent xmlns:mc="http://schemas.openxmlformats.org/markup-compatibility/2006">
    <mc:Choice Requires="x15">
      <x15ac:absPath xmlns:x15ac="http://schemas.microsoft.com/office/spreadsheetml/2010/11/ac" url="D:\Desktop\SDA CONSOLIDADO\2024\6-JUNIO 2024\PLAN DE ACCIÓN\PA a mayo 2024\"/>
    </mc:Choice>
  </mc:AlternateContent>
  <xr:revisionPtr revIDLastSave="0" documentId="13_ncr:1_{402FD352-BB8B-41CF-9842-82CBC6A29072}" xr6:coauthVersionLast="47" xr6:coauthVersionMax="47" xr10:uidLastSave="{00000000-0000-0000-0000-000000000000}"/>
  <bookViews>
    <workbookView xWindow="-120" yWindow="-120" windowWidth="20730" windowHeight="11160" tabRatio="601" activeTab="1" xr2:uid="{00000000-000D-0000-FFFF-FFFF00000000}"/>
  </bookViews>
  <sheets>
    <sheet name="GESTIÓN " sheetId="33" r:id="rId1"/>
    <sheet name="INVERSIÓN" sheetId="6" r:id="rId2"/>
    <sheet name="ACTIVIDADES" sheetId="21" r:id="rId3"/>
    <sheet name="TERRITORIALIZACIÓN" sheetId="35" r:id="rId4"/>
    <sheet name="SPI." sheetId="27" r:id="rId5"/>
    <sheet name="SPI" sheetId="14" state="hidden" r:id="rId6"/>
  </sheets>
  <externalReferences>
    <externalReference r:id="rId7"/>
    <externalReference r:id="rId8"/>
  </externalReferences>
  <definedNames>
    <definedName name="_xlnm._FilterDatabase" localSheetId="2" hidden="1">ACTIVIDADES!$A$7:$C$8</definedName>
    <definedName name="_xlnm._FilterDatabase" localSheetId="0" hidden="1">'GESTIÓN '!$A$12:$FA$12</definedName>
    <definedName name="_xlnm._FilterDatabase" localSheetId="1" hidden="1">INVERSIÓN!$A$9:$GZ$38</definedName>
    <definedName name="_xlnm.Print_Area" localSheetId="2">ACTIVIDADES!$A$1:$V$40</definedName>
    <definedName name="_xlnm.Print_Area" localSheetId="0">'GESTIÓN '!$A$1:$FA$14</definedName>
    <definedName name="_xlnm.Print_Area" localSheetId="1">INVERSIÓN!$A$1:$FA$34</definedName>
    <definedName name="CONDICION_POBLACIONAL" localSheetId="2">[1]Variables!$C$1:$C$24</definedName>
    <definedName name="CONDICION_POBLACIONAL" localSheetId="4">[1]Variables!$C$1:$C$24</definedName>
    <definedName name="CONDICION_POBLACIONAL">[1]Variables!$C$1:$C$24</definedName>
    <definedName name="GRUPO_ETAREO" localSheetId="2">[1]Variables!$A$1:$A$8</definedName>
    <definedName name="GRUPO_ETAREO" localSheetId="4">[1]Variables!$A$1:$A$8</definedName>
    <definedName name="GRUPO_ETAREO">[1]Variables!$A$1:$A$8</definedName>
    <definedName name="GRUPO_ETAREOS" localSheetId="2">#REF!</definedName>
    <definedName name="GRUPO_ETAREOS" localSheetId="0">#REF!</definedName>
    <definedName name="GRUPO_ETAREOS" localSheetId="4">#REF!</definedName>
    <definedName name="GRUPO_ETAREOS">#REF!</definedName>
    <definedName name="GRUPO_ETARIO" localSheetId="2">#REF!</definedName>
    <definedName name="GRUPO_ETARIO" localSheetId="0">#REF!</definedName>
    <definedName name="GRUPO_ETARIO" localSheetId="4">#REF!</definedName>
    <definedName name="GRUPO_ETARIO">#REF!</definedName>
    <definedName name="GRUPO_ETNICO" localSheetId="2">#REF!</definedName>
    <definedName name="GRUPO_ETNICO" localSheetId="0">#REF!</definedName>
    <definedName name="GRUPO_ETNICO" localSheetId="4">#REF!</definedName>
    <definedName name="GRUPO_ETNICO">#REF!</definedName>
    <definedName name="GRUPOETNICO" localSheetId="2">#REF!</definedName>
    <definedName name="GRUPOETNICO" localSheetId="0">#REF!</definedName>
    <definedName name="GRUPOETNICO" localSheetId="4">#REF!</definedName>
    <definedName name="GRUPOETNICO">#REF!</definedName>
    <definedName name="GRUPOS_ETNICOS" localSheetId="2">[1]Variables!$H$1:$H$8</definedName>
    <definedName name="GRUPOS_ETNICOS" localSheetId="4">[1]Variables!$H$1:$H$8</definedName>
    <definedName name="GRUPOS_ETNICOS">[1]Variables!$H$1:$H$8</definedName>
    <definedName name="LOCALIDAD" localSheetId="2">#REF!</definedName>
    <definedName name="LOCALIDAD" localSheetId="0">#REF!</definedName>
    <definedName name="LOCALIDAD" localSheetId="4">#REF!</definedName>
    <definedName name="LOCALIDAD">#REF!</definedName>
    <definedName name="LOCALIZACION" localSheetId="2">#REF!</definedName>
    <definedName name="LOCALIZACION" localSheetId="0">#REF!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8" i="6" l="1"/>
  <c r="EU30" i="6"/>
  <c r="EU10" i="6"/>
  <c r="EV10" i="6"/>
  <c r="ET10" i="6"/>
  <c r="ES10" i="6"/>
  <c r="ER13" i="6"/>
  <c r="ER10" i="6"/>
  <c r="G16" i="6"/>
  <c r="G32" i="6"/>
  <c r="G31" i="6"/>
  <c r="G25" i="6"/>
  <c r="G18" i="6"/>
  <c r="G11" i="6"/>
  <c r="G21" i="6"/>
  <c r="G14" i="6"/>
  <c r="G15" i="6"/>
  <c r="ER14" i="33"/>
  <c r="ES14" i="33"/>
  <c r="ET14" i="33"/>
  <c r="EU14" i="33"/>
  <c r="EV14" i="33"/>
  <c r="EV13" i="33"/>
  <c r="EU13" i="33"/>
  <c r="ET13" i="33"/>
  <c r="ES13" i="33"/>
  <c r="ER13" i="33"/>
  <c r="ER28" i="6"/>
  <c r="ER29" i="6"/>
  <c r="ER27" i="6"/>
  <c r="ER24" i="6"/>
  <c r="ER23" i="6"/>
  <c r="ER21" i="6"/>
  <c r="ER20" i="6"/>
  <c r="ER18" i="6"/>
  <c r="ER11" i="6"/>
  <c r="ER12" i="6"/>
  <c r="ER14" i="6"/>
  <c r="ER15" i="6"/>
  <c r="ER16" i="6"/>
  <c r="ER17" i="6"/>
  <c r="ER19" i="6"/>
  <c r="ER22" i="6"/>
  <c r="ER25" i="6"/>
  <c r="ER26" i="6"/>
  <c r="ER30" i="6"/>
  <c r="EP14" i="33"/>
  <c r="EQ13" i="33"/>
  <c r="EP13" i="33"/>
  <c r="EQ14" i="33"/>
  <c r="EO13" i="33"/>
  <c r="EP22" i="6"/>
  <c r="EQ22" i="6"/>
  <c r="EO22" i="6"/>
  <c r="G365" i="27" l="1"/>
  <c r="J127" i="27"/>
  <c r="J129" i="27"/>
  <c r="M130" i="27"/>
  <c r="J130" i="27"/>
  <c r="H68" i="27"/>
  <c r="DN31" i="6" l="1"/>
  <c r="DX14" i="33" l="1"/>
  <c r="DX29" i="6"/>
  <c r="CJ29" i="6"/>
  <c r="CK29" i="6"/>
  <c r="CL29" i="6"/>
  <c r="CM29" i="6"/>
  <c r="CN29" i="6"/>
  <c r="CO29" i="6"/>
  <c r="CP29" i="6"/>
  <c r="CQ29" i="6"/>
  <c r="CR29" i="6"/>
  <c r="CS29" i="6"/>
  <c r="CT29" i="6"/>
  <c r="CU29" i="6"/>
  <c r="CV29" i="6"/>
  <c r="CW29" i="6"/>
  <c r="CX29" i="6"/>
  <c r="CY29" i="6"/>
  <c r="CZ29" i="6"/>
  <c r="DA29" i="6"/>
  <c r="DB29" i="6"/>
  <c r="DC29" i="6"/>
  <c r="DD29" i="6"/>
  <c r="DE29" i="6"/>
  <c r="DF29" i="6"/>
  <c r="DG29" i="6"/>
  <c r="DH29" i="6"/>
  <c r="DN29" i="6"/>
  <c r="DO29" i="6"/>
  <c r="DP29" i="6"/>
  <c r="DQ29" i="6"/>
  <c r="DR29" i="6"/>
  <c r="DS29" i="6"/>
  <c r="DT29" i="6"/>
  <c r="DU29" i="6"/>
  <c r="DV29" i="6"/>
  <c r="DW29" i="6"/>
  <c r="EM28" i="6"/>
  <c r="EN28" i="6"/>
  <c r="EO28" i="6"/>
  <c r="EP28" i="6"/>
  <c r="EQ28" i="6"/>
  <c r="EM27" i="6"/>
  <c r="EN27" i="6"/>
  <c r="EO27" i="6"/>
  <c r="EP27" i="6"/>
  <c r="EQ27" i="6"/>
  <c r="EQ26" i="6"/>
  <c r="EN26" i="6"/>
  <c r="EO26" i="6"/>
  <c r="EP24" i="6"/>
  <c r="EO24" i="6"/>
  <c r="EQ24" i="6" s="1"/>
  <c r="EN24" i="6"/>
  <c r="EQ25" i="6"/>
  <c r="EN29" i="6" l="1"/>
  <c r="EM20" i="6"/>
  <c r="EN20" i="6"/>
  <c r="EO20" i="6"/>
  <c r="EP20" i="6"/>
  <c r="EQ20" i="6"/>
  <c r="EM21" i="6"/>
  <c r="EN21" i="6"/>
  <c r="EO21" i="6"/>
  <c r="EQ21" i="6" s="1"/>
  <c r="EP21" i="6"/>
  <c r="EM19" i="6"/>
  <c r="EN19" i="6"/>
  <c r="EO19" i="6"/>
  <c r="EP19" i="6"/>
  <c r="EQ19" i="6"/>
  <c r="EM18" i="6"/>
  <c r="EN18" i="6"/>
  <c r="EO18" i="6"/>
  <c r="EP18" i="6"/>
  <c r="EQ18" i="6"/>
  <c r="EN17" i="6"/>
  <c r="EO17" i="6"/>
  <c r="DX22" i="6" l="1"/>
  <c r="EN12" i="6" l="1"/>
  <c r="EP10" i="6" l="1"/>
  <c r="EN10" i="6"/>
  <c r="EO10" i="6"/>
  <c r="EQ10" i="6"/>
  <c r="EO14" i="6" l="1"/>
  <c r="ES14" i="6" s="1"/>
  <c r="EN14" i="6"/>
  <c r="EO25" i="6" l="1"/>
  <c r="EO30" i="6" s="1"/>
  <c r="EN25" i="6"/>
  <c r="EP11" i="6"/>
  <c r="EN11" i="6"/>
  <c r="EO11" i="6"/>
  <c r="EM11" i="6"/>
  <c r="EQ30" i="6"/>
  <c r="H30" i="6"/>
  <c r="I30" i="6"/>
  <c r="J30" i="6"/>
  <c r="K30" i="6"/>
  <c r="L30" i="6"/>
  <c r="M30" i="6"/>
  <c r="N30" i="6"/>
  <c r="O30" i="6"/>
  <c r="P30" i="6"/>
  <c r="Q30" i="6"/>
  <c r="R30" i="6"/>
  <c r="S30" i="6"/>
  <c r="T30" i="6"/>
  <c r="U30" i="6"/>
  <c r="V30" i="6"/>
  <c r="Z30" i="6"/>
  <c r="AA30" i="6"/>
  <c r="AB30" i="6"/>
  <c r="AC30" i="6"/>
  <c r="AD30" i="6"/>
  <c r="AE30" i="6"/>
  <c r="AI30" i="6"/>
  <c r="AK30" i="6"/>
  <c r="AL30" i="6"/>
  <c r="AM30" i="6"/>
  <c r="AN30" i="6"/>
  <c r="AO30" i="6"/>
  <c r="AP30" i="6"/>
  <c r="AQ30" i="6"/>
  <c r="AR30" i="6"/>
  <c r="AT30" i="6"/>
  <c r="AU30" i="6"/>
  <c r="AV30" i="6"/>
  <c r="AW30" i="6"/>
  <c r="AX30" i="6"/>
  <c r="AY30" i="6"/>
  <c r="AZ30" i="6"/>
  <c r="BF30" i="6"/>
  <c r="BG30" i="6"/>
  <c r="BH30" i="6"/>
  <c r="BI30" i="6"/>
  <c r="BJ30" i="6"/>
  <c r="BK30" i="6"/>
  <c r="BL30" i="6"/>
  <c r="BM30" i="6"/>
  <c r="BN30" i="6"/>
  <c r="BO30" i="6"/>
  <c r="BP30" i="6"/>
  <c r="BQ30" i="6"/>
  <c r="BR30" i="6"/>
  <c r="BS30" i="6"/>
  <c r="BT30" i="6"/>
  <c r="BU30" i="6"/>
  <c r="BV30" i="6"/>
  <c r="BW30" i="6"/>
  <c r="BX30" i="6"/>
  <c r="BZ30" i="6"/>
  <c r="CA30" i="6"/>
  <c r="CB30" i="6"/>
  <c r="CC30" i="6"/>
  <c r="CD30" i="6"/>
  <c r="CJ30" i="6"/>
  <c r="CK30" i="6"/>
  <c r="CL30" i="6"/>
  <c r="CM30" i="6"/>
  <c r="CN30" i="6"/>
  <c r="CO30" i="6"/>
  <c r="CP30" i="6"/>
  <c r="CQ30" i="6"/>
  <c r="CR30" i="6"/>
  <c r="CS30" i="6"/>
  <c r="CT30" i="6"/>
  <c r="CU30" i="6"/>
  <c r="CV30" i="6"/>
  <c r="CW30" i="6"/>
  <c r="CX30" i="6"/>
  <c r="CY30" i="6"/>
  <c r="CZ30" i="6"/>
  <c r="DA30" i="6"/>
  <c r="DB30" i="6"/>
  <c r="DC30" i="6"/>
  <c r="DD30" i="6"/>
  <c r="DE30" i="6"/>
  <c r="DF30" i="6"/>
  <c r="DH30" i="6"/>
  <c r="DN30" i="6"/>
  <c r="DO30" i="6"/>
  <c r="DP30" i="6"/>
  <c r="DQ30" i="6"/>
  <c r="DR30" i="6"/>
  <c r="DS30" i="6"/>
  <c r="DT30" i="6"/>
  <c r="DU30" i="6"/>
  <c r="DV30" i="6"/>
  <c r="DW30" i="6"/>
  <c r="DX30" i="6"/>
  <c r="DY30" i="6"/>
  <c r="DZ30" i="6"/>
  <c r="EA30" i="6"/>
  <c r="EB30" i="6"/>
  <c r="EC30" i="6"/>
  <c r="ED30" i="6"/>
  <c r="EE30" i="6"/>
  <c r="EF30" i="6"/>
  <c r="EG30" i="6"/>
  <c r="EH30" i="6"/>
  <c r="EI30" i="6"/>
  <c r="EJ30" i="6"/>
  <c r="EK30" i="6"/>
  <c r="EL30" i="6"/>
  <c r="EN30" i="6"/>
  <c r="EP23" i="6"/>
  <c r="H23" i="6"/>
  <c r="I23" i="6"/>
  <c r="J23" i="6"/>
  <c r="K23" i="6"/>
  <c r="L23" i="6"/>
  <c r="M23" i="6"/>
  <c r="N23" i="6"/>
  <c r="O23" i="6"/>
  <c r="P23" i="6"/>
  <c r="Q23" i="6"/>
  <c r="R23" i="6"/>
  <c r="S23" i="6"/>
  <c r="T23" i="6"/>
  <c r="U23" i="6"/>
  <c r="V23" i="6"/>
  <c r="W23" i="6"/>
  <c r="X23" i="6"/>
  <c r="Y23" i="6"/>
  <c r="Z23" i="6"/>
  <c r="AA23" i="6"/>
  <c r="AB23" i="6"/>
  <c r="AC23" i="6"/>
  <c r="AD23" i="6"/>
  <c r="AE23" i="6"/>
  <c r="AF23" i="6"/>
  <c r="AG23" i="6"/>
  <c r="AH23" i="6"/>
  <c r="AI23" i="6"/>
  <c r="AJ23" i="6"/>
  <c r="AK23" i="6"/>
  <c r="AL23" i="6"/>
  <c r="AM23" i="6"/>
  <c r="AN23" i="6"/>
  <c r="AO23" i="6"/>
  <c r="AP23" i="6"/>
  <c r="AQ23" i="6"/>
  <c r="AR23" i="6"/>
  <c r="AS23" i="6"/>
  <c r="AT23" i="6"/>
  <c r="AU23" i="6"/>
  <c r="AV23" i="6"/>
  <c r="AW23" i="6"/>
  <c r="AX23" i="6"/>
  <c r="AY23" i="6"/>
  <c r="AZ23" i="6"/>
  <c r="BF23" i="6"/>
  <c r="BG23" i="6"/>
  <c r="BH23" i="6"/>
  <c r="BI23" i="6"/>
  <c r="BJ23" i="6"/>
  <c r="BK23" i="6"/>
  <c r="BL23" i="6"/>
  <c r="BM23" i="6"/>
  <c r="BN23" i="6"/>
  <c r="BO23" i="6"/>
  <c r="BP23" i="6"/>
  <c r="BQ23" i="6"/>
  <c r="BR23" i="6"/>
  <c r="BS23" i="6"/>
  <c r="BT23" i="6"/>
  <c r="BU23" i="6"/>
  <c r="BV23" i="6"/>
  <c r="BW23" i="6"/>
  <c r="BX23" i="6"/>
  <c r="BY23" i="6"/>
  <c r="BZ23" i="6"/>
  <c r="CB23" i="6"/>
  <c r="CC23" i="6"/>
  <c r="CD23" i="6"/>
  <c r="CJ23" i="6"/>
  <c r="CK23" i="6"/>
  <c r="CL23" i="6"/>
  <c r="CM23" i="6"/>
  <c r="CN23" i="6"/>
  <c r="CO23" i="6"/>
  <c r="CP23" i="6"/>
  <c r="CQ23" i="6"/>
  <c r="CR23" i="6"/>
  <c r="CS23" i="6"/>
  <c r="CT23" i="6"/>
  <c r="CU23" i="6"/>
  <c r="CV23" i="6"/>
  <c r="CW23" i="6"/>
  <c r="CX23" i="6"/>
  <c r="CY23" i="6"/>
  <c r="CZ23" i="6"/>
  <c r="DA23" i="6"/>
  <c r="DB23" i="6"/>
  <c r="DC23" i="6"/>
  <c r="DD23" i="6"/>
  <c r="DE23" i="6"/>
  <c r="DF23" i="6"/>
  <c r="DG23" i="6"/>
  <c r="DH23" i="6"/>
  <c r="DN23" i="6"/>
  <c r="DO23" i="6"/>
  <c r="DP23" i="6"/>
  <c r="DQ23" i="6"/>
  <c r="DR23" i="6"/>
  <c r="DS23" i="6"/>
  <c r="DT23" i="6"/>
  <c r="DU23" i="6"/>
  <c r="DV23" i="6"/>
  <c r="DW23" i="6"/>
  <c r="DX23" i="6"/>
  <c r="DY23" i="6"/>
  <c r="DZ23" i="6"/>
  <c r="EA23" i="6"/>
  <c r="EB23" i="6"/>
  <c r="EC23" i="6"/>
  <c r="ED23" i="6"/>
  <c r="EE23" i="6"/>
  <c r="EF23" i="6"/>
  <c r="EG23" i="6"/>
  <c r="EH23" i="6"/>
  <c r="EI23" i="6"/>
  <c r="EJ23" i="6"/>
  <c r="EK23" i="6"/>
  <c r="EL23" i="6"/>
  <c r="EO23" i="6"/>
  <c r="H16" i="6"/>
  <c r="I16" i="6"/>
  <c r="J16" i="6"/>
  <c r="K16" i="6"/>
  <c r="L16" i="6"/>
  <c r="M16" i="6"/>
  <c r="N16" i="6"/>
  <c r="O16" i="6"/>
  <c r="P16" i="6"/>
  <c r="Q16" i="6"/>
  <c r="R16" i="6"/>
  <c r="S16" i="6"/>
  <c r="T16" i="6"/>
  <c r="U16" i="6"/>
  <c r="V16" i="6"/>
  <c r="Z16" i="6"/>
  <c r="AA16" i="6"/>
  <c r="AB16" i="6"/>
  <c r="AC16" i="6"/>
  <c r="AD16" i="6"/>
  <c r="AE16" i="6"/>
  <c r="AG16" i="6"/>
  <c r="AI16" i="6"/>
  <c r="AK16" i="6"/>
  <c r="AM16" i="6"/>
  <c r="AN16" i="6"/>
  <c r="AO16" i="6"/>
  <c r="AP16" i="6"/>
  <c r="AQ16" i="6"/>
  <c r="AR16" i="6"/>
  <c r="AS16" i="6"/>
  <c r="AT16" i="6"/>
  <c r="AU16" i="6"/>
  <c r="AW16" i="6"/>
  <c r="AX16" i="6"/>
  <c r="AY16" i="6"/>
  <c r="AZ16" i="6"/>
  <c r="BF16" i="6"/>
  <c r="BH16" i="6"/>
  <c r="BI16" i="6"/>
  <c r="BJ16" i="6"/>
  <c r="BL16" i="6"/>
  <c r="BM16" i="6"/>
  <c r="BN16" i="6"/>
  <c r="BP16" i="6"/>
  <c r="BQ16" i="6"/>
  <c r="BS16" i="6"/>
  <c r="BT16" i="6"/>
  <c r="BU16" i="6"/>
  <c r="BV16" i="6"/>
  <c r="BW16" i="6"/>
  <c r="BX16" i="6"/>
  <c r="BY16" i="6"/>
  <c r="BZ16" i="6"/>
  <c r="CA16" i="6"/>
  <c r="CB16" i="6"/>
  <c r="CC16" i="6"/>
  <c r="CD16" i="6"/>
  <c r="CK16" i="6"/>
  <c r="CL16" i="6"/>
  <c r="CM16" i="6"/>
  <c r="CN16" i="6"/>
  <c r="CO16" i="6"/>
  <c r="CP16" i="6"/>
  <c r="CQ16" i="6"/>
  <c r="CR16" i="6"/>
  <c r="CT16" i="6"/>
  <c r="CV16" i="6"/>
  <c r="CW16" i="6"/>
  <c r="CX16" i="6"/>
  <c r="CY16" i="6"/>
  <c r="CZ16" i="6"/>
  <c r="DA16" i="6"/>
  <c r="DB16" i="6"/>
  <c r="DC16" i="6"/>
  <c r="DD16" i="6"/>
  <c r="DE16" i="6"/>
  <c r="DF16" i="6"/>
  <c r="DG16" i="6"/>
  <c r="DH16" i="6"/>
  <c r="DN16" i="6"/>
  <c r="DO16" i="6"/>
  <c r="DP16" i="6"/>
  <c r="DQ16" i="6"/>
  <c r="DR16" i="6"/>
  <c r="DS16" i="6"/>
  <c r="DT16" i="6"/>
  <c r="DU16" i="6"/>
  <c r="DV16" i="6"/>
  <c r="DW16" i="6"/>
  <c r="DX16" i="6"/>
  <c r="DY16" i="6"/>
  <c r="DZ16" i="6"/>
  <c r="EA16" i="6"/>
  <c r="EB16" i="6"/>
  <c r="EC16" i="6"/>
  <c r="ED16" i="6"/>
  <c r="EE16" i="6"/>
  <c r="EF16" i="6"/>
  <c r="EG16" i="6"/>
  <c r="EH16" i="6"/>
  <c r="EI16" i="6"/>
  <c r="EJ16" i="6"/>
  <c r="EK16" i="6"/>
  <c r="EL16" i="6"/>
  <c r="EN16" i="6"/>
  <c r="EO16" i="6"/>
  <c r="EN13" i="6"/>
  <c r="ET20" i="6"/>
  <c r="ES17" i="6"/>
  <c r="ES20" i="6"/>
  <c r="ES24" i="6"/>
  <c r="EQ23" i="6"/>
  <c r="ES11" i="6"/>
  <c r="EQ11" i="6"/>
  <c r="EQ31" i="6" l="1"/>
  <c r="ES18" i="6"/>
  <c r="EN23" i="6"/>
  <c r="ES30" i="6"/>
  <c r="ES19" i="6"/>
  <c r="H67" i="27"/>
  <c r="M129" i="27"/>
  <c r="G364" i="27" l="1"/>
  <c r="ES21" i="6" l="1"/>
  <c r="EP17" i="6"/>
  <c r="EQ17" i="6"/>
  <c r="ET17" i="6" l="1"/>
  <c r="EM17" i="6" l="1"/>
  <c r="DU22" i="6"/>
  <c r="S14" i="21" l="1"/>
  <c r="EO14" i="33" l="1"/>
  <c r="S18" i="21"/>
  <c r="EN14" i="33" l="1"/>
  <c r="DU15" i="6" l="1"/>
  <c r="DV15" i="6"/>
  <c r="DW15" i="6"/>
  <c r="DX15" i="6"/>
  <c r="DY15" i="6"/>
  <c r="DZ15" i="6"/>
  <c r="EA15" i="6"/>
  <c r="EB15" i="6"/>
  <c r="EC15" i="6"/>
  <c r="ED15" i="6"/>
  <c r="EE15" i="6"/>
  <c r="EF15" i="6"/>
  <c r="EG15" i="6"/>
  <c r="EH15" i="6"/>
  <c r="EI15" i="6"/>
  <c r="EJ15" i="6"/>
  <c r="EK15" i="6"/>
  <c r="EL15" i="6"/>
  <c r="EM10" i="6" l="1"/>
  <c r="G363" i="27"/>
  <c r="M128" i="27"/>
  <c r="J128" i="27"/>
  <c r="H66" i="27" l="1"/>
  <c r="DS15" i="6" l="1"/>
  <c r="DT15" i="6"/>
  <c r="EO13" i="6" l="1"/>
  <c r="ES13" i="6" s="1"/>
  <c r="H65" i="27" l="1"/>
  <c r="G362" i="27"/>
  <c r="M127" i="27"/>
  <c r="EP13" i="6"/>
  <c r="EQ29" i="6"/>
  <c r="DQ15" i="6"/>
  <c r="EM12" i="6" l="1"/>
  <c r="EP12" i="6"/>
  <c r="EM13" i="6"/>
  <c r="DR15" i="6"/>
  <c r="ET11" i="6" l="1"/>
  <c r="EQ13" i="6"/>
  <c r="ET19" i="6"/>
  <c r="ET13" i="6" l="1"/>
  <c r="ET18" i="6"/>
  <c r="EM14" i="33"/>
  <c r="ET21" i="6" l="1"/>
  <c r="G361" i="27" l="1"/>
  <c r="M126" i="27"/>
  <c r="J126" i="27"/>
  <c r="H64" i="27"/>
  <c r="DN14" i="33" l="1"/>
  <c r="DW13" i="33"/>
  <c r="S20" i="21"/>
  <c r="S13" i="21"/>
  <c r="S11" i="21"/>
  <c r="EM13" i="33" l="1"/>
  <c r="EN13" i="33"/>
  <c r="DN13" i="33"/>
  <c r="DP15" i="6" l="1"/>
  <c r="EO15" i="6" s="1"/>
  <c r="DP32" i="6"/>
  <c r="DP31" i="6"/>
  <c r="ES23" i="6" l="1"/>
  <c r="EQ15" i="6"/>
  <c r="ET23" i="6" l="1"/>
  <c r="EP25" i="6" l="1"/>
  <c r="EP26" i="6"/>
  <c r="ET26" i="6" s="1"/>
  <c r="EP29" i="6"/>
  <c r="ES26" i="6"/>
  <c r="ES28" i="6"/>
  <c r="EO29" i="6"/>
  <c r="EP30" i="6" l="1"/>
  <c r="ES29" i="6"/>
  <c r="ET29" i="6"/>
  <c r="ES27" i="6"/>
  <c r="ET27" i="6"/>
  <c r="ET24" i="6"/>
  <c r="ET28" i="6"/>
  <c r="EO31" i="6"/>
  <c r="ES25" i="6"/>
  <c r="ET25" i="6"/>
  <c r="EM26" i="6"/>
  <c r="DQ32" i="6"/>
  <c r="ET30" i="6" l="1"/>
  <c r="EP14" i="6"/>
  <c r="EM14" i="6"/>
  <c r="EM16" i="6" s="1"/>
  <c r="EM24" i="6"/>
  <c r="EM25" i="6"/>
  <c r="EM30" i="6" s="1"/>
  <c r="EM29" i="6"/>
  <c r="S30" i="21"/>
  <c r="S29" i="21"/>
  <c r="S28" i="21"/>
  <c r="S27" i="21"/>
  <c r="S26" i="21"/>
  <c r="S25" i="21"/>
  <c r="S24" i="21"/>
  <c r="S23" i="21"/>
  <c r="DY22" i="6"/>
  <c r="DW22" i="6"/>
  <c r="DQ22" i="6"/>
  <c r="DP22" i="6"/>
  <c r="DO22" i="6"/>
  <c r="EN22" i="6" l="1"/>
  <c r="ES22" i="6"/>
  <c r="EP16" i="6"/>
  <c r="EM22" i="6"/>
  <c r="DO31" i="6"/>
  <c r="DQ31" i="6"/>
  <c r="DQ33" i="6" s="1"/>
  <c r="DR31" i="6"/>
  <c r="DS31" i="6"/>
  <c r="DT31" i="6"/>
  <c r="DU31" i="6"/>
  <c r="DV31" i="6"/>
  <c r="DW31" i="6"/>
  <c r="DX31" i="6"/>
  <c r="DY31" i="6"/>
  <c r="DZ31" i="6"/>
  <c r="EA31" i="6"/>
  <c r="EB31" i="6"/>
  <c r="EC31" i="6"/>
  <c r="ED31" i="6"/>
  <c r="EE31" i="6"/>
  <c r="EF31" i="6"/>
  <c r="EG31" i="6"/>
  <c r="EH31" i="6"/>
  <c r="EI31" i="6"/>
  <c r="EJ31" i="6"/>
  <c r="EK31" i="6"/>
  <c r="EL31" i="6"/>
  <c r="DO32" i="6"/>
  <c r="DP33" i="6"/>
  <c r="DR32" i="6"/>
  <c r="DS32" i="6"/>
  <c r="DT32" i="6"/>
  <c r="DU32" i="6"/>
  <c r="DW32" i="6"/>
  <c r="DX32" i="6"/>
  <c r="DY32" i="6"/>
  <c r="DZ32" i="6"/>
  <c r="EA32" i="6"/>
  <c r="EB32" i="6"/>
  <c r="EC32" i="6"/>
  <c r="ED32" i="6"/>
  <c r="EE32" i="6"/>
  <c r="EF32" i="6"/>
  <c r="EG32" i="6"/>
  <c r="EH32" i="6"/>
  <c r="EI32" i="6"/>
  <c r="EJ32" i="6"/>
  <c r="EK32" i="6"/>
  <c r="EL32" i="6"/>
  <c r="EM32" i="6"/>
  <c r="EM31" i="6"/>
  <c r="EP31" i="6"/>
  <c r="ET22" i="6" l="1"/>
  <c r="EB33" i="6"/>
  <c r="EN32" i="6"/>
  <c r="EN31" i="6"/>
  <c r="EG33" i="6"/>
  <c r="EF33" i="6"/>
  <c r="DX33" i="6"/>
  <c r="DT33" i="6"/>
  <c r="DU33" i="6"/>
  <c r="EJ33" i="6"/>
  <c r="DZ33" i="6"/>
  <c r="DR33" i="6"/>
  <c r="DY33" i="6"/>
  <c r="EK33" i="6"/>
  <c r="EI33" i="6"/>
  <c r="EL33" i="6"/>
  <c r="ED33" i="6"/>
  <c r="EC33" i="6"/>
  <c r="EE33" i="6"/>
  <c r="EH33" i="6"/>
  <c r="EA33" i="6"/>
  <c r="DS33" i="6"/>
  <c r="DW33" i="6"/>
  <c r="EP32" i="6"/>
  <c r="EM33" i="6"/>
  <c r="DO33" i="6"/>
  <c r="EN33" i="6" l="1"/>
  <c r="EP33" i="6"/>
  <c r="DO15" i="6" l="1"/>
  <c r="EN15" i="6" s="1"/>
  <c r="ES15" i="6" s="1"/>
  <c r="EP15" i="6" l="1"/>
  <c r="EM15" i="6"/>
  <c r="ET15" i="6" l="1"/>
  <c r="DK10" i="6" l="1"/>
  <c r="DM10" i="6" s="1"/>
  <c r="DJ10" i="6"/>
  <c r="G357" i="27" l="1"/>
  <c r="M122" i="27"/>
  <c r="J122" i="27"/>
  <c r="H60" i="27"/>
  <c r="DK17" i="6" l="1"/>
  <c r="DJ11" i="6" l="1"/>
  <c r="DK11" i="6"/>
  <c r="DJ12" i="6"/>
  <c r="DK12" i="6"/>
  <c r="DJ13" i="6"/>
  <c r="DK13" i="6"/>
  <c r="DM13" i="6" s="1"/>
  <c r="DK14" i="6"/>
  <c r="DJ17" i="6"/>
  <c r="DJ18" i="6"/>
  <c r="DK18" i="6"/>
  <c r="DJ19" i="6"/>
  <c r="DK19" i="6"/>
  <c r="DJ20" i="6"/>
  <c r="DK20" i="6"/>
  <c r="DJ21" i="6"/>
  <c r="DK21" i="6"/>
  <c r="DJ24" i="6"/>
  <c r="DK24" i="6"/>
  <c r="DK25" i="6"/>
  <c r="DK30" i="6" s="1"/>
  <c r="DJ26" i="6"/>
  <c r="DK26" i="6"/>
  <c r="DJ27" i="6"/>
  <c r="DK27" i="6"/>
  <c r="DJ28" i="6"/>
  <c r="DK28" i="6"/>
  <c r="DK23" i="6" l="1"/>
  <c r="DM11" i="6"/>
  <c r="DK16" i="6"/>
  <c r="DK29" i="6"/>
  <c r="DJ29" i="6"/>
  <c r="DJ23" i="6"/>
  <c r="DM14" i="33"/>
  <c r="DJ14" i="33"/>
  <c r="DK14" i="33"/>
  <c r="DJ13" i="33" l="1"/>
  <c r="H59" i="27" l="1"/>
  <c r="M121" i="27"/>
  <c r="DL14" i="33"/>
  <c r="DI14" i="33"/>
  <c r="CI14" i="33"/>
  <c r="CH14" i="33"/>
  <c r="CG14" i="33"/>
  <c r="CF14" i="33"/>
  <c r="CE14" i="33"/>
  <c r="BD14" i="33"/>
  <c r="BB14" i="33"/>
  <c r="BA14" i="33"/>
  <c r="AH14" i="33"/>
  <c r="AJ14" i="33" s="1"/>
  <c r="BC14" i="33" s="1"/>
  <c r="T14" i="33"/>
  <c r="N14" i="33"/>
  <c r="M14" i="33"/>
  <c r="K14" i="33"/>
  <c r="DL13" i="33"/>
  <c r="DI13" i="33"/>
  <c r="DD13" i="33"/>
  <c r="DM13" i="33" s="1"/>
  <c r="CI13" i="33"/>
  <c r="CH13" i="33"/>
  <c r="BF13" i="33" s="1"/>
  <c r="CG13" i="33"/>
  <c r="CF13" i="33"/>
  <c r="CE13" i="33"/>
  <c r="BD13" i="33"/>
  <c r="BB13" i="33"/>
  <c r="BA13" i="33"/>
  <c r="AH13" i="33"/>
  <c r="BC13" i="33" s="1"/>
  <c r="T13" i="33"/>
  <c r="Q13" i="33"/>
  <c r="O13" i="33"/>
  <c r="M13" i="33"/>
  <c r="K13" i="33"/>
  <c r="BE13" i="33" l="1"/>
  <c r="DK13" i="33"/>
  <c r="BE14" i="33"/>
  <c r="I14" i="33" l="1"/>
  <c r="I13" i="33"/>
  <c r="G356" i="27" l="1"/>
  <c r="DI17" i="6"/>
  <c r="DI11" i="6" l="1"/>
  <c r="DG25" i="6" l="1"/>
  <c r="DG30" i="6" s="1"/>
  <c r="DJ25" i="6" l="1"/>
  <c r="DJ30" i="6" s="1"/>
  <c r="DI26" i="6"/>
  <c r="DI19" i="6" l="1"/>
  <c r="DF22" i="6" l="1"/>
  <c r="G355" i="27" l="1"/>
  <c r="M120" i="27"/>
  <c r="H58" i="27"/>
  <c r="DD22" i="6" l="1"/>
  <c r="DM17" i="6" l="1"/>
  <c r="H57" i="27"/>
  <c r="DB22" i="6" l="1"/>
  <c r="S9" i="21" l="1"/>
  <c r="H273" i="27" l="1"/>
  <c r="H55" i="27"/>
  <c r="H56" i="27"/>
  <c r="G353" i="27" l="1"/>
  <c r="DI18" i="6" l="1"/>
  <c r="DI20" i="6"/>
  <c r="DI21" i="6"/>
  <c r="DI23" i="6" l="1"/>
  <c r="CZ22" i="6"/>
  <c r="DL17" i="6" l="1"/>
  <c r="CX22" i="6"/>
  <c r="CX15" i="6"/>
  <c r="DN22" i="6" l="1"/>
  <c r="DI12" i="6"/>
  <c r="DI10" i="6"/>
  <c r="DL10" i="6" s="1"/>
  <c r="G351" i="27"/>
  <c r="M116" i="27"/>
  <c r="H54" i="27" l="1"/>
  <c r="CU14" i="6" l="1"/>
  <c r="CU16" i="6" s="1"/>
  <c r="H53" i="27" l="1"/>
  <c r="CS14" i="6"/>
  <c r="H31" i="6"/>
  <c r="I31" i="6"/>
  <c r="J31" i="6"/>
  <c r="K31" i="6"/>
  <c r="L31" i="6"/>
  <c r="L32" i="6"/>
  <c r="M31" i="6"/>
  <c r="N31" i="6"/>
  <c r="O31" i="6"/>
  <c r="P31" i="6"/>
  <c r="Q31" i="6"/>
  <c r="R31" i="6"/>
  <c r="S31" i="6"/>
  <c r="T31" i="6"/>
  <c r="T32" i="6"/>
  <c r="U31" i="6"/>
  <c r="V31" i="6"/>
  <c r="Z31" i="6"/>
  <c r="AA31" i="6"/>
  <c r="AB31" i="6"/>
  <c r="AB32" i="6"/>
  <c r="AC31" i="6"/>
  <c r="AD31" i="6"/>
  <c r="AE31" i="6"/>
  <c r="AF31" i="6"/>
  <c r="AG31" i="6"/>
  <c r="AI31" i="6"/>
  <c r="AK31" i="6"/>
  <c r="AM31" i="6"/>
  <c r="AN31" i="6"/>
  <c r="AO31" i="6"/>
  <c r="AP31" i="6"/>
  <c r="AQ31" i="6"/>
  <c r="AR31" i="6"/>
  <c r="AR32" i="6"/>
  <c r="AT31" i="6"/>
  <c r="AU31" i="6"/>
  <c r="AW31" i="6"/>
  <c r="AX31" i="6"/>
  <c r="AY31" i="6"/>
  <c r="AZ31" i="6"/>
  <c r="AZ32" i="6"/>
  <c r="BF31" i="6"/>
  <c r="BH31" i="6"/>
  <c r="BH32" i="6"/>
  <c r="BI31" i="6"/>
  <c r="BJ31" i="6"/>
  <c r="BK31" i="6"/>
  <c r="BL31" i="6"/>
  <c r="BM31" i="6"/>
  <c r="BN31" i="6"/>
  <c r="BO31" i="6"/>
  <c r="BP31" i="6"/>
  <c r="BP32" i="6"/>
  <c r="BQ31" i="6"/>
  <c r="BS31" i="6"/>
  <c r="BT31" i="6"/>
  <c r="BU31" i="6"/>
  <c r="BV31" i="6"/>
  <c r="BW31" i="6"/>
  <c r="BX31" i="6"/>
  <c r="BX32" i="6"/>
  <c r="BZ31" i="6"/>
  <c r="CB31" i="6"/>
  <c r="CC31" i="6"/>
  <c r="CD31" i="6"/>
  <c r="CJ31" i="6"/>
  <c r="CK31" i="6"/>
  <c r="CL31" i="6"/>
  <c r="CM31" i="6"/>
  <c r="CN31" i="6"/>
  <c r="CN32" i="6"/>
  <c r="CO31" i="6"/>
  <c r="CP31" i="6"/>
  <c r="CQ31" i="6"/>
  <c r="CR31" i="6"/>
  <c r="CS31" i="6"/>
  <c r="CT31" i="6"/>
  <c r="CU31" i="6"/>
  <c r="CV31" i="6"/>
  <c r="CV32" i="6"/>
  <c r="CW31" i="6"/>
  <c r="CX31" i="6"/>
  <c r="CY31" i="6"/>
  <c r="CZ31" i="6"/>
  <c r="DA31" i="6"/>
  <c r="DB31" i="6"/>
  <c r="DC31" i="6"/>
  <c r="DD31" i="6"/>
  <c r="DD32" i="6"/>
  <c r="DE31" i="6"/>
  <c r="DF31" i="6"/>
  <c r="DG31" i="6"/>
  <c r="DH31" i="6"/>
  <c r="H32" i="6"/>
  <c r="I32" i="6"/>
  <c r="J32" i="6"/>
  <c r="K32" i="6"/>
  <c r="M32" i="6"/>
  <c r="N32" i="6"/>
  <c r="O32" i="6"/>
  <c r="P32" i="6"/>
  <c r="Q32" i="6"/>
  <c r="R32" i="6"/>
  <c r="S32" i="6"/>
  <c r="U32" i="6"/>
  <c r="V32" i="6"/>
  <c r="Z32" i="6"/>
  <c r="AA32" i="6"/>
  <c r="AC32" i="6"/>
  <c r="AD32" i="6"/>
  <c r="AE32" i="6"/>
  <c r="AI32" i="6"/>
  <c r="AK32" i="6"/>
  <c r="AM32" i="6"/>
  <c r="AN32" i="6"/>
  <c r="AO32" i="6"/>
  <c r="AP32" i="6"/>
  <c r="AQ32" i="6"/>
  <c r="AS32" i="6"/>
  <c r="AT32" i="6"/>
  <c r="AU32" i="6"/>
  <c r="AV32" i="6"/>
  <c r="AW32" i="6"/>
  <c r="AX32" i="6"/>
  <c r="AY32" i="6"/>
  <c r="BF32" i="6"/>
  <c r="BG32" i="6"/>
  <c r="BI32" i="6"/>
  <c r="BJ32" i="6"/>
  <c r="BL32" i="6"/>
  <c r="BM32" i="6"/>
  <c r="BN32" i="6"/>
  <c r="BQ32" i="6"/>
  <c r="BR32" i="6"/>
  <c r="BS32" i="6"/>
  <c r="BT32" i="6"/>
  <c r="BT33" i="6" s="1"/>
  <c r="BU32" i="6"/>
  <c r="BV32" i="6"/>
  <c r="BW32" i="6"/>
  <c r="BY32" i="6"/>
  <c r="BZ32" i="6"/>
  <c r="CA32" i="6"/>
  <c r="CB32" i="6"/>
  <c r="CC32" i="6"/>
  <c r="CD32" i="6"/>
  <c r="CK32" i="6"/>
  <c r="CL32" i="6"/>
  <c r="CM32" i="6"/>
  <c r="CO32" i="6"/>
  <c r="CP32" i="6"/>
  <c r="CQ32" i="6"/>
  <c r="CR32" i="6"/>
  <c r="CT32" i="6"/>
  <c r="CU32" i="6"/>
  <c r="CW32" i="6"/>
  <c r="CX32" i="6"/>
  <c r="CY32" i="6"/>
  <c r="CZ32" i="6"/>
  <c r="DA32" i="6"/>
  <c r="DB32" i="6"/>
  <c r="DC32" i="6"/>
  <c r="DE32" i="6"/>
  <c r="DF32" i="6"/>
  <c r="DG32" i="6"/>
  <c r="DH32" i="6"/>
  <c r="DN32" i="6"/>
  <c r="DN15" i="6"/>
  <c r="G372" i="27"/>
  <c r="G371" i="27"/>
  <c r="G370" i="27"/>
  <c r="G369" i="27"/>
  <c r="G368" i="27"/>
  <c r="G367" i="27"/>
  <c r="G366" i="27"/>
  <c r="G354" i="27"/>
  <c r="G352" i="27"/>
  <c r="G350" i="27"/>
  <c r="G349" i="27"/>
  <c r="G348" i="27"/>
  <c r="G347" i="27"/>
  <c r="G346" i="27"/>
  <c r="G342" i="27"/>
  <c r="G341" i="27"/>
  <c r="G340" i="27"/>
  <c r="G339" i="27"/>
  <c r="G338" i="27"/>
  <c r="G337" i="27"/>
  <c r="G336" i="27"/>
  <c r="G335" i="27"/>
  <c r="F334" i="27"/>
  <c r="G334" i="27" s="1"/>
  <c r="G333" i="27"/>
  <c r="G332" i="27"/>
  <c r="G331" i="27"/>
  <c r="G325" i="27"/>
  <c r="G324" i="27"/>
  <c r="G323" i="27"/>
  <c r="G322" i="27"/>
  <c r="G321" i="27"/>
  <c r="G320" i="27"/>
  <c r="G319" i="27"/>
  <c r="G318" i="27"/>
  <c r="G317" i="27"/>
  <c r="G316" i="27"/>
  <c r="G315" i="27"/>
  <c r="G314" i="27"/>
  <c r="H276" i="27"/>
  <c r="H275" i="27"/>
  <c r="H268" i="27"/>
  <c r="H267" i="27"/>
  <c r="H266" i="27"/>
  <c r="H265" i="27"/>
  <c r="H236" i="27"/>
  <c r="H235" i="27"/>
  <c r="H234" i="27"/>
  <c r="H233" i="27"/>
  <c r="H232" i="27"/>
  <c r="H231" i="27"/>
  <c r="H230" i="27"/>
  <c r="H229" i="27"/>
  <c r="H228" i="27"/>
  <c r="H227" i="27"/>
  <c r="H226" i="27"/>
  <c r="H225" i="27"/>
  <c r="M137" i="27"/>
  <c r="J137" i="27"/>
  <c r="M136" i="27"/>
  <c r="J136" i="27"/>
  <c r="M135" i="27"/>
  <c r="J135" i="27"/>
  <c r="M134" i="27"/>
  <c r="J134" i="27"/>
  <c r="M133" i="27"/>
  <c r="J133" i="27"/>
  <c r="M132" i="27"/>
  <c r="J132" i="27"/>
  <c r="M131" i="27"/>
  <c r="J131" i="27"/>
  <c r="M119" i="27"/>
  <c r="M115" i="27"/>
  <c r="M113" i="27"/>
  <c r="J113" i="27"/>
  <c r="M112" i="27"/>
  <c r="J112" i="27"/>
  <c r="M111" i="27"/>
  <c r="J111" i="27"/>
  <c r="J106" i="27"/>
  <c r="J105" i="27"/>
  <c r="J104" i="27"/>
  <c r="J103" i="27"/>
  <c r="J102" i="27"/>
  <c r="M101" i="27"/>
  <c r="J101" i="27"/>
  <c r="M100" i="27"/>
  <c r="J100" i="27"/>
  <c r="J99" i="27"/>
  <c r="J98" i="27"/>
  <c r="J97" i="27"/>
  <c r="J96" i="27"/>
  <c r="J95" i="27"/>
  <c r="J90" i="27"/>
  <c r="J89" i="27"/>
  <c r="J88" i="27"/>
  <c r="J87" i="27"/>
  <c r="J86" i="27"/>
  <c r="J85" i="27"/>
  <c r="J84" i="27"/>
  <c r="J83" i="27"/>
  <c r="J82" i="27"/>
  <c r="J81" i="27"/>
  <c r="J80" i="27"/>
  <c r="J79" i="27"/>
  <c r="H75" i="27"/>
  <c r="H74" i="27"/>
  <c r="H73" i="27"/>
  <c r="H72" i="27"/>
  <c r="H71" i="27"/>
  <c r="H70" i="27"/>
  <c r="H69" i="27"/>
  <c r="H52" i="27"/>
  <c r="H51" i="27"/>
  <c r="H50" i="27"/>
  <c r="H49" i="27"/>
  <c r="H45" i="27"/>
  <c r="H44" i="27"/>
  <c r="H43" i="27"/>
  <c r="H42" i="27"/>
  <c r="H41" i="27"/>
  <c r="H40" i="27"/>
  <c r="H39" i="27"/>
  <c r="H38" i="27"/>
  <c r="H37" i="27"/>
  <c r="H36" i="27"/>
  <c r="H35" i="27"/>
  <c r="H34" i="27"/>
  <c r="H29" i="27"/>
  <c r="H28" i="27"/>
  <c r="H27" i="27"/>
  <c r="H26" i="27"/>
  <c r="H25" i="27"/>
  <c r="H24" i="27"/>
  <c r="H23" i="27"/>
  <c r="H22" i="27"/>
  <c r="H21" i="27"/>
  <c r="F21" i="27"/>
  <c r="F22" i="27" s="1"/>
  <c r="H20" i="27"/>
  <c r="H19" i="27"/>
  <c r="H18" i="27"/>
  <c r="H14" i="27"/>
  <c r="H13" i="27"/>
  <c r="H12" i="27"/>
  <c r="H11" i="27"/>
  <c r="H10" i="27"/>
  <c r="H9" i="27"/>
  <c r="CR22" i="6"/>
  <c r="CQ22" i="6"/>
  <c r="CK22" i="6"/>
  <c r="CM22" i="6"/>
  <c r="CO22" i="6"/>
  <c r="DL20" i="6"/>
  <c r="CL22" i="6"/>
  <c r="CN22" i="6"/>
  <c r="CP22" i="6"/>
  <c r="CT22" i="6"/>
  <c r="CV22" i="6"/>
  <c r="DH22" i="6"/>
  <c r="CL15" i="6"/>
  <c r="CN15" i="6"/>
  <c r="CP15" i="6"/>
  <c r="CR15" i="6"/>
  <c r="CT15" i="6"/>
  <c r="CV15" i="6"/>
  <c r="CZ15" i="6"/>
  <c r="DB15" i="6"/>
  <c r="DD15" i="6"/>
  <c r="DF15" i="6"/>
  <c r="DH15" i="6"/>
  <c r="CQ15" i="6"/>
  <c r="CK15" i="6"/>
  <c r="CM15" i="6"/>
  <c r="CO15" i="6"/>
  <c r="DI14" i="6"/>
  <c r="DI16" i="6" s="1"/>
  <c r="DG15" i="6"/>
  <c r="DE15" i="6"/>
  <c r="DC15" i="6"/>
  <c r="DA15" i="6"/>
  <c r="CW15" i="6"/>
  <c r="CY15" i="6"/>
  <c r="CU15" i="6"/>
  <c r="CS15" i="6"/>
  <c r="DI13" i="6"/>
  <c r="DL13" i="6" s="1"/>
  <c r="CS22" i="6"/>
  <c r="DG22" i="6"/>
  <c r="DE22" i="6"/>
  <c r="DC22" i="6"/>
  <c r="DA22" i="6"/>
  <c r="CW22" i="6"/>
  <c r="CY22" i="6"/>
  <c r="CU22" i="6"/>
  <c r="DL12" i="6"/>
  <c r="DL19" i="6"/>
  <c r="DL21" i="6"/>
  <c r="DI24" i="6"/>
  <c r="DI25" i="6"/>
  <c r="DL26" i="6"/>
  <c r="DI27" i="6"/>
  <c r="DL27" i="6" s="1"/>
  <c r="DI28" i="6"/>
  <c r="DL28" i="6" s="1"/>
  <c r="CJ22" i="6"/>
  <c r="AB29" i="6"/>
  <c r="AC29" i="6"/>
  <c r="AD29" i="6"/>
  <c r="AE29" i="6"/>
  <c r="AF29" i="6"/>
  <c r="AG29" i="6"/>
  <c r="AH29" i="6"/>
  <c r="AI29" i="6"/>
  <c r="AJ29" i="6"/>
  <c r="AK29" i="6"/>
  <c r="AL29" i="6"/>
  <c r="AM29" i="6"/>
  <c r="AN29" i="6"/>
  <c r="AO29" i="6"/>
  <c r="AP29" i="6"/>
  <c r="AQ29" i="6"/>
  <c r="AR29" i="6"/>
  <c r="AS29" i="6"/>
  <c r="AT29" i="6"/>
  <c r="AU29" i="6"/>
  <c r="AV29" i="6"/>
  <c r="AW29" i="6"/>
  <c r="AX29" i="6"/>
  <c r="AY29" i="6"/>
  <c r="AZ29" i="6"/>
  <c r="BF29" i="6"/>
  <c r="BG29" i="6"/>
  <c r="BH29" i="6"/>
  <c r="BI29" i="6"/>
  <c r="BJ29" i="6"/>
  <c r="BK29" i="6"/>
  <c r="BL29" i="6"/>
  <c r="BM29" i="6"/>
  <c r="BN29" i="6"/>
  <c r="BO29" i="6"/>
  <c r="BP29" i="6"/>
  <c r="BQ29" i="6"/>
  <c r="BR29" i="6"/>
  <c r="BS29" i="6"/>
  <c r="BT29" i="6"/>
  <c r="BU29" i="6"/>
  <c r="BV29" i="6"/>
  <c r="BW29" i="6"/>
  <c r="BX29" i="6"/>
  <c r="BY29" i="6"/>
  <c r="BZ29" i="6"/>
  <c r="CA29" i="6"/>
  <c r="CB29" i="6"/>
  <c r="CC29" i="6"/>
  <c r="CD29" i="6"/>
  <c r="AA29" i="6"/>
  <c r="AB22" i="6"/>
  <c r="AC22" i="6"/>
  <c r="AD22" i="6"/>
  <c r="AE22" i="6"/>
  <c r="AF22" i="6"/>
  <c r="AG22" i="6"/>
  <c r="AH22" i="6"/>
  <c r="AI22" i="6"/>
  <c r="AJ22" i="6"/>
  <c r="AK22" i="6"/>
  <c r="AL22" i="6"/>
  <c r="AM22" i="6"/>
  <c r="AN22" i="6"/>
  <c r="AO22" i="6"/>
  <c r="AP22" i="6"/>
  <c r="AQ22" i="6"/>
  <c r="AR22" i="6"/>
  <c r="AS22" i="6"/>
  <c r="AT22" i="6"/>
  <c r="AU22" i="6"/>
  <c r="AV22" i="6"/>
  <c r="AW22" i="6"/>
  <c r="AX22" i="6"/>
  <c r="AY22" i="6"/>
  <c r="AZ22" i="6"/>
  <c r="BF22" i="6"/>
  <c r="BG22" i="6"/>
  <c r="BH22" i="6"/>
  <c r="BI22" i="6"/>
  <c r="BJ22" i="6"/>
  <c r="BK22" i="6"/>
  <c r="BL22" i="6"/>
  <c r="BM22" i="6"/>
  <c r="BN22" i="6"/>
  <c r="BO22" i="6"/>
  <c r="BP22" i="6"/>
  <c r="BQ22" i="6"/>
  <c r="BR22" i="6"/>
  <c r="BS22" i="6"/>
  <c r="BT22" i="6"/>
  <c r="BU22" i="6"/>
  <c r="BV22" i="6"/>
  <c r="BW22" i="6"/>
  <c r="BX22" i="6"/>
  <c r="BY22" i="6"/>
  <c r="BZ22" i="6"/>
  <c r="CA22" i="6"/>
  <c r="CB22" i="6"/>
  <c r="CC22" i="6"/>
  <c r="CD22" i="6"/>
  <c r="AA22" i="6"/>
  <c r="AP15" i="6"/>
  <c r="AQ15" i="6"/>
  <c r="AR15" i="6"/>
  <c r="AT15" i="6"/>
  <c r="AV15" i="6"/>
  <c r="AX15" i="6"/>
  <c r="AZ15" i="6"/>
  <c r="BF15" i="6"/>
  <c r="BG15" i="6"/>
  <c r="BH15" i="6"/>
  <c r="BI15" i="6"/>
  <c r="BJ15" i="6"/>
  <c r="BK15" i="6"/>
  <c r="BL15" i="6"/>
  <c r="BM15" i="6"/>
  <c r="BN15" i="6"/>
  <c r="BO15" i="6"/>
  <c r="BP15" i="6"/>
  <c r="BQ15" i="6"/>
  <c r="BR15" i="6"/>
  <c r="BS15" i="6"/>
  <c r="BT15" i="6"/>
  <c r="BU15" i="6"/>
  <c r="BV15" i="6"/>
  <c r="BW15" i="6"/>
  <c r="BX15" i="6"/>
  <c r="BY15" i="6"/>
  <c r="BZ15" i="6"/>
  <c r="CA15" i="6"/>
  <c r="CB15" i="6"/>
  <c r="CC15" i="6"/>
  <c r="CD15" i="6"/>
  <c r="CJ15" i="6"/>
  <c r="AB15" i="6"/>
  <c r="AC15" i="6"/>
  <c r="AD15" i="6"/>
  <c r="AA15" i="6"/>
  <c r="CI28" i="6"/>
  <c r="CH28" i="6"/>
  <c r="CG28" i="6"/>
  <c r="CF28" i="6"/>
  <c r="CE28" i="6"/>
  <c r="CI27" i="6"/>
  <c r="CI24" i="6"/>
  <c r="CH27" i="6"/>
  <c r="CG27" i="6"/>
  <c r="CF27" i="6"/>
  <c r="CF24" i="6"/>
  <c r="CE27" i="6"/>
  <c r="CI26" i="6"/>
  <c r="CG26" i="6"/>
  <c r="CC26" i="6"/>
  <c r="CE26" i="6" s="1"/>
  <c r="CI25" i="6"/>
  <c r="CI30" i="6" s="1"/>
  <c r="CG25" i="6"/>
  <c r="BY25" i="6"/>
  <c r="CH24" i="6"/>
  <c r="CG24" i="6"/>
  <c r="CE24" i="6"/>
  <c r="CI21" i="6"/>
  <c r="CH21" i="6"/>
  <c r="CG21" i="6"/>
  <c r="CF21" i="6"/>
  <c r="CE21" i="6"/>
  <c r="CI20" i="6"/>
  <c r="CH20" i="6"/>
  <c r="CG20" i="6"/>
  <c r="CG17" i="6"/>
  <c r="CF20" i="6"/>
  <c r="CF17" i="6"/>
  <c r="CE20" i="6"/>
  <c r="CC19" i="6"/>
  <c r="CH19" i="6" s="1"/>
  <c r="BP19" i="6"/>
  <c r="CG19" i="6" s="1"/>
  <c r="CG12" i="6"/>
  <c r="CI18" i="6"/>
  <c r="CG18" i="6"/>
  <c r="CG23" i="6" s="1"/>
  <c r="CA18" i="6"/>
  <c r="CI17" i="6"/>
  <c r="CH17" i="6"/>
  <c r="CE17" i="6"/>
  <c r="BR11" i="6"/>
  <c r="CI14" i="6"/>
  <c r="CG14" i="6"/>
  <c r="BO14" i="6"/>
  <c r="BO16" i="6" s="1"/>
  <c r="BK14" i="6"/>
  <c r="CI13" i="6"/>
  <c r="CI10" i="6"/>
  <c r="CH13" i="6"/>
  <c r="CG13" i="6"/>
  <c r="CG10" i="6"/>
  <c r="CF13" i="6"/>
  <c r="CE13" i="6"/>
  <c r="CE10" i="6"/>
  <c r="CI12" i="6"/>
  <c r="CC12" i="6"/>
  <c r="BG11" i="6"/>
  <c r="CH10" i="6"/>
  <c r="CF10" i="6"/>
  <c r="CJ19" i="6"/>
  <c r="CJ26" i="6"/>
  <c r="BE26" i="6"/>
  <c r="S12" i="21"/>
  <c r="S16" i="21"/>
  <c r="U37" i="21"/>
  <c r="T37" i="21"/>
  <c r="S36" i="21"/>
  <c r="S35" i="21"/>
  <c r="S34" i="21"/>
  <c r="S33" i="21"/>
  <c r="S32" i="21"/>
  <c r="S31" i="21"/>
  <c r="S22" i="21"/>
  <c r="S21" i="21"/>
  <c r="S19" i="21"/>
  <c r="S17" i="21"/>
  <c r="S15" i="21"/>
  <c r="S10" i="21"/>
  <c r="BC12" i="6"/>
  <c r="BB12" i="6"/>
  <c r="BA12" i="6"/>
  <c r="BB24" i="6"/>
  <c r="BA24" i="6"/>
  <c r="BA11" i="6"/>
  <c r="BB11" i="6"/>
  <c r="BB16" i="6" s="1"/>
  <c r="BD11" i="6"/>
  <c r="BD12" i="6"/>
  <c r="BA13" i="6"/>
  <c r="BB13" i="6"/>
  <c r="BC13" i="6"/>
  <c r="BD13" i="6"/>
  <c r="BE13" i="6"/>
  <c r="BA14" i="6"/>
  <c r="BB14" i="6"/>
  <c r="BD14" i="6"/>
  <c r="BA17" i="6"/>
  <c r="BA20" i="6"/>
  <c r="BB17" i="6"/>
  <c r="BC17" i="6"/>
  <c r="BD17" i="6"/>
  <c r="BE17" i="6"/>
  <c r="BA18" i="6"/>
  <c r="BB18" i="6"/>
  <c r="BB23" i="6" s="1"/>
  <c r="BD18" i="6"/>
  <c r="BA19" i="6"/>
  <c r="BB19" i="6"/>
  <c r="BC19" i="6"/>
  <c r="BD19" i="6"/>
  <c r="BE19" i="6"/>
  <c r="BB20" i="6"/>
  <c r="BC20" i="6"/>
  <c r="BD20" i="6"/>
  <c r="BE20" i="6"/>
  <c r="BA21" i="6"/>
  <c r="BB21" i="6"/>
  <c r="BC21" i="6"/>
  <c r="BD21" i="6"/>
  <c r="BE21" i="6"/>
  <c r="BC24" i="6"/>
  <c r="BD24" i="6"/>
  <c r="BD27" i="6"/>
  <c r="BE24" i="6"/>
  <c r="BA26" i="6"/>
  <c r="BB26" i="6"/>
  <c r="BC26" i="6"/>
  <c r="BD26" i="6"/>
  <c r="BA27" i="6"/>
  <c r="BB27" i="6"/>
  <c r="BC27" i="6"/>
  <c r="BE27" i="6"/>
  <c r="AV11" i="6"/>
  <c r="AS25" i="6"/>
  <c r="AS30" i="6" s="1"/>
  <c r="AE10" i="6"/>
  <c r="AE15" i="6" s="1"/>
  <c r="AF10" i="6"/>
  <c r="AH10" i="6" s="1"/>
  <c r="Z22" i="6"/>
  <c r="Y22" i="6"/>
  <c r="X22" i="6"/>
  <c r="W22" i="6"/>
  <c r="V22" i="6"/>
  <c r="U22" i="6"/>
  <c r="T22" i="6"/>
  <c r="S22" i="6"/>
  <c r="R22" i="6"/>
  <c r="Q22" i="6"/>
  <c r="P22" i="6"/>
  <c r="O22" i="6"/>
  <c r="N22" i="6"/>
  <c r="M22" i="6"/>
  <c r="K22" i="6"/>
  <c r="Y15" i="6"/>
  <c r="X15" i="6"/>
  <c r="W15" i="6"/>
  <c r="AF14" i="6"/>
  <c r="AF16" i="6" s="1"/>
  <c r="Y14" i="6"/>
  <c r="X14" i="6"/>
  <c r="X28" i="6"/>
  <c r="W14" i="6"/>
  <c r="Y13" i="6"/>
  <c r="X13" i="6"/>
  <c r="W13" i="6"/>
  <c r="AH11" i="6"/>
  <c r="AH25" i="6"/>
  <c r="Y11" i="6"/>
  <c r="X11" i="6"/>
  <c r="X16" i="6" s="1"/>
  <c r="W11" i="6"/>
  <c r="W16" i="6" s="1"/>
  <c r="Y10" i="6"/>
  <c r="X10" i="6"/>
  <c r="W10" i="6"/>
  <c r="Y24" i="6"/>
  <c r="X24" i="6"/>
  <c r="W24" i="6"/>
  <c r="Y29" i="6"/>
  <c r="X29" i="6"/>
  <c r="W29" i="6"/>
  <c r="AG28" i="6"/>
  <c r="AF28" i="6"/>
  <c r="AF30" i="6" s="1"/>
  <c r="Y28" i="6"/>
  <c r="W28" i="6"/>
  <c r="Y27" i="6"/>
  <c r="X27" i="6"/>
  <c r="W27" i="6"/>
  <c r="Y25" i="6"/>
  <c r="X25" i="6"/>
  <c r="X30" i="6" s="1"/>
  <c r="W25" i="6"/>
  <c r="F476" i="14"/>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s="1"/>
  <c r="I191" i="14"/>
  <c r="J191" i="14" s="1"/>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s="1"/>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H302" i="14"/>
  <c r="F302" i="14"/>
  <c r="E302" i="14"/>
  <c r="H301" i="14"/>
  <c r="F301" i="14"/>
  <c r="H300" i="14"/>
  <c r="H299" i="14"/>
  <c r="H298" i="14"/>
  <c r="H294" i="14"/>
  <c r="F294" i="14"/>
  <c r="E294" i="14"/>
  <c r="H293" i="14"/>
  <c r="F293" i="14"/>
  <c r="E293" i="14"/>
  <c r="H292" i="14"/>
  <c r="F292" i="14"/>
  <c r="H291" i="14"/>
  <c r="H290" i="14"/>
  <c r="H289" i="14"/>
  <c r="H285" i="14"/>
  <c r="F285" i="14"/>
  <c r="E285" i="14"/>
  <c r="H284" i="14"/>
  <c r="F284" i="14"/>
  <c r="E284" i="14"/>
  <c r="H283" i="14"/>
  <c r="F283" i="14"/>
  <c r="H282" i="14"/>
  <c r="H281" i="14"/>
  <c r="H280" i="14"/>
  <c r="H276" i="14"/>
  <c r="F276" i="14"/>
  <c r="E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F446" i="14"/>
  <c r="G446" i="14" s="1"/>
  <c r="BE12" i="6"/>
  <c r="BE18" i="6"/>
  <c r="BE23" i="6" s="1"/>
  <c r="BC18" i="6"/>
  <c r="BC23" i="6" s="1"/>
  <c r="BO32" i="6"/>
  <c r="BO33" i="6" s="1"/>
  <c r="DL11" i="6"/>
  <c r="DM24" i="6"/>
  <c r="W30" i="6" l="1"/>
  <c r="BD23" i="6"/>
  <c r="CG30" i="6"/>
  <c r="DI30" i="6"/>
  <c r="EU24" i="6"/>
  <c r="CH25" i="6"/>
  <c r="CH30" i="6" s="1"/>
  <c r="BY30" i="6"/>
  <c r="BA28" i="6"/>
  <c r="AG30" i="6"/>
  <c r="DL24" i="6"/>
  <c r="DL29" i="6" s="1"/>
  <c r="DI29" i="6"/>
  <c r="CF11" i="6"/>
  <c r="BG16" i="6"/>
  <c r="Y30" i="6"/>
  <c r="BA23" i="6"/>
  <c r="BD16" i="6"/>
  <c r="BK32" i="6"/>
  <c r="BK16" i="6"/>
  <c r="CH18" i="6"/>
  <c r="CH23" i="6" s="1"/>
  <c r="CA23" i="6"/>
  <c r="EU17" i="6"/>
  <c r="CI11" i="6"/>
  <c r="CI16" i="6" s="1"/>
  <c r="BR16" i="6"/>
  <c r="EU13" i="6"/>
  <c r="BA16" i="6"/>
  <c r="CI23" i="6"/>
  <c r="CS32" i="6"/>
  <c r="CS16" i="6"/>
  <c r="AJ25" i="6"/>
  <c r="AJ30" i="6" s="1"/>
  <c r="Y16" i="6"/>
  <c r="AV31" i="6"/>
  <c r="AV16" i="6"/>
  <c r="CF26" i="6"/>
  <c r="CF18" i="6"/>
  <c r="CF23" i="6" s="1"/>
  <c r="BL33" i="6"/>
  <c r="V33" i="6"/>
  <c r="G17" i="6"/>
  <c r="EV17" i="6" s="1"/>
  <c r="G24" i="6"/>
  <c r="EV24" i="6" s="1"/>
  <c r="CE12" i="6"/>
  <c r="CH12" i="6"/>
  <c r="DI32" i="6"/>
  <c r="DK32" i="6"/>
  <c r="DK31" i="6"/>
  <c r="DJ32" i="6"/>
  <c r="DJ31" i="6"/>
  <c r="DJ15" i="6"/>
  <c r="DJ22" i="6"/>
  <c r="DJ14" i="6"/>
  <c r="DJ16" i="6" s="1"/>
  <c r="DK15" i="6"/>
  <c r="DK22" i="6"/>
  <c r="BR31" i="6"/>
  <c r="BR33" i="6" s="1"/>
  <c r="CG11" i="6"/>
  <c r="CG16" i="6" s="1"/>
  <c r="X32" i="6"/>
  <c r="BB25" i="6"/>
  <c r="CE14" i="6"/>
  <c r="CE32" i="6" s="1"/>
  <c r="BA25" i="6"/>
  <c r="BA30" i="6" s="1"/>
  <c r="AS31" i="6"/>
  <c r="AS33" i="6" s="1"/>
  <c r="CH26" i="6"/>
  <c r="CG15" i="6"/>
  <c r="DB33" i="6"/>
  <c r="BD25" i="6"/>
  <c r="BK33" i="6"/>
  <c r="CF12" i="6"/>
  <c r="DM27" i="6"/>
  <c r="EV27" i="6" s="1"/>
  <c r="CF14" i="6"/>
  <c r="BG31" i="6"/>
  <c r="BG33" i="6" s="1"/>
  <c r="CE11" i="6"/>
  <c r="CE16" i="6" s="1"/>
  <c r="CH14" i="6"/>
  <c r="CH32" i="6" s="1"/>
  <c r="CE25" i="6"/>
  <c r="CE30" i="6" s="1"/>
  <c r="CF25" i="6"/>
  <c r="CF30" i="6" s="1"/>
  <c r="CH11" i="6"/>
  <c r="CE18" i="6"/>
  <c r="CE23" i="6" s="1"/>
  <c r="DI22" i="6"/>
  <c r="DL22" i="6" s="1"/>
  <c r="CE19" i="6"/>
  <c r="BY31" i="6"/>
  <c r="BY33" i="6" s="1"/>
  <c r="CF19" i="6"/>
  <c r="CA31" i="6"/>
  <c r="CA33" i="6" s="1"/>
  <c r="DL25" i="6"/>
  <c r="DL30" i="6" s="1"/>
  <c r="E34" i="14"/>
  <c r="CT33" i="6"/>
  <c r="U33" i="6"/>
  <c r="Q145" i="14"/>
  <c r="AP33" i="6"/>
  <c r="CH22" i="6"/>
  <c r="AG10" i="6"/>
  <c r="AG15" i="6" s="1"/>
  <c r="CF15" i="6"/>
  <c r="AM33" i="6"/>
  <c r="CS33" i="6"/>
  <c r="DM18" i="6"/>
  <c r="CH29" i="6"/>
  <c r="BV33" i="6"/>
  <c r="CI29" i="6"/>
  <c r="BU33" i="6"/>
  <c r="BC22" i="6"/>
  <c r="I33" i="6"/>
  <c r="AX33" i="6"/>
  <c r="AV33" i="6"/>
  <c r="CE15" i="6"/>
  <c r="DM19" i="6"/>
  <c r="DM20" i="6"/>
  <c r="EU20" i="6" s="1"/>
  <c r="BM33" i="6"/>
  <c r="DM26" i="6"/>
  <c r="EV26" i="6" s="1"/>
  <c r="DL18" i="6"/>
  <c r="K33" i="6"/>
  <c r="DM12" i="6"/>
  <c r="J33" i="6"/>
  <c r="Y32" i="6"/>
  <c r="DM14" i="6"/>
  <c r="DM16" i="6" s="1"/>
  <c r="DM21" i="6"/>
  <c r="EU21" i="6" s="1"/>
  <c r="CI22" i="6"/>
  <c r="R33" i="6"/>
  <c r="BA32" i="6"/>
  <c r="AQ33" i="6"/>
  <c r="Q33" i="6"/>
  <c r="P33" i="6"/>
  <c r="DM28" i="6"/>
  <c r="DF33" i="6"/>
  <c r="O33" i="6"/>
  <c r="BE29" i="6"/>
  <c r="BB29" i="6"/>
  <c r="AN33" i="6"/>
  <c r="L33" i="6"/>
  <c r="BA22" i="6"/>
  <c r="BD28" i="6"/>
  <c r="BX33" i="6"/>
  <c r="BP33" i="6"/>
  <c r="CJ14" i="6"/>
  <c r="CJ16" i="6" s="1"/>
  <c r="G20" i="6"/>
  <c r="DM25" i="6"/>
  <c r="DM30" i="6" s="1"/>
  <c r="CX33" i="6"/>
  <c r="AF15" i="6"/>
  <c r="AC33" i="6"/>
  <c r="T33" i="6"/>
  <c r="AU33" i="6"/>
  <c r="DA33" i="6"/>
  <c r="BE22" i="6"/>
  <c r="CI15" i="6"/>
  <c r="CE29" i="6"/>
  <c r="DE33" i="6"/>
  <c r="AR33" i="6"/>
  <c r="AG32" i="6"/>
  <c r="AG33" i="6" s="1"/>
  <c r="CF22" i="6"/>
  <c r="CF29" i="6"/>
  <c r="CM33" i="6"/>
  <c r="CC33" i="6"/>
  <c r="CL33" i="6"/>
  <c r="H33" i="6"/>
  <c r="N33" i="6"/>
  <c r="BE25" i="6"/>
  <c r="BD29" i="6"/>
  <c r="CB33" i="6"/>
  <c r="CR33" i="6"/>
  <c r="CK33" i="6"/>
  <c r="BW33" i="6"/>
  <c r="BH33" i="6"/>
  <c r="AK33" i="6"/>
  <c r="AB33" i="6"/>
  <c r="S33" i="6"/>
  <c r="CI19" i="6"/>
  <c r="EU19" i="6" s="1"/>
  <c r="CG32" i="6"/>
  <c r="DG33" i="6"/>
  <c r="BS33" i="6"/>
  <c r="BN33" i="6"/>
  <c r="AA33" i="6"/>
  <c r="DL14" i="6"/>
  <c r="DL16" i="6" s="1"/>
  <c r="W31" i="6"/>
  <c r="AH31" i="6"/>
  <c r="AH14" i="6"/>
  <c r="AH16" i="6" s="1"/>
  <c r="CI32" i="6"/>
  <c r="BZ33" i="6"/>
  <c r="AE33" i="6"/>
  <c r="CW33" i="6"/>
  <c r="CD33" i="6"/>
  <c r="AZ33" i="6"/>
  <c r="AW33" i="6"/>
  <c r="DD33" i="6"/>
  <c r="CP33" i="6"/>
  <c r="DC33" i="6"/>
  <c r="CO33" i="6"/>
  <c r="AJ11" i="6"/>
  <c r="DI31" i="6"/>
  <c r="CE22" i="6"/>
  <c r="DI15" i="6"/>
  <c r="DL15" i="6" s="1"/>
  <c r="CV33" i="6"/>
  <c r="Z33" i="6"/>
  <c r="BC25" i="6"/>
  <c r="W32" i="6"/>
  <c r="X31" i="6"/>
  <c r="X33" i="6" s="1"/>
  <c r="BB22" i="6"/>
  <c r="BA29" i="6"/>
  <c r="G13" i="6"/>
  <c r="EV13" i="6" s="1"/>
  <c r="CG22" i="6"/>
  <c r="DN33" i="6"/>
  <c r="AT33" i="6"/>
  <c r="AI33" i="6"/>
  <c r="M33" i="6"/>
  <c r="DH33" i="6"/>
  <c r="CU33" i="6"/>
  <c r="CN33" i="6"/>
  <c r="BQ33" i="6"/>
  <c r="BJ33" i="6"/>
  <c r="Y31" i="6"/>
  <c r="AF32" i="6"/>
  <c r="AF33" i="6" s="1"/>
  <c r="BB28" i="6"/>
  <c r="BB32" i="6" s="1"/>
  <c r="BD22" i="6"/>
  <c r="CZ33" i="6"/>
  <c r="BI33" i="6"/>
  <c r="AY33" i="6"/>
  <c r="BB31" i="6"/>
  <c r="AH28" i="6"/>
  <c r="BC28" i="6" s="1"/>
  <c r="BC29" i="6"/>
  <c r="CH15" i="6"/>
  <c r="CG29" i="6"/>
  <c r="CQ33" i="6"/>
  <c r="BF33" i="6"/>
  <c r="CY33" i="6"/>
  <c r="AO33" i="6"/>
  <c r="AD33" i="6"/>
  <c r="AJ10" i="6"/>
  <c r="AH15" i="6"/>
  <c r="G27" i="6"/>
  <c r="CI31" i="6"/>
  <c r="EU18" i="6" l="1"/>
  <c r="DM23" i="6"/>
  <c r="DM29" i="6"/>
  <c r="EU29" i="6" s="1"/>
  <c r="AH30" i="6"/>
  <c r="G23" i="6"/>
  <c r="DL23" i="6"/>
  <c r="CH31" i="6"/>
  <c r="CH16" i="6"/>
  <c r="BB30" i="6"/>
  <c r="AL11" i="6"/>
  <c r="BD31" i="6"/>
  <c r="BD30" i="6"/>
  <c r="EV20" i="6"/>
  <c r="EU27" i="6"/>
  <c r="BC30" i="6"/>
  <c r="CF16" i="6"/>
  <c r="EU25" i="6"/>
  <c r="EU26" i="6"/>
  <c r="EV21" i="6"/>
  <c r="EV19" i="6"/>
  <c r="BA31" i="6"/>
  <c r="BA33" i="6" s="1"/>
  <c r="DJ33" i="6"/>
  <c r="DK33" i="6"/>
  <c r="CE31" i="6"/>
  <c r="CE33" i="6" s="1"/>
  <c r="CG31" i="6"/>
  <c r="CG33" i="6" s="1"/>
  <c r="CF32" i="6"/>
  <c r="CF31" i="6"/>
  <c r="G29" i="6"/>
  <c r="AI10" i="6"/>
  <c r="AK10" i="6" s="1"/>
  <c r="AM10" i="6" s="1"/>
  <c r="DM32" i="6"/>
  <c r="DL31" i="6"/>
  <c r="DL32" i="6"/>
  <c r="CH33" i="6"/>
  <c r="DM15" i="6"/>
  <c r="Y33" i="6"/>
  <c r="DM22" i="6"/>
  <c r="DI33" i="6"/>
  <c r="CI33" i="6"/>
  <c r="AJ14" i="6"/>
  <c r="AJ32" i="6" s="1"/>
  <c r="BD32" i="6"/>
  <c r="BD33" i="6" s="1"/>
  <c r="DM31" i="6"/>
  <c r="CJ32" i="6"/>
  <c r="CJ33" i="6" s="1"/>
  <c r="W33" i="6"/>
  <c r="G22" i="6"/>
  <c r="BB33" i="6"/>
  <c r="BE28" i="6"/>
  <c r="BE30" i="6" s="1"/>
  <c r="AH32" i="6"/>
  <c r="AH33" i="6" s="1"/>
  <c r="AJ31" i="6"/>
  <c r="AL10" i="6"/>
  <c r="AJ15" i="6"/>
  <c r="AL31" i="6"/>
  <c r="BC11" i="6"/>
  <c r="BE11" i="6"/>
  <c r="AJ16" i="6" l="1"/>
  <c r="EV29" i="6"/>
  <c r="EV25" i="6"/>
  <c r="G30" i="6"/>
  <c r="EV30" i="6" s="1"/>
  <c r="EV22" i="6"/>
  <c r="EV18" i="6"/>
  <c r="EU22" i="6"/>
  <c r="EV28" i="6"/>
  <c r="EU28" i="6"/>
  <c r="EU23" i="6"/>
  <c r="EV23" i="6"/>
  <c r="EU11" i="6"/>
  <c r="CF33" i="6"/>
  <c r="AK15" i="6"/>
  <c r="AI15" i="6"/>
  <c r="AL14" i="6"/>
  <c r="AL16" i="6" s="1"/>
  <c r="DM33" i="6"/>
  <c r="DL33" i="6"/>
  <c r="AJ33" i="6"/>
  <c r="BC31" i="6"/>
  <c r="AM15" i="6"/>
  <c r="AO10" i="6"/>
  <c r="AL15" i="6"/>
  <c r="AN10" i="6"/>
  <c r="BE31" i="6"/>
  <c r="EV11" i="6" l="1"/>
  <c r="BE14" i="6"/>
  <c r="BE16" i="6" s="1"/>
  <c r="BC14" i="6"/>
  <c r="AL32" i="6"/>
  <c r="AL33" i="6" s="1"/>
  <c r="AN15" i="6"/>
  <c r="BC10" i="6"/>
  <c r="BC15" i="6" s="1"/>
  <c r="BE10" i="6"/>
  <c r="AO15" i="6"/>
  <c r="AS10" i="6"/>
  <c r="BC32" i="6" l="1"/>
  <c r="BC33" i="6" s="1"/>
  <c r="BC16" i="6"/>
  <c r="BE32" i="6"/>
  <c r="BE33" i="6" s="1"/>
  <c r="BE15" i="6"/>
  <c r="AU10" i="6"/>
  <c r="AS15" i="6"/>
  <c r="G33" i="6" l="1"/>
  <c r="AU15" i="6"/>
  <c r="AW10" i="6"/>
  <c r="AY10" i="6" l="1"/>
  <c r="BB10" i="6" s="1"/>
  <c r="BB15" i="6" s="1"/>
  <c r="AW15" i="6"/>
  <c r="BD10" i="6" l="1"/>
  <c r="AY15" i="6"/>
  <c r="BA10" i="6"/>
  <c r="BA15" i="6" s="1"/>
  <c r="BD15" i="6" l="1"/>
  <c r="EU15" i="6" s="1"/>
  <c r="EV15" i="6" l="1"/>
  <c r="DV32" i="6" l="1"/>
  <c r="DV33" i="6" s="1"/>
  <c r="EO32" i="6" l="1"/>
  <c r="EO33" i="6" s="1"/>
  <c r="EU14" i="6"/>
  <c r="EQ14" i="6"/>
  <c r="EQ16" i="6" l="1"/>
  <c r="EQ32" i="6"/>
  <c r="ET14" i="6"/>
  <c r="EV14" i="6"/>
  <c r="ET16" i="6"/>
  <c r="EV16" i="6"/>
  <c r="ES16" i="6"/>
  <c r="EU16" i="6"/>
  <c r="EQ33" i="6"/>
  <c r="EO12" i="6"/>
  <c r="EU12" i="6" l="1"/>
  <c r="EQ12" i="6"/>
  <c r="ES12" i="6"/>
  <c r="EV12" i="6" l="1"/>
  <c r="ET12"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rgb="FF000000"/>
            <rFont val="Tahoma"/>
            <family val="2"/>
          </rPr>
          <t>YULIED.PENARANDA:</t>
        </r>
        <r>
          <rPr>
            <sz val="9"/>
            <color rgb="FF000000"/>
            <rFont val="Tahoma"/>
            <family val="2"/>
          </rPr>
          <t xml:space="preserve">
</t>
        </r>
        <r>
          <rPr>
            <sz val="9"/>
            <color rgb="FF000000"/>
            <rFont val="Tahoma"/>
            <family val="2"/>
          </rPr>
          <t>Describir el nombre completo de la oficina, dirección o subdirección que gerencia el proyecto de inversión.</t>
        </r>
      </text>
    </comment>
    <comment ref="A6" authorId="0" shapeId="0" xr:uid="{00000000-0006-0000-0000-000002000000}">
      <text>
        <r>
          <rPr>
            <b/>
            <sz val="9"/>
            <color rgb="FF000000"/>
            <rFont val="Tahoma"/>
            <family val="2"/>
          </rPr>
          <t>YULIED.PENARANDA:</t>
        </r>
        <r>
          <rPr>
            <sz val="9"/>
            <color rgb="FF000000"/>
            <rFont val="Tahoma"/>
            <family val="2"/>
          </rPr>
          <t xml:space="preserve">
</t>
        </r>
        <r>
          <rPr>
            <sz val="9"/>
            <color rgb="FF000000"/>
            <rFont val="Tahoma"/>
            <family val="2"/>
          </rPr>
          <t xml:space="preserve">Describir el número y nombre completo del proyecto de inversión. </t>
        </r>
      </text>
    </comment>
    <comment ref="A7" authorId="0" shapeId="0" xr:uid="{00000000-0006-0000-0000-000003000000}">
      <text>
        <r>
          <rPr>
            <b/>
            <sz val="9"/>
            <color rgb="FF000000"/>
            <rFont val="Tahoma"/>
            <family val="2"/>
          </rPr>
          <t>YULIED.PENARANDA:</t>
        </r>
        <r>
          <rPr>
            <sz val="9"/>
            <color rgb="FF000000"/>
            <rFont val="Tahoma"/>
            <family val="2"/>
          </rPr>
          <t xml:space="preserve">
</t>
        </r>
        <r>
          <rPr>
            <sz val="9"/>
            <color rgb="FF000000"/>
            <rFont val="Tahoma"/>
            <family val="2"/>
          </rPr>
          <t xml:space="preserve">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rgb="FF000000"/>
            <rFont val="Tahoma"/>
            <family val="2"/>
          </rPr>
          <t>YULIED.PENARANDA:</t>
        </r>
        <r>
          <rPr>
            <sz val="9"/>
            <color rgb="FF000000"/>
            <rFont val="Tahoma"/>
            <family val="2"/>
          </rPr>
          <t xml:space="preserve">
</t>
        </r>
        <r>
          <rPr>
            <sz val="9"/>
            <color rgb="FF000000"/>
            <rFont val="Tahoma"/>
            <family val="2"/>
          </rPr>
          <t xml:space="preserve">Las metas plan de desarrollo están agrupadas en temáticas afines, bajo la estructura de Programas Plan de Desarrollo. Relacionar número y nombre del programa asociado </t>
        </r>
      </text>
    </comment>
    <comment ref="EW10" authorId="0" shapeId="0" xr:uid="{00000000-0006-0000-0000-000005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X10" authorId="0" shapeId="0" xr:uid="{00000000-0006-0000-0000-000006000000}">
      <text>
        <r>
          <rPr>
            <b/>
            <sz val="9"/>
            <color rgb="FF000000"/>
            <rFont val="Tahoma"/>
            <family val="2"/>
          </rPr>
          <t>YULIED.PENARANDA:</t>
        </r>
        <r>
          <rPr>
            <sz val="9"/>
            <color rgb="FF000000"/>
            <rFont val="Tahoma"/>
            <family val="2"/>
          </rPr>
          <t xml:space="preserve">
</t>
        </r>
        <r>
          <rPr>
            <sz val="9"/>
            <color rgb="FF000000"/>
            <rFont val="Tahoma"/>
            <family val="2"/>
          </rPr>
          <t xml:space="preserve">Inconvenientes y/o dificultades que se han presentado para el cumplimiento de la Meta. 
</t>
        </r>
        <r>
          <rPr>
            <sz val="9"/>
            <color rgb="FF000000"/>
            <rFont val="Tahoma"/>
            <family val="2"/>
          </rPr>
          <t xml:space="preserve">Máximo de caracteres 500 incluidos espacios.
</t>
        </r>
        <r>
          <rPr>
            <sz val="9"/>
            <color rgb="FF000000"/>
            <rFont val="Tahoma"/>
            <family val="2"/>
          </rPr>
          <t xml:space="preserve">
</t>
        </r>
      </text>
    </comment>
    <comment ref="EY10" authorId="0" shapeId="0" xr:uid="{00000000-0006-0000-0000-000007000000}">
      <text>
        <r>
          <rPr>
            <b/>
            <sz val="9"/>
            <color rgb="FF000000"/>
            <rFont val="Tahoma"/>
            <family val="2"/>
          </rPr>
          <t>YULIED.PENARANDA:</t>
        </r>
        <r>
          <rPr>
            <sz val="9"/>
            <color rgb="FF000000"/>
            <rFont val="Tahoma"/>
            <family val="2"/>
          </rPr>
          <t xml:space="preserve">
</t>
        </r>
        <r>
          <rPr>
            <sz val="9"/>
            <color rgb="FF000000"/>
            <rFont val="Tahoma"/>
            <family val="2"/>
          </rPr>
          <t xml:space="preserve">Medidas a tomar para solucionar los retrasos presentados. 
</t>
        </r>
        <r>
          <rPr>
            <sz val="9"/>
            <color rgb="FF000000"/>
            <rFont val="Tahoma"/>
            <family val="2"/>
          </rPr>
          <t xml:space="preserve">Máximo de caracteres 500 incluidos espacios.
</t>
        </r>
      </text>
    </comment>
    <comment ref="EZ10" authorId="0" shapeId="0" xr:uid="{00000000-0006-0000-0000-000008000000}">
      <text>
        <r>
          <rPr>
            <b/>
            <sz val="9"/>
            <color rgb="FF000000"/>
            <rFont val="Tahoma"/>
            <family val="2"/>
          </rPr>
          <t>YULIED.PENARANDA:</t>
        </r>
        <r>
          <rPr>
            <sz val="9"/>
            <color rgb="FF000000"/>
            <rFont val="Tahoma"/>
            <family val="2"/>
          </rPr>
          <t xml:space="preserve">
</t>
        </r>
        <r>
          <rPr>
            <sz val="9"/>
            <color rgb="FF000000"/>
            <rFont val="Tahoma"/>
            <family val="2"/>
          </rPr>
          <t xml:space="preserve">Logros obtenidos para la población objetivo, que se han alcanzado  con el cumplimiento de la meta. </t>
        </r>
      </text>
    </comment>
    <comment ref="FA10" authorId="0" shapeId="0" xr:uid="{00000000-0006-0000-0000-000009000000}">
      <text>
        <r>
          <rPr>
            <b/>
            <sz val="9"/>
            <color rgb="FF000000"/>
            <rFont val="Tahoma"/>
            <family val="2"/>
          </rPr>
          <t>YULIED.PENARANDA:</t>
        </r>
        <r>
          <rPr>
            <sz val="9"/>
            <color rgb="FF000000"/>
            <rFont val="Tahoma"/>
            <family val="2"/>
          </rPr>
          <t xml:space="preserve">
</t>
        </r>
        <r>
          <rPr>
            <sz val="9"/>
            <color rgb="FF000000"/>
            <rFont val="Tahoma"/>
            <family val="2"/>
          </rPr>
          <t xml:space="preserve">Soportes que justifican las acciones desarrolladas en el cumplimiento de la meta.
</t>
        </r>
      </text>
    </comment>
    <comment ref="A11" authorId="0" shapeId="0" xr:uid="{00000000-0006-0000-0000-00000A000000}">
      <text>
        <r>
          <rPr>
            <b/>
            <sz val="9"/>
            <color rgb="FF000000"/>
            <rFont val="Tahoma"/>
            <family val="2"/>
          </rPr>
          <t>YULIED.PENARANDA:</t>
        </r>
        <r>
          <rPr>
            <sz val="9"/>
            <color rgb="FF000000"/>
            <rFont val="Tahoma"/>
            <family val="2"/>
          </rPr>
          <t xml:space="preserve">
</t>
        </r>
        <r>
          <rPr>
            <sz val="9"/>
            <color rgb="FF000000"/>
            <rFont val="Tahoma"/>
            <family val="2"/>
          </rPr>
          <t>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F11" authorId="0" shapeId="0" xr:uid="{00000000-0006-0000-0000-00000C000000}">
      <text>
        <r>
          <rPr>
            <b/>
            <sz val="9"/>
            <color rgb="FF000000"/>
            <rFont val="Tahoma"/>
            <family val="2"/>
          </rPr>
          <t>YULIED.PENARANDA:</t>
        </r>
        <r>
          <rPr>
            <sz val="9"/>
            <color rgb="FF000000"/>
            <rFont val="Tahoma"/>
            <family val="2"/>
          </rPr>
          <t xml:space="preserve">
</t>
        </r>
        <r>
          <rPr>
            <sz val="9"/>
            <color rgb="FF000000"/>
            <rFont val="Tahoma"/>
            <family val="2"/>
          </rPr>
          <t>Año 3</t>
        </r>
      </text>
    </comment>
    <comment ref="CJ11" authorId="0" shapeId="0" xr:uid="{00000000-0006-0000-0000-00000D000000}">
      <text>
        <r>
          <rPr>
            <b/>
            <sz val="9"/>
            <color indexed="81"/>
            <rFont val="Tahoma"/>
            <family val="2"/>
          </rPr>
          <t>YULIED.PENARANDA:</t>
        </r>
        <r>
          <rPr>
            <sz val="9"/>
            <color indexed="81"/>
            <rFont val="Tahoma"/>
            <family val="2"/>
          </rPr>
          <t xml:space="preserve">
Año 4</t>
        </r>
      </text>
    </comment>
    <comment ref="DN11" authorId="0" shapeId="0" xr:uid="{00000000-0006-0000-0000-00000E000000}">
      <text>
        <r>
          <rPr>
            <b/>
            <sz val="9"/>
            <color rgb="FF000000"/>
            <rFont val="Tahoma"/>
            <family val="2"/>
          </rPr>
          <t>YULIED.PENARANDA:</t>
        </r>
        <r>
          <rPr>
            <sz val="9"/>
            <color rgb="FF000000"/>
            <rFont val="Tahoma"/>
            <family val="2"/>
          </rPr>
          <t xml:space="preserve">
</t>
        </r>
        <r>
          <rPr>
            <sz val="9"/>
            <color rgb="FF000000"/>
            <rFont val="Tahoma"/>
            <family val="2"/>
          </rPr>
          <t>Año 5</t>
        </r>
      </text>
    </comment>
    <comment ref="A12" authorId="0" shapeId="0" xr:uid="{00000000-0006-0000-0000-00000F000000}">
      <text>
        <r>
          <rPr>
            <b/>
            <sz val="9"/>
            <color rgb="FF000000"/>
            <rFont val="Tahoma"/>
            <family val="2"/>
          </rPr>
          <t>YULIED.PENARANDA:</t>
        </r>
        <r>
          <rPr>
            <sz val="9"/>
            <color rgb="FF000000"/>
            <rFont val="Tahoma"/>
            <family val="2"/>
          </rPr>
          <t xml:space="preserve">
</t>
        </r>
        <r>
          <rPr>
            <sz val="9"/>
            <color rgb="FF000000"/>
            <rFont val="Tahoma"/>
            <family val="2"/>
          </rPr>
          <t>Número del propósito al que pertenece la estructura del proyecto de inversión asociada al PDD</t>
        </r>
      </text>
    </comment>
    <comment ref="B12" authorId="0" shapeId="0" xr:uid="{00000000-0006-0000-0000-000010000000}">
      <text>
        <r>
          <rPr>
            <b/>
            <sz val="9"/>
            <color rgb="FF000000"/>
            <rFont val="Tahoma"/>
            <family val="2"/>
          </rPr>
          <t>YULIED.PENARANDA:</t>
        </r>
        <r>
          <rPr>
            <sz val="9"/>
            <color rgb="FF000000"/>
            <rFont val="Tahoma"/>
            <family val="2"/>
          </rPr>
          <t xml:space="preserve">
</t>
        </r>
        <r>
          <rPr>
            <sz val="9"/>
            <color rgb="FF000000"/>
            <rFont val="Tahoma"/>
            <family val="2"/>
          </rPr>
          <t>Número del programa al que pertenece la estructura del proyecto de inversión asociada al PDD</t>
        </r>
      </text>
    </comment>
    <comment ref="C12" authorId="0" shapeId="0" xr:uid="{00000000-0006-0000-0000-000011000000}">
      <text>
        <r>
          <rPr>
            <b/>
            <sz val="9"/>
            <color rgb="FF000000"/>
            <rFont val="Tahoma"/>
            <family val="2"/>
          </rPr>
          <t>YULIED.PENARANDA:</t>
        </r>
        <r>
          <rPr>
            <sz val="9"/>
            <color rgb="FF000000"/>
            <rFont val="Tahoma"/>
            <family val="2"/>
          </rPr>
          <t xml:space="preserve">
</t>
        </r>
        <r>
          <rPr>
            <sz val="9"/>
            <color rgb="FF000000"/>
            <rFont val="Tahoma"/>
            <family val="2"/>
          </rPr>
          <t>Número de Meta Plan de Desarrollo.</t>
        </r>
      </text>
    </comment>
    <comment ref="D12" authorId="0" shapeId="0" xr:uid="{00000000-0006-0000-0000-000012000000}">
      <text>
        <r>
          <rPr>
            <b/>
            <sz val="9"/>
            <color rgb="FF000000"/>
            <rFont val="Tahoma"/>
            <family val="2"/>
          </rPr>
          <t>YULIED.PENARANDA:</t>
        </r>
        <r>
          <rPr>
            <sz val="9"/>
            <color rgb="FF000000"/>
            <rFont val="Tahoma"/>
            <family val="2"/>
          </rPr>
          <t xml:space="preserve">
</t>
        </r>
        <r>
          <rPr>
            <sz val="9"/>
            <color rgb="FF000000"/>
            <rFont val="Tahoma"/>
            <family val="2"/>
          </rPr>
          <t>Nombre completo de la Meta  del Plan de Desarrollo, según acuerdo.</t>
        </r>
      </text>
    </comment>
    <comment ref="E12" authorId="0" shapeId="0" xr:uid="{00000000-0006-0000-0000-000013000000}">
      <text>
        <r>
          <rPr>
            <b/>
            <sz val="9"/>
            <color rgb="FF000000"/>
            <rFont val="Tahoma"/>
            <family val="2"/>
          </rPr>
          <t>YULIED.PENARANDA:</t>
        </r>
        <r>
          <rPr>
            <sz val="9"/>
            <color rgb="FF000000"/>
            <rFont val="Tahoma"/>
            <family val="2"/>
          </rPr>
          <t xml:space="preserve">
</t>
        </r>
        <r>
          <rPr>
            <sz val="9"/>
            <color rgb="FF000000"/>
            <rFont val="Tahoma"/>
            <family val="2"/>
          </rPr>
          <t xml:space="preserve">Número asignado al indicador en la estructura del Plan de Desarrollo. </t>
        </r>
      </text>
    </comment>
    <comment ref="F12" authorId="0" shapeId="0" xr:uid="{00000000-0006-0000-0000-000014000000}">
      <text>
        <r>
          <rPr>
            <b/>
            <sz val="9"/>
            <color rgb="FF000000"/>
            <rFont val="Tahoma"/>
            <family val="2"/>
          </rPr>
          <t>YULIED.PENARANDA:</t>
        </r>
        <r>
          <rPr>
            <sz val="9"/>
            <color rgb="FF000000"/>
            <rFont val="Tahoma"/>
            <family val="2"/>
          </rPr>
          <t xml:space="preserve">
</t>
        </r>
        <r>
          <rPr>
            <sz val="9"/>
            <color rgb="FF000000"/>
            <rFont val="Tahoma"/>
            <family val="2"/>
          </rPr>
          <t>Nombre completo del indicador. Expresión verbal, precisa y concreta del patrón de evaluación.</t>
        </r>
      </text>
    </comment>
    <comment ref="G12" authorId="0" shapeId="0" xr:uid="{00000000-0006-0000-0000-000015000000}">
      <text>
        <r>
          <rPr>
            <b/>
            <sz val="9"/>
            <color rgb="FF000000"/>
            <rFont val="Tahoma"/>
            <family val="2"/>
          </rPr>
          <t>YULIED.PENARANDA:</t>
        </r>
        <r>
          <rPr>
            <sz val="9"/>
            <color rgb="FF000000"/>
            <rFont val="Tahoma"/>
            <family val="2"/>
          </rPr>
          <t xml:space="preserve">
</t>
        </r>
        <r>
          <rPr>
            <sz val="9"/>
            <color rgb="FF000000"/>
            <rFont val="Tahoma"/>
            <family val="2"/>
          </rPr>
          <t xml:space="preserve">Unidad cualitativa del indicador, define las características de la magnitud a realizar seguimiento. Eje: Hectáreas, estrategias, modelos, proyectos etc. </t>
        </r>
      </text>
    </comment>
    <comment ref="H12" authorId="0" shapeId="0" xr:uid="{00000000-0006-0000-0000-000016000000}">
      <text>
        <r>
          <rPr>
            <b/>
            <sz val="9"/>
            <color rgb="FF000000"/>
            <rFont val="Tahoma"/>
            <family val="2"/>
          </rPr>
          <t>YULIED.PENARANDA:</t>
        </r>
        <r>
          <rPr>
            <sz val="9"/>
            <color rgb="FF000000"/>
            <rFont val="Tahoma"/>
            <family val="2"/>
          </rPr>
          <t xml:space="preserve">
</t>
        </r>
        <r>
          <rPr>
            <sz val="9"/>
            <color rgb="FF000000"/>
            <rFont val="Tahoma"/>
            <family val="2"/>
          </rPr>
          <t>Clasificación que define la forma en que será anualizada la meta y por tanto la forma en que este se reportará.  (Suma, Creciente, Decreciente y Constante)</t>
        </r>
      </text>
    </comment>
    <comment ref="I12" authorId="0" shapeId="0" xr:uid="{00000000-0006-0000-0000-000017000000}">
      <text>
        <r>
          <rPr>
            <b/>
            <sz val="9"/>
            <color rgb="FF000000"/>
            <rFont val="Tahoma"/>
            <family val="2"/>
          </rPr>
          <t>YULIED.PENARANDA:</t>
        </r>
        <r>
          <rPr>
            <sz val="9"/>
            <color rgb="FF000000"/>
            <rFont val="Tahoma"/>
            <family val="2"/>
          </rPr>
          <t xml:space="preserve">
</t>
        </r>
        <r>
          <rPr>
            <sz val="9"/>
            <color rgb="FF000000"/>
            <rFont val="Tahoma"/>
            <family val="2"/>
          </rPr>
          <t>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rgb="FF000000"/>
            <rFont val="Tahoma"/>
            <family val="2"/>
          </rPr>
          <t>YULIED.PENARANDA:</t>
        </r>
        <r>
          <rPr>
            <sz val="9"/>
            <color rgb="FF000000"/>
            <rFont val="Tahoma"/>
            <family val="2"/>
          </rPr>
          <t xml:space="preserve">
</t>
        </r>
        <r>
          <rPr>
            <sz val="9"/>
            <color rgb="FF000000"/>
            <rFont val="Tahoma"/>
            <family val="2"/>
          </rPr>
          <t xml:space="preserve">Describir el número y nombre completo del proyecto de inversión. </t>
        </r>
      </text>
    </comment>
    <comment ref="ES7" authorId="0" shapeId="0" xr:uid="{00000000-0006-0000-0100-000003000000}">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T7" authorId="0" shapeId="0" xr:uid="{00000000-0006-0000-0100-000004000000}">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U7" authorId="0" shapeId="0" xr:uid="{00000000-0006-0000-0100-000005000000}">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V7" authorId="0" shapeId="0" xr:uid="{00000000-0006-0000-0100-000006000000}">
      <text>
        <r>
          <rPr>
            <b/>
            <sz val="9"/>
            <color rgb="FF000000"/>
            <rFont val="Tahoma"/>
            <family val="2"/>
          </rPr>
          <t>YULIED.PENARANDA:</t>
        </r>
        <r>
          <rPr>
            <sz val="9"/>
            <color rgb="FF000000"/>
            <rFont val="Tahoma"/>
            <family val="2"/>
          </rPr>
          <t xml:space="preserve">
</t>
        </r>
        <r>
          <rPr>
            <sz val="9"/>
            <color rgb="FF000000"/>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X7" authorId="0" shapeId="0" xr:uid="{00000000-0006-0000-0100-000008000000}">
      <text>
        <r>
          <rPr>
            <b/>
            <sz val="9"/>
            <color rgb="FF000000"/>
            <rFont val="Tahoma"/>
            <family val="2"/>
          </rPr>
          <t>YULIED.PENARANDA:</t>
        </r>
        <r>
          <rPr>
            <sz val="9"/>
            <color rgb="FF000000"/>
            <rFont val="Tahoma"/>
            <family val="2"/>
          </rPr>
          <t xml:space="preserve">
</t>
        </r>
        <r>
          <rPr>
            <sz val="9"/>
            <color rgb="FF000000"/>
            <rFont val="Tahoma"/>
            <family val="2"/>
          </rPr>
          <t xml:space="preserve">Inconvenientes y/o dificultades que se han presentado para el cumplimiento de la Meta. 
</t>
        </r>
        <r>
          <rPr>
            <sz val="9"/>
            <color rgb="FF000000"/>
            <rFont val="Tahoma"/>
            <family val="2"/>
          </rPr>
          <t xml:space="preserve">Máximo de caracteres 500 incluidos espacios.
</t>
        </r>
        <r>
          <rPr>
            <sz val="9"/>
            <color rgb="FF000000"/>
            <rFont val="Tahoma"/>
            <family val="2"/>
          </rPr>
          <t xml:space="preserve">
</t>
        </r>
      </text>
    </comment>
    <comment ref="EY7" authorId="0" shapeId="0" xr:uid="{00000000-0006-0000-0100-000009000000}">
      <text>
        <r>
          <rPr>
            <b/>
            <sz val="9"/>
            <color rgb="FF000000"/>
            <rFont val="Tahoma"/>
            <family val="2"/>
          </rPr>
          <t>YULIED.PENARANDA:</t>
        </r>
        <r>
          <rPr>
            <sz val="9"/>
            <color rgb="FF000000"/>
            <rFont val="Tahoma"/>
            <family val="2"/>
          </rPr>
          <t xml:space="preserve">
</t>
        </r>
        <r>
          <rPr>
            <sz val="9"/>
            <color rgb="FF000000"/>
            <rFont val="Tahoma"/>
            <family val="2"/>
          </rPr>
          <t xml:space="preserve">Medidas a tomar para solucionar los retrasos presentados. 
</t>
        </r>
        <r>
          <rPr>
            <sz val="9"/>
            <color rgb="FF000000"/>
            <rFont val="Tahoma"/>
            <family val="2"/>
          </rPr>
          <t xml:space="preserve">Máximo de caracteres 500 incluidos espacios.
</t>
        </r>
      </text>
    </comment>
    <comment ref="EZ7" authorId="0" shapeId="0" xr:uid="{00000000-0006-0000-0100-00000A000000}">
      <text>
        <r>
          <rPr>
            <b/>
            <sz val="9"/>
            <color rgb="FF000000"/>
            <rFont val="Tahoma"/>
            <family val="2"/>
          </rPr>
          <t>YULIED.PENARANDA:</t>
        </r>
        <r>
          <rPr>
            <sz val="9"/>
            <color rgb="FF000000"/>
            <rFont val="Tahoma"/>
            <family val="2"/>
          </rPr>
          <t xml:space="preserve">
</t>
        </r>
        <r>
          <rPr>
            <sz val="9"/>
            <color rgb="FF000000"/>
            <rFont val="Tahoma"/>
            <family val="2"/>
          </rPr>
          <t xml:space="preserve">Logros obtenidos para la población objetivo, que se han alcanzado  con el cumplimiento de la meta. </t>
        </r>
      </text>
    </comment>
    <comment ref="FA7" authorId="0" shapeId="0" xr:uid="{00000000-0006-0000-0100-00000B000000}">
      <text>
        <r>
          <rPr>
            <b/>
            <sz val="9"/>
            <color rgb="FF000000"/>
            <rFont val="Tahoma"/>
            <family val="2"/>
          </rPr>
          <t>YULIED.PENARANDA:</t>
        </r>
        <r>
          <rPr>
            <sz val="9"/>
            <color rgb="FF000000"/>
            <rFont val="Tahoma"/>
            <family val="2"/>
          </rPr>
          <t xml:space="preserve">
</t>
        </r>
        <r>
          <rPr>
            <sz val="9"/>
            <color rgb="FF000000"/>
            <rFont val="Tahoma"/>
            <family val="2"/>
          </rPr>
          <t xml:space="preserve">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rgb="FF000000"/>
            <rFont val="Tahoma"/>
            <family val="2"/>
          </rPr>
          <t>YULIED.PENARANDA:</t>
        </r>
        <r>
          <rPr>
            <sz val="9"/>
            <color rgb="FF000000"/>
            <rFont val="Tahoma"/>
            <family val="2"/>
          </rPr>
          <t xml:space="preserve">
</t>
        </r>
        <r>
          <rPr>
            <sz val="9"/>
            <color rgb="FF000000"/>
            <rFont val="Tahoma"/>
            <family val="2"/>
          </rPr>
          <t>Año 5</t>
        </r>
      </text>
    </comment>
    <comment ref="A9" authorId="0" shapeId="0" xr:uid="{00000000-0006-0000-0100-000010000000}">
      <text>
        <r>
          <rPr>
            <b/>
            <sz val="9"/>
            <color rgb="FF000000"/>
            <rFont val="Tahoma"/>
            <family val="2"/>
          </rPr>
          <t>YULIED.PENARANDA:</t>
        </r>
        <r>
          <rPr>
            <sz val="9"/>
            <color rgb="FF000000"/>
            <rFont val="Tahoma"/>
            <family val="2"/>
          </rPr>
          <t xml:space="preserve">
</t>
        </r>
        <r>
          <rPr>
            <sz val="9"/>
            <color rgb="FF000000"/>
            <rFont val="Tahoma"/>
            <family val="2"/>
          </rPr>
          <t>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rgb="FF000000"/>
            <rFont val="Tahoma"/>
            <family val="2"/>
          </rPr>
          <t>YULIED.PENARANDA:</t>
        </r>
        <r>
          <rPr>
            <sz val="9"/>
            <color rgb="FF000000"/>
            <rFont val="Tahoma"/>
            <family val="2"/>
          </rPr>
          <t xml:space="preserve">
</t>
        </r>
        <r>
          <rPr>
            <sz val="9"/>
            <color rgb="FF000000"/>
            <rFont val="Tahoma"/>
            <family val="2"/>
          </rPr>
          <t>Número de la meta proyecto de inversión, según la asignación dada en  SEGPLAN</t>
        </r>
      </text>
    </comment>
    <comment ref="C9" authorId="0" shapeId="0" xr:uid="{00000000-0006-0000-0100-000012000000}">
      <text>
        <r>
          <rPr>
            <b/>
            <sz val="9"/>
            <color rgb="FF000000"/>
            <rFont val="Tahoma"/>
            <family val="2"/>
          </rPr>
          <t>YULIED.PENARANDA:</t>
        </r>
        <r>
          <rPr>
            <sz val="9"/>
            <color rgb="FF000000"/>
            <rFont val="Tahoma"/>
            <family val="2"/>
          </rPr>
          <t xml:space="preserve">
</t>
        </r>
        <r>
          <rPr>
            <sz val="9"/>
            <color rgb="FF000000"/>
            <rFont val="Tahoma"/>
            <family val="2"/>
          </rPr>
          <t>Nombre completo de la meta proyecto de inversión, igual como quedo en SEGPLAN</t>
        </r>
      </text>
    </comment>
    <comment ref="D9" authorId="0" shapeId="0" xr:uid="{00000000-0006-0000-0100-000013000000}">
      <text>
        <r>
          <rPr>
            <b/>
            <sz val="9"/>
            <color rgb="FF000000"/>
            <rFont val="Tahoma"/>
            <family val="2"/>
          </rPr>
          <t>YULIED.PENARANDA:</t>
        </r>
        <r>
          <rPr>
            <sz val="9"/>
            <color rgb="FF000000"/>
            <rFont val="Tahoma"/>
            <family val="2"/>
          </rPr>
          <t xml:space="preserve">
</t>
        </r>
        <r>
          <rPr>
            <sz val="9"/>
            <color rgb="FF000000"/>
            <rFont val="Tahoma"/>
            <family val="2"/>
          </rPr>
          <t>Clasificación que define la forma en que será anualizada la meta y por tanto la forma en que este se reportará.  (Suma, Creciente, Decreciente y Constante)</t>
        </r>
      </text>
    </comment>
    <comment ref="E9" authorId="0" shapeId="0" xr:uid="{00000000-0006-0000-0100-000014000000}">
      <text>
        <r>
          <rPr>
            <b/>
            <sz val="9"/>
            <color rgb="FF000000"/>
            <rFont val="Tahoma"/>
            <family val="2"/>
          </rPr>
          <t>YULIED.PENARANDA:</t>
        </r>
        <r>
          <rPr>
            <sz val="9"/>
            <color rgb="FF000000"/>
            <rFont val="Tahoma"/>
            <family val="2"/>
          </rPr>
          <t xml:space="preserve">
</t>
        </r>
        <r>
          <rPr>
            <sz val="9"/>
            <color rgb="FF000000"/>
            <rFont val="Tahoma"/>
            <family val="2"/>
          </rPr>
          <t>Número de la meta Plan de Desarrollo, a la cual se encuentra asociada la meta de inversión.</t>
        </r>
      </text>
    </comment>
    <comment ref="F9" authorId="0" shapeId="0" xr:uid="{00000000-0006-0000-0100-000015000000}">
      <text>
        <r>
          <rPr>
            <b/>
            <sz val="9"/>
            <color rgb="FF000000"/>
            <rFont val="Tahoma"/>
            <family val="2"/>
          </rPr>
          <t>YULIED.PENARANDA:</t>
        </r>
        <r>
          <rPr>
            <sz val="9"/>
            <color rgb="FF000000"/>
            <rFont val="Tahoma"/>
            <family val="2"/>
          </rPr>
          <t xml:space="preserve">
</t>
        </r>
        <r>
          <rPr>
            <sz val="9"/>
            <color rgb="FF000000"/>
            <rFont val="Tahoma"/>
            <family val="2"/>
          </rPr>
          <t xml:space="preserve">Se desagrega los siguientesvariables.
</t>
        </r>
        <r>
          <rPr>
            <sz val="9"/>
            <color rgb="FF000000"/>
            <rFont val="Tahoma"/>
            <family val="2"/>
          </rPr>
          <t>Magnitud física y presupuestal de la vigencia, así como la magnitud física y presupuestal de las reservas y el total de cada una de ellas.</t>
        </r>
      </text>
    </comment>
    <comment ref="G9" authorId="0" shapeId="0" xr:uid="{00000000-0006-0000-0100-000016000000}">
      <text>
        <r>
          <rPr>
            <b/>
            <sz val="9"/>
            <color rgb="FF000000"/>
            <rFont val="Tahoma"/>
            <family val="2"/>
          </rPr>
          <t>YULIED.PENARANDA:</t>
        </r>
        <r>
          <rPr>
            <sz val="9"/>
            <color rgb="FF000000"/>
            <rFont val="Tahoma"/>
            <family val="2"/>
          </rPr>
          <t xml:space="preserve">
</t>
        </r>
        <r>
          <rPr>
            <sz val="9"/>
            <color rgb="FF000000"/>
            <rFont val="Tahoma"/>
            <family val="2"/>
          </rPr>
          <t>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11" authorId="0" shapeId="0" xr:uid="{00000000-0006-0000-0100-000019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F12" authorId="0" shapeId="0" xr:uid="{00000000-0006-0000-0100-00001A000000}">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13" authorId="0" shapeId="0" xr:uid="{00000000-0006-0000-0100-00001B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adquiridos que al cierre de la vigencia fiscal no  se cumplieron.</t>
        </r>
      </text>
    </comment>
    <comment ref="F14" authorId="0" shapeId="0" xr:uid="{00000000-0006-0000-0100-00001C000000}">
      <text>
        <r>
          <rPr>
            <b/>
            <sz val="9"/>
            <color rgb="FF000000"/>
            <rFont val="Tahoma"/>
            <family val="2"/>
          </rPr>
          <t>YULIED.PENARANDA:</t>
        </r>
        <r>
          <rPr>
            <sz val="9"/>
            <color rgb="FF000000"/>
            <rFont val="Tahoma"/>
            <family val="2"/>
          </rPr>
          <t xml:space="preserve">
</t>
        </r>
        <r>
          <rPr>
            <sz val="9"/>
            <color rgb="FF000000"/>
            <rFont val="Tahoma"/>
            <family val="2"/>
          </rPr>
          <t>Son compromisos legalmente adquiridos que al cierre de la vigencia fiscal no se han atendido por no haberse completado las formalidades necesarias que hagan exigible el pago al terminarse el año.</t>
        </r>
      </text>
    </comment>
    <comment ref="F15" authorId="0" shapeId="0" xr:uid="{00000000-0006-0000-0100-00001D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 reservas). Para los demás tipos de metas se asocia el mismo dato de la vigencia.</t>
        </r>
      </text>
    </comment>
    <comment ref="F16" authorId="0" shapeId="0" xr:uid="{00000000-0006-0000-0100-00001E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F17" authorId="0" shapeId="0" xr:uid="{00000000-0006-0000-0100-00001F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18" authorId="0" shapeId="0" xr:uid="{00000000-0006-0000-0100-000020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F19" authorId="0" shapeId="0" xr:uid="{00000000-0006-0000-0100-000021000000}">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20" authorId="0" shapeId="0" xr:uid="{00000000-0006-0000-0100-000022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adquiridos que al cierre de la vigencia fiscal no  se cumplieron.</t>
        </r>
      </text>
    </comment>
    <comment ref="F21" authorId="0" shapeId="0" xr:uid="{00000000-0006-0000-0100-000023000000}">
      <text>
        <r>
          <rPr>
            <b/>
            <sz val="9"/>
            <color rgb="FF000000"/>
            <rFont val="Tahoma"/>
            <family val="2"/>
          </rPr>
          <t>YULIED.PENARANDA:</t>
        </r>
        <r>
          <rPr>
            <sz val="9"/>
            <color rgb="FF000000"/>
            <rFont val="Tahoma"/>
            <family val="2"/>
          </rPr>
          <t xml:space="preserve">
</t>
        </r>
        <r>
          <rPr>
            <sz val="9"/>
            <color rgb="FF000000"/>
            <rFont val="Tahoma"/>
            <family val="2"/>
          </rPr>
          <t>Son compromisos legalmente adquiridos que al cierre de la vigencia fiscal no se han atendido por no haberse completado las formalidades necesarias que hagan exigible el pago al terminarse el año.</t>
        </r>
      </text>
    </comment>
    <comment ref="F22" authorId="0" shapeId="0" xr:uid="{00000000-0006-0000-0100-000024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 reservas). Para los demás tipos de metas se asocia el mismo dato de la vigencia.</t>
        </r>
      </text>
    </comment>
    <comment ref="F23" authorId="0" shapeId="0" xr:uid="{00000000-0006-0000-0100-000025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F24" authorId="0" shapeId="0" xr:uid="{00000000-0006-0000-0100-000026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25" authorId="0" shapeId="0" xr:uid="{00000000-0006-0000-0100-000027000000}">
      <text>
        <r>
          <rPr>
            <b/>
            <sz val="9"/>
            <color rgb="FF000000"/>
            <rFont val="Tahoma"/>
            <family val="2"/>
          </rPr>
          <t>YULIED.PENARANDA:</t>
        </r>
        <r>
          <rPr>
            <sz val="9"/>
            <color rgb="FF000000"/>
            <rFont val="Tahoma"/>
            <family val="2"/>
          </rPr>
          <t xml:space="preserve">
</t>
        </r>
        <r>
          <rPr>
            <sz val="9"/>
            <color rgb="FF000000"/>
            <rFont val="Tahoma"/>
            <family val="2"/>
          </rPr>
          <t>Recursos presupuestales asignados para la vigencia en programación  y/o seguimiento, según la columna en que se reporte</t>
        </r>
      </text>
    </comment>
    <comment ref="F27" authorId="0" shapeId="0" xr:uid="{00000000-0006-0000-0100-000028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adquiridos que al cierre de la vigencia fiscal no  se cumplieron.</t>
        </r>
      </text>
    </comment>
    <comment ref="F28" authorId="0" shapeId="0" xr:uid="{00000000-0006-0000-0100-000029000000}">
      <text>
        <r>
          <rPr>
            <b/>
            <sz val="9"/>
            <color rgb="FF000000"/>
            <rFont val="Tahoma"/>
            <family val="2"/>
          </rPr>
          <t>YULIED.PENARANDA:</t>
        </r>
        <r>
          <rPr>
            <sz val="9"/>
            <color rgb="FF000000"/>
            <rFont val="Tahoma"/>
            <family val="2"/>
          </rPr>
          <t xml:space="preserve">
</t>
        </r>
        <r>
          <rPr>
            <sz val="9"/>
            <color rgb="FF000000"/>
            <rFont val="Tahoma"/>
            <family val="2"/>
          </rPr>
          <t>Son compromisos legalmente adquiridos que al cierre de la vigencia fiscal no se han atendido por no haberse completado las formalidades necesarias que hagan exigible el pago al terminarse el año.</t>
        </r>
      </text>
    </comment>
    <comment ref="F29" authorId="0" shapeId="0" xr:uid="{00000000-0006-0000-0100-00002A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 reservas). Para los demás tipos de metas se asocia el mismo dato de la vigencia.</t>
        </r>
      </text>
    </comment>
    <comment ref="F30" authorId="0" shapeId="0" xr:uid="{00000000-0006-0000-0100-00002B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F31" authorId="0" shapeId="0" xr:uid="{00000000-0006-0000-0100-00002C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de la vigencia, por cada meta de inversión del proyecto</t>
        </r>
      </text>
    </comment>
    <comment ref="F32" authorId="0" shapeId="0" xr:uid="{00000000-0006-0000-0100-00002D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de la reserva, por cada meta de inversión del proyecto</t>
        </r>
      </text>
    </comment>
    <comment ref="F33" authorId="0" shapeId="0" xr:uid="{00000000-0006-0000-0100-00002E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rgb="FF000000"/>
            <rFont val="Tahoma"/>
            <family val="2"/>
          </rPr>
          <t>YULIED.PENARANDA:</t>
        </r>
        <r>
          <rPr>
            <sz val="9"/>
            <color rgb="FF000000"/>
            <rFont val="Tahoma"/>
            <family val="2"/>
          </rPr>
          <t xml:space="preserve">
</t>
        </r>
        <r>
          <rPr>
            <sz val="9"/>
            <color rgb="FF000000"/>
            <rFont val="Tahoma"/>
            <family val="2"/>
          </rPr>
          <t>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rgb="FF000000"/>
            <rFont val="Tahoma"/>
            <family val="2"/>
          </rPr>
          <t>YULIED.PENARANDA:</t>
        </r>
        <r>
          <rPr>
            <sz val="9"/>
            <color rgb="FF000000"/>
            <rFont val="Tahoma"/>
            <family val="2"/>
          </rPr>
          <t xml:space="preserve">
</t>
        </r>
        <r>
          <rPr>
            <sz val="9"/>
            <color rgb="FF000000"/>
            <rFont val="Tahoma"/>
            <family val="2"/>
          </rPr>
          <t>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rgb="FF000000"/>
            <rFont val="Tahoma"/>
            <family val="2"/>
          </rPr>
          <t>YULIED.PENARANDA:</t>
        </r>
        <r>
          <rPr>
            <sz val="9"/>
            <color rgb="FF000000"/>
            <rFont val="Tahoma"/>
            <family val="2"/>
          </rPr>
          <t xml:space="preserve">
</t>
        </r>
        <r>
          <rPr>
            <sz val="9"/>
            <color rgb="FF000000"/>
            <rFont val="Tahoma"/>
            <family val="2"/>
          </rPr>
          <t>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2"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3" authorId="0" shapeId="0" xr:uid="{00000000-0006-0000-0400-000012000000}">
      <text>
        <r>
          <rPr>
            <b/>
            <sz val="9"/>
            <color indexed="81"/>
            <rFont val="Tahoma"/>
            <family val="2"/>
          </rPr>
          <t>YULIED.PENARANDA:</t>
        </r>
        <r>
          <rPr>
            <sz val="9"/>
            <color indexed="81"/>
            <rFont val="Tahoma"/>
            <family val="2"/>
          </rPr>
          <t xml:space="preserve">
Vigencia a reportar</t>
        </r>
      </text>
    </comment>
    <comment ref="C33"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3"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3"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3" authorId="0" shapeId="0" xr:uid="{00000000-0006-0000-0400-000016000000}">
      <text>
        <r>
          <rPr>
            <b/>
            <sz val="9"/>
            <color indexed="81"/>
            <rFont val="Tahoma"/>
            <family val="2"/>
          </rPr>
          <t>YULIED.PENARANDA:</t>
        </r>
        <r>
          <rPr>
            <sz val="9"/>
            <color indexed="81"/>
            <rFont val="Tahoma"/>
            <family val="2"/>
          </rPr>
          <t xml:space="preserve">
Corresponde al pago </t>
        </r>
      </text>
    </comment>
    <comment ref="G33"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7"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8" authorId="0" shapeId="0" xr:uid="{00000000-0006-0000-0400-000019000000}">
      <text>
        <r>
          <rPr>
            <b/>
            <sz val="9"/>
            <color indexed="81"/>
            <rFont val="Tahoma"/>
            <family val="2"/>
          </rPr>
          <t>YULIED.PENARANDA:</t>
        </r>
        <r>
          <rPr>
            <sz val="9"/>
            <color indexed="81"/>
            <rFont val="Tahoma"/>
            <family val="2"/>
          </rPr>
          <t xml:space="preserve">
Vigencia a reportar</t>
        </r>
      </text>
    </comment>
    <comment ref="C48"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8"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8"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8" authorId="0" shapeId="0" xr:uid="{00000000-0006-0000-0400-00001D000000}">
      <text>
        <r>
          <rPr>
            <b/>
            <sz val="9"/>
            <color indexed="81"/>
            <rFont val="Tahoma"/>
            <family val="2"/>
          </rPr>
          <t>YULIED.PENARANDA:</t>
        </r>
        <r>
          <rPr>
            <sz val="9"/>
            <color indexed="81"/>
            <rFont val="Tahoma"/>
            <family val="2"/>
          </rPr>
          <t xml:space="preserve">
Corresponde al pago </t>
        </r>
      </text>
    </comment>
    <comment ref="G48"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400-000020000000}">
      <text>
        <r>
          <rPr>
            <b/>
            <sz val="9"/>
            <color indexed="81"/>
            <rFont val="Tahoma"/>
            <family val="2"/>
          </rPr>
          <t>YULIED.PENARANDA:</t>
        </r>
        <r>
          <rPr>
            <sz val="9"/>
            <color indexed="81"/>
            <rFont val="Tahoma"/>
            <family val="2"/>
          </rPr>
          <t xml:space="preserve">
Vigencia a reportar</t>
        </r>
      </text>
    </comment>
    <comment ref="C63"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400-000024000000}">
      <text>
        <r>
          <rPr>
            <b/>
            <sz val="9"/>
            <color indexed="81"/>
            <rFont val="Tahoma"/>
            <family val="2"/>
          </rPr>
          <t>YULIED.PENARANDA:</t>
        </r>
        <r>
          <rPr>
            <sz val="9"/>
            <color indexed="81"/>
            <rFont val="Tahoma"/>
            <family val="2"/>
          </rPr>
          <t xml:space="preserve">
Corresponde al pago </t>
        </r>
      </text>
    </comment>
    <comment ref="G63"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8" authorId="0" shapeId="0" xr:uid="{00000000-0006-0000-0400-000027000000}">
      <text>
        <r>
          <rPr>
            <b/>
            <sz val="9"/>
            <color indexed="81"/>
            <rFont val="Tahoma"/>
            <family val="2"/>
          </rPr>
          <t>YULIED.PENARANDA:</t>
        </r>
        <r>
          <rPr>
            <sz val="9"/>
            <color indexed="81"/>
            <rFont val="Tahoma"/>
            <family val="2"/>
          </rPr>
          <t xml:space="preserve">
Vigencia a reportar</t>
        </r>
      </text>
    </comment>
    <comment ref="B78"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8"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8" authorId="0" shapeId="0" xr:uid="{00000000-0006-0000-0400-00002A000000}">
      <text>
        <r>
          <rPr>
            <b/>
            <sz val="9"/>
            <color rgb="FF000000"/>
            <rFont val="Tahoma"/>
            <family val="2"/>
          </rPr>
          <t>YULIED.PENARANDA:</t>
        </r>
        <r>
          <rPr>
            <sz val="9"/>
            <color rgb="FF000000"/>
            <rFont val="Tahoma"/>
            <family val="2"/>
          </rPr>
          <t xml:space="preserve">
</t>
        </r>
        <r>
          <rPr>
            <sz val="9"/>
            <color rgb="FF000000"/>
            <rFont val="Tahoma"/>
            <family val="2"/>
          </rPr>
          <t xml:space="preserve">Nombre completo del indicador. Expresión verbal, precisa y concreta del patrón de evaluación. </t>
        </r>
      </text>
    </comment>
    <comment ref="E78"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8"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8"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8"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93"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4" authorId="0" shapeId="0" xr:uid="{00000000-0006-0000-0400-000030000000}">
      <text>
        <r>
          <rPr>
            <b/>
            <sz val="9"/>
            <color indexed="81"/>
            <rFont val="Tahoma"/>
            <family val="2"/>
          </rPr>
          <t>YULIED.PENARANDA:</t>
        </r>
        <r>
          <rPr>
            <sz val="9"/>
            <color indexed="81"/>
            <rFont val="Tahoma"/>
            <family val="2"/>
          </rPr>
          <t xml:space="preserve">
Vigencia a reportar</t>
        </r>
      </text>
    </comment>
    <comment ref="B94"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4"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4"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4"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4"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4"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4"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09"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0" authorId="0" shapeId="0" xr:uid="{00000000-0006-0000-0400-000039000000}">
      <text>
        <r>
          <rPr>
            <b/>
            <sz val="9"/>
            <color indexed="81"/>
            <rFont val="Tahoma"/>
            <family val="2"/>
          </rPr>
          <t>YULIED.PENARANDA:</t>
        </r>
        <r>
          <rPr>
            <sz val="9"/>
            <color indexed="81"/>
            <rFont val="Tahoma"/>
            <family val="2"/>
          </rPr>
          <t xml:space="preserve">
Vigencia a reportar</t>
        </r>
      </text>
    </comment>
    <comment ref="B110"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0"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0"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0"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0"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0"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0"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24"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5" authorId="0" shapeId="0" xr:uid="{00000000-0006-0000-0400-000042000000}">
      <text>
        <r>
          <rPr>
            <b/>
            <sz val="9"/>
            <color indexed="81"/>
            <rFont val="Tahoma"/>
            <family val="2"/>
          </rPr>
          <t>YULIED.PENARANDA:</t>
        </r>
        <r>
          <rPr>
            <sz val="9"/>
            <color indexed="81"/>
            <rFont val="Tahoma"/>
            <family val="2"/>
          </rPr>
          <t xml:space="preserve">
Vigencia a reportar</t>
        </r>
      </text>
    </comment>
    <comment ref="B125"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5"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5"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5"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5"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5"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5"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139" authorId="0" shapeId="0" xr:uid="{00000000-0006-0000-0400-00004A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40" authorId="0" shapeId="0" xr:uid="{00000000-0006-0000-0400-00004B000000}">
      <text>
        <r>
          <rPr>
            <b/>
            <sz val="9"/>
            <color indexed="81"/>
            <rFont val="Tahoma"/>
            <family val="2"/>
          </rPr>
          <t>YULIED.PENARANDA:</t>
        </r>
        <r>
          <rPr>
            <sz val="9"/>
            <color indexed="81"/>
            <rFont val="Tahoma"/>
            <family val="2"/>
          </rPr>
          <t xml:space="preserve">
Vigencia a reportar</t>
        </r>
      </text>
    </comment>
    <comment ref="B140"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0"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40" authorId="0" shapeId="0" xr:uid="{00000000-0006-0000-0400-00004E000000}">
      <text>
        <r>
          <rPr>
            <b/>
            <sz val="9"/>
            <color rgb="FF000000"/>
            <rFont val="Tahoma"/>
            <family val="2"/>
          </rPr>
          <t>YULIED.PENARANDA:</t>
        </r>
        <r>
          <rPr>
            <sz val="9"/>
            <color rgb="FF000000"/>
            <rFont val="Tahoma"/>
            <family val="2"/>
          </rPr>
          <t xml:space="preserve">
</t>
        </r>
        <r>
          <rPr>
            <sz val="9"/>
            <color rgb="FF000000"/>
            <rFont val="Tahoma"/>
            <family val="2"/>
          </rPr>
          <t xml:space="preserve">Nombre completo del indicador. Expresión verbal, precisa y concreta del patrón de evaluación. </t>
        </r>
      </text>
    </comment>
    <comment ref="G140" authorId="0" shapeId="0" xr:uid="{00000000-0006-0000-0400-00004F000000}">
      <text>
        <r>
          <rPr>
            <b/>
            <sz val="9"/>
            <color indexed="81"/>
            <rFont val="Tahoma"/>
            <family val="2"/>
          </rPr>
          <t>YULIED.PENARANDA:</t>
        </r>
        <r>
          <rPr>
            <sz val="9"/>
            <color indexed="81"/>
            <rFont val="Tahoma"/>
            <family val="2"/>
          </rPr>
          <t xml:space="preserve">
Descripción concreta del avance, máximo de caracteres 200</t>
        </r>
      </text>
    </comment>
    <comment ref="A168" authorId="0" shapeId="0" xr:uid="{00000000-0006-0000-0400-000050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69" authorId="0" shapeId="0" xr:uid="{00000000-0006-0000-0400-000051000000}">
      <text>
        <r>
          <rPr>
            <b/>
            <sz val="9"/>
            <color indexed="81"/>
            <rFont val="Tahoma"/>
            <family val="2"/>
          </rPr>
          <t>YULIED.PENARANDA:</t>
        </r>
        <r>
          <rPr>
            <sz val="9"/>
            <color indexed="81"/>
            <rFont val="Tahoma"/>
            <family val="2"/>
          </rPr>
          <t xml:space="preserve">
Vigencia a reportar</t>
        </r>
      </text>
    </comment>
    <comment ref="B169" authorId="0" shapeId="0" xr:uid="{00000000-0006-0000-0400-00005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9" authorId="0" shapeId="0" xr:uid="{00000000-0006-0000-0400-00005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69" authorId="0" shapeId="0" xr:uid="{00000000-0006-0000-0400-000054000000}">
      <text>
        <r>
          <rPr>
            <b/>
            <sz val="9"/>
            <color rgb="FF000000"/>
            <rFont val="Tahoma"/>
            <family val="2"/>
          </rPr>
          <t>YULIED.PENARANDA:</t>
        </r>
        <r>
          <rPr>
            <sz val="9"/>
            <color rgb="FF000000"/>
            <rFont val="Tahoma"/>
            <family val="2"/>
          </rPr>
          <t xml:space="preserve">
</t>
        </r>
        <r>
          <rPr>
            <sz val="9"/>
            <color rgb="FF000000"/>
            <rFont val="Tahoma"/>
            <family val="2"/>
          </rPr>
          <t xml:space="preserve">Nombre completo del indicador. Expresión verbal, precisa y concreta del patrón de evaluación. </t>
        </r>
      </text>
    </comment>
    <comment ref="G169" authorId="0" shapeId="0" xr:uid="{00000000-0006-0000-0400-000055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400-00005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09" authorId="0" shapeId="0" xr:uid="{00000000-0006-0000-0400-000057000000}">
      <text>
        <r>
          <rPr>
            <b/>
            <sz val="9"/>
            <color indexed="81"/>
            <rFont val="Tahoma"/>
            <family val="2"/>
          </rPr>
          <t>YULIED.PENARANDA:</t>
        </r>
        <r>
          <rPr>
            <sz val="9"/>
            <color indexed="81"/>
            <rFont val="Tahoma"/>
            <family val="2"/>
          </rPr>
          <t xml:space="preserve">
Vigencia a reportar</t>
        </r>
      </text>
    </comment>
    <comment ref="B209" authorId="0" shapeId="0" xr:uid="{00000000-0006-0000-0400-00005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400-00005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09" authorId="0" shapeId="0" xr:uid="{00000000-0006-0000-0400-00005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09" authorId="0" shapeId="0" xr:uid="{00000000-0006-0000-0400-00005B000000}">
      <text>
        <r>
          <rPr>
            <b/>
            <sz val="9"/>
            <color indexed="81"/>
            <rFont val="Tahoma"/>
            <family val="2"/>
          </rPr>
          <t>YULIED.PENARANDA:</t>
        </r>
        <r>
          <rPr>
            <sz val="9"/>
            <color indexed="81"/>
            <rFont val="Tahoma"/>
            <family val="2"/>
          </rPr>
          <t xml:space="preserve">
Descripción concreta del avance, máximo de caracteres 200</t>
        </r>
      </text>
    </comment>
    <comment ref="A248" authorId="0" shapeId="0" xr:uid="{00000000-0006-0000-0400-00005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9" authorId="0" shapeId="0" xr:uid="{00000000-0006-0000-0400-00005D000000}">
      <text>
        <r>
          <rPr>
            <b/>
            <sz val="9"/>
            <color indexed="81"/>
            <rFont val="Tahoma"/>
            <family val="2"/>
          </rPr>
          <t>YULIED.PENARANDA:</t>
        </r>
        <r>
          <rPr>
            <sz val="9"/>
            <color indexed="81"/>
            <rFont val="Tahoma"/>
            <family val="2"/>
          </rPr>
          <t xml:space="preserve">
Vigencia a reportar</t>
        </r>
      </text>
    </comment>
    <comment ref="B249" authorId="0" shapeId="0" xr:uid="{00000000-0006-0000-0400-00005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9" authorId="0" shapeId="0" xr:uid="{00000000-0006-0000-0400-00005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9" authorId="0" shapeId="0" xr:uid="{00000000-0006-0000-0400-00006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9" authorId="0" shapeId="0" xr:uid="{00000000-0006-0000-0400-000061000000}">
      <text>
        <r>
          <rPr>
            <b/>
            <sz val="9"/>
            <color indexed="81"/>
            <rFont val="Tahoma"/>
            <family val="2"/>
          </rPr>
          <t>YULIED.PENARANDA:</t>
        </r>
        <r>
          <rPr>
            <sz val="9"/>
            <color indexed="81"/>
            <rFont val="Tahoma"/>
            <family val="2"/>
          </rPr>
          <t xml:space="preserve">
Descripción concreta del avance, máximo de caracteres 200</t>
        </r>
      </text>
    </comment>
    <comment ref="A287" authorId="0" shapeId="0" xr:uid="{00000000-0006-0000-0400-000062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88" authorId="0" shapeId="0" xr:uid="{00000000-0006-0000-0400-000063000000}">
      <text>
        <r>
          <rPr>
            <b/>
            <sz val="9"/>
            <color indexed="81"/>
            <rFont val="Tahoma"/>
            <family val="2"/>
          </rPr>
          <t>YULIED.PENARANDA:</t>
        </r>
        <r>
          <rPr>
            <sz val="9"/>
            <color indexed="81"/>
            <rFont val="Tahoma"/>
            <family val="2"/>
          </rPr>
          <t xml:space="preserve">
Vigencia a reportar</t>
        </r>
      </text>
    </comment>
    <comment ref="B288" authorId="0" shapeId="0" xr:uid="{00000000-0006-0000-0400-000064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400-000065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400-000066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400-000067000000}">
      <text>
        <r>
          <rPr>
            <b/>
            <sz val="9"/>
            <color indexed="81"/>
            <rFont val="Tahoma"/>
            <family val="2"/>
          </rPr>
          <t>YULIED.PENARANDA:</t>
        </r>
        <r>
          <rPr>
            <sz val="9"/>
            <color indexed="81"/>
            <rFont val="Tahoma"/>
            <family val="2"/>
          </rPr>
          <t xml:space="preserve">
Descripción concreta del avance, máximo de caracteres 200</t>
        </r>
      </text>
    </comment>
    <comment ref="A312" authorId="0" shapeId="0" xr:uid="{00000000-0006-0000-0400-00006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3" authorId="0" shapeId="0" xr:uid="{00000000-0006-0000-0400-000069000000}">
      <text>
        <r>
          <rPr>
            <b/>
            <sz val="9"/>
            <color indexed="81"/>
            <rFont val="Tahoma"/>
            <family val="2"/>
          </rPr>
          <t>YULIED.PENARANDA:</t>
        </r>
        <r>
          <rPr>
            <sz val="9"/>
            <color indexed="81"/>
            <rFont val="Tahoma"/>
            <family val="2"/>
          </rPr>
          <t xml:space="preserve">
Vigencia a reportar</t>
        </r>
      </text>
    </comment>
    <comment ref="B313" authorId="0" shapeId="0" xr:uid="{00000000-0006-0000-0400-00006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3" authorId="0" shapeId="0" xr:uid="{00000000-0006-0000-0400-00006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3" authorId="0" shapeId="0" xr:uid="{00000000-0006-0000-0400-00006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3" authorId="0" shapeId="0" xr:uid="{00000000-0006-0000-0400-00006D000000}">
      <text>
        <r>
          <rPr>
            <b/>
            <sz val="9"/>
            <color indexed="81"/>
            <rFont val="Tahoma"/>
            <family val="2"/>
          </rPr>
          <t>YULIED.PENARANDA:</t>
        </r>
        <r>
          <rPr>
            <sz val="9"/>
            <color indexed="81"/>
            <rFont val="Tahoma"/>
            <family val="2"/>
          </rPr>
          <t xml:space="preserve">
Descripción concreta del avance, máximo de caracteres 200</t>
        </r>
      </text>
    </comment>
    <comment ref="A329" authorId="0" shapeId="0" xr:uid="{00000000-0006-0000-0400-00006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30" authorId="0" shapeId="0" xr:uid="{00000000-0006-0000-0400-00006F000000}">
      <text>
        <r>
          <rPr>
            <b/>
            <sz val="9"/>
            <color indexed="81"/>
            <rFont val="Tahoma"/>
            <family val="2"/>
          </rPr>
          <t>YULIED.PENARANDA:</t>
        </r>
        <r>
          <rPr>
            <sz val="9"/>
            <color indexed="81"/>
            <rFont val="Tahoma"/>
            <family val="2"/>
          </rPr>
          <t xml:space="preserve">
Vigencia a reportar</t>
        </r>
      </text>
    </comment>
    <comment ref="B330" authorId="0" shapeId="0" xr:uid="{00000000-0006-0000-0400-00007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30" authorId="0" shapeId="0" xr:uid="{00000000-0006-0000-0400-000071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30" authorId="0" shapeId="0" xr:uid="{00000000-0006-0000-0400-000072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30" authorId="0" shapeId="0" xr:uid="{00000000-0006-0000-0400-000073000000}">
      <text>
        <r>
          <rPr>
            <b/>
            <sz val="9"/>
            <color indexed="81"/>
            <rFont val="Tahoma"/>
            <family val="2"/>
          </rPr>
          <t>YULIED.PENARANDA:</t>
        </r>
        <r>
          <rPr>
            <sz val="9"/>
            <color indexed="81"/>
            <rFont val="Tahoma"/>
            <family val="2"/>
          </rPr>
          <t xml:space="preserve">
Descripción concreta del avance, máximo de caracteres 200</t>
        </r>
      </text>
    </comment>
    <comment ref="A344" authorId="0" shapeId="0" xr:uid="{00000000-0006-0000-0400-000074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5" authorId="0" shapeId="0" xr:uid="{00000000-0006-0000-0400-000075000000}">
      <text>
        <r>
          <rPr>
            <b/>
            <sz val="9"/>
            <color indexed="81"/>
            <rFont val="Tahoma"/>
            <family val="2"/>
          </rPr>
          <t>YULIED.PENARANDA:</t>
        </r>
        <r>
          <rPr>
            <sz val="9"/>
            <color indexed="81"/>
            <rFont val="Tahoma"/>
            <family val="2"/>
          </rPr>
          <t xml:space="preserve">
Vigencia a reportar</t>
        </r>
      </text>
    </comment>
    <comment ref="B345" authorId="0" shapeId="0" xr:uid="{00000000-0006-0000-0400-000076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5" authorId="0" shapeId="0" xr:uid="{00000000-0006-0000-0400-000077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5" authorId="0" shapeId="0" xr:uid="{00000000-0006-0000-0400-000078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5" authorId="0" shapeId="0" xr:uid="{00000000-0006-0000-0400-000079000000}">
      <text>
        <r>
          <rPr>
            <b/>
            <sz val="9"/>
            <color indexed="81"/>
            <rFont val="Tahoma"/>
            <family val="2"/>
          </rPr>
          <t>YULIED.PENARANDA:</t>
        </r>
        <r>
          <rPr>
            <sz val="9"/>
            <color indexed="81"/>
            <rFont val="Tahoma"/>
            <family val="2"/>
          </rPr>
          <t xml:space="preserve">
Descripción concreta del avance, máximo de caracteres 200</t>
        </r>
      </text>
    </comment>
    <comment ref="A359" authorId="0" shapeId="0" xr:uid="{00000000-0006-0000-0400-00007A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60" authorId="0" shapeId="0" xr:uid="{00000000-0006-0000-0400-00007B000000}">
      <text>
        <r>
          <rPr>
            <b/>
            <sz val="9"/>
            <color indexed="81"/>
            <rFont val="Tahoma"/>
            <family val="2"/>
          </rPr>
          <t>YULIED.PENARANDA:</t>
        </r>
        <r>
          <rPr>
            <sz val="9"/>
            <color indexed="81"/>
            <rFont val="Tahoma"/>
            <family val="2"/>
          </rPr>
          <t xml:space="preserve">
Vigencia a reportar</t>
        </r>
      </text>
    </comment>
    <comment ref="B360" authorId="0" shapeId="0" xr:uid="{00000000-0006-0000-0400-00007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60" authorId="0" shapeId="0" xr:uid="{00000000-0006-0000-0400-00007D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60" authorId="0" shapeId="0" xr:uid="{00000000-0006-0000-0400-00007E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60" authorId="0" shapeId="0" xr:uid="{00000000-0006-0000-0400-00007F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<sst xmlns="http://schemas.openxmlformats.org/spreadsheetml/2006/main" count="3282" uniqueCount="779">
  <si>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</si>
  <si>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</si>
  <si>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</si>
  <si>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</si>
  <si>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</si>
  <si>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</si>
  <si>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</si>
  <si>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</si>
  <si>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</si>
  <si>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</si>
  <si>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</si>
  <si>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</si>
  <si>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</si>
  <si>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</si>
  <si>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</si>
  <si>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</si>
  <si>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</si>
  <si>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</si>
  <si>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</si>
  <si>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</si>
  <si>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</si>
  <si>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</si>
  <si>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</si>
  <si>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</si>
  <si>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</si>
  <si>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</si>
  <si>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</si>
  <si>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</si>
  <si>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</si>
  <si>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</si>
  <si>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</si>
  <si>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</si>
  <si>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</si>
  <si>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</si>
  <si>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</si>
  <si>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</si>
  <si>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</si>
  <si>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</si>
  <si>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</si>
  <si>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</si>
  <si>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</si>
  <si>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</si>
  <si>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</si>
  <si>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</si>
  <si>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</si>
  <si>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</si>
  <si>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</si>
  <si>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</si>
  <si>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</si>
  <si>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</si>
  <si>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</si>
  <si>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</si>
  <si>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</si>
  <si>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</si>
  <si>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</si>
  <si>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</si>
  <si>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</si>
  <si>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</si>
  <si>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</si>
  <si>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</si>
  <si>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</si>
  <si>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</si>
  <si>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</si>
  <si>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</si>
  <si>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</si>
  <si>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</si>
  <si>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</si>
  <si>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</si>
  <si>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</si>
  <si>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</si>
  <si>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</si>
  <si>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</si>
  <si>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</si>
  <si>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</si>
  <si>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</si>
  <si>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</si>
  <si>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</si>
  <si>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</si>
  <si>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</si>
  <si>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</si>
  <si>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</si>
  <si>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</si>
  <si>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</si>
  <si>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</si>
  <si>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</si>
  <si>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</si>
  <si>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</si>
  <si>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</si>
  <si>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</si>
  <si>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</si>
  <si>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</si>
  <si>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</si>
  <si>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</si>
  <si>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</si>
  <si>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</si>
  <si>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</si>
  <si>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</si>
  <si>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</si>
  <si>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</si>
  <si>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</si>
  <si>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</si>
  <si>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</si>
  <si>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</si>
  <si>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</si>
  <si>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</si>
  <si>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</si>
  <si>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</si>
  <si>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</si>
  <si>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</si>
  <si>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</si>
  <si>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</si>
  <si>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</si>
  <si>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</si>
  <si>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</si>
  <si>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</si>
  <si>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</si>
  <si>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</si>
  <si>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</si>
  <si>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</si>
  <si>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</si>
  <si>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</si>
  <si>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</si>
  <si>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</si>
  <si>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</si>
  <si>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</si>
  <si>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</si>
  <si>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</si>
  <si>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</si>
  <si>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</si>
  <si>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</si>
  <si>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</si>
  <si>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</si>
  <si>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</si>
  <si>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</si>
  <si>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</si>
  <si>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</si>
  <si>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</si>
  <si>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</si>
  <si>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</si>
  <si>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</si>
  <si>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</si>
  <si>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</si>
  <si>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</si>
  <si>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</si>
  <si>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</si>
  <si>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</si>
  <si>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</si>
  <si>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</si>
  <si>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</si>
  <si>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</si>
  <si>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</si>
  <si>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</si>
  <si>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</si>
  <si>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</si>
  <si>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</si>
  <si>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</si>
  <si>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</si>
  <si>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</si>
  <si>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</si>
  <si>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</si>
  <si>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</si>
  <si>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</si>
  <si>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</si>
  <si>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</si>
  <si>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</si>
  <si>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</si>
  <si>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</si>
  <si>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</si>
  <si>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</si>
  <si>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</si>
  <si>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</si>
  <si>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</si>
  <si>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</si>
  <si>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</si>
  <si>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</si>
  <si>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</si>
  <si>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</si>
  <si>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</si>
  <si>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</si>
  <si>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</si>
  <si>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</si>
  <si>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</si>
  <si>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</si>
  <si>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</si>
  <si>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</si>
  <si>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</si>
  <si>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</si>
  <si>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</si>
  <si>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</si>
  <si>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</si>
  <si>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</si>
  <si>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</si>
  <si>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</si>
  <si>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</si>
  <si>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</si>
  <si>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</si>
  <si>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</si>
  <si>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</si>
  <si>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</si>
  <si>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</si>
  <si>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</si>
  <si>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</si>
  <si>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</si>
  <si>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</si>
  <si>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</si>
  <si>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</si>
  <si>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</si>
  <si>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</si>
  <si>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</si>
  <si>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</si>
  <si>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</si>
  <si>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</si>
  <si>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</si>
  <si>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</si>
  <si>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</si>
  <si>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</si>
  <si>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</si>
  <si>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</si>
  <si>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</si>
  <si>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</si>
  <si>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</si>
  <si>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</si>
  <si>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</si>
  <si>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</si>
  <si>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</si>
  <si>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</si>
  <si>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</si>
  <si>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</si>
  <si>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</si>
  <si>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</si>
  <si>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</si>
  <si>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</si>
  <si>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</si>
  <si>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</si>
  <si>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</si>
  <si>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</si>
  <si>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</si>
  <si>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</si>
  <si>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</si>
  <si>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</si>
  <si>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</si>
  <si>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</si>
  <si>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</si>
  <si>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</si>
  <si>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</si>
  <si>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</si>
  <si>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</si>
  <si>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</si>
  <si>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</si>
  <si>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</si>
  <si>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</si>
  <si>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</si>
  <si>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</si>
  <si>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</si>
  <si>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</si>
  <si>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</si>
  <si>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</si>
  <si>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</si>
  <si>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</si>
  <si>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</si>
  <si>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</si>
  <si>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</si>
  <si>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</si>
  <si>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</si>
  <si>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</si>
  <si>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</si>
  <si>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</si>
  <si>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</si>
  <si>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</si>
  <si>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</si>
  <si>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</si>
  <si>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</si>
  <si>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</si>
  <si>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</si>
  <si>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</si>
  <si>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</si>
  <si>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</si>
  <si>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</si>
  <si>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</si>
  <si>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</si>
  <si>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</si>
  <si>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</si>
  <si>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</si>
  <si>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</si>
  <si>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</si>
  <si>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</si>
  <si>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</si>
  <si>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</si>
  <si>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</si>
  <si>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</si>
  <si>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</si>
  <si>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</si>
  <si>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</si>
  <si>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</si>
  <si>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</si>
  <si>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</si>
  <si>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</si>
  <si>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</si>
  <si>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</si>
  <si>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</si>
  <si>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</si>
  <si>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</si>
  <si>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</si>
  <si>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</si>
  <si>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</si>
  <si>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</si>
  <si>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PROGRAMADO ACUMULADO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</si>
  <si>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</si>
  <si>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</si>
  <si>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</si>
  <si>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</si>
  <si>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</si>
  <si>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</si>
  <si>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</si>
  <si>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</si>
  <si>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</si>
  <si>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</si>
  <si>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</si>
  <si>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</si>
  <si>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</si>
  <si>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</si>
  <si>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</si>
  <si>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</si>
  <si>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</si>
  <si>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</si>
  <si>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</si>
  <si>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</si>
  <si>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</si>
  <si>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</si>
  <si>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</si>
  <si>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</si>
  <si>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</si>
  <si>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</si>
  <si>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</si>
  <si>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</si>
  <si>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</si>
  <si>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</si>
  <si>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</si>
  <si>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</si>
  <si>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</si>
  <si>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</si>
  <si>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</si>
  <si>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</si>
  <si>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</si>
  <si>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</si>
  <si>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</si>
  <si>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</si>
  <si>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</si>
  <si>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</si>
  <si>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</si>
  <si>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</si>
  <si>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</si>
  <si>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</si>
  <si>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</si>
  <si>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</si>
  <si>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</si>
  <si>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</si>
  <si>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</si>
  <si>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</si>
  <si>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</si>
  <si>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</si>
  <si>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</si>
  <si>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</si>
  <si>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Versión: 14</t>
  </si>
  <si>
    <t>Controlar la disposición adecuada 43.000.000 de toneladas y promover el aprovechamiento de 11.000.000 de toneladas de residuos peligrosos, especiales y de manejo diferenciado</t>
  </si>
  <si>
    <t>Número de toneladas de residuos peligrosos, ordinarios, especiales y/o de manejo diferenciado controlados adecuadamente.</t>
  </si>
  <si>
    <t>Número de toneladas de residuos peligrosos, ordinarios, especiales y/o de manejo diferenciado aprovechados</t>
  </si>
  <si>
    <t>Toneladas</t>
  </si>
  <si>
    <t>suma</t>
  </si>
  <si>
    <t>Subdirección de Control Ambiental al Sector Público</t>
  </si>
  <si>
    <t>7702 - Control, evaluación, seguimiento y promoción a la cadena de gestión de residuos.</t>
  </si>
  <si>
    <t>2- Cambiar nuestros hábitos de vida para reverdecer a Bogotá y adaptarnos y mitigar la crisis climática</t>
  </si>
  <si>
    <t>38 - Ecoeficiencia, reciclaje, manejo de residuos e inclusión de la población recicladora.</t>
  </si>
  <si>
    <t>Optimizar esfuerzos y recursos, con el fin de lograr una adecuada disposición de los residuos generados en el distrito, mejorando la calidad ambiental urbana.</t>
  </si>
  <si>
    <t>1. Control a la gestión de residuos</t>
  </si>
  <si>
    <t>Formular e implementar 1 programa de actividades de evaluación, control y seguimiento ambiental encaminadas a la adecuada disposición y aprovechamiento de residuos en Bogotá.</t>
  </si>
  <si>
    <t>Constante</t>
  </si>
  <si>
    <t>2. Sancionatorio</t>
  </si>
  <si>
    <t>Atender el 100 porciento de los conceptos técnicos que recomiendan actuaciones administrativas sancionatorias durante la vigencia para mejorar la eficiencia del proceso sancionatorio ambiental.</t>
  </si>
  <si>
    <t>Suma</t>
  </si>
  <si>
    <t>3. Consumo sostenible</t>
  </si>
  <si>
    <t>Desarrollar 47 proyectos de economía circular para cerrar el ciclo de vida de los materiales</t>
  </si>
  <si>
    <t>Formular e implementar un programa de actividades de evaluación, control y seguimiento ambiental encaminadas a la adecuada disposición y aprovechamiento de residuos en Bogotá.</t>
  </si>
  <si>
    <t>1. Realizar la priorización y definición de actividades y usuarios a controlar entre la Subdirección de Control Ambiental al Sector Público y la Subdirección del Recurso Hídrico y del Suelo.</t>
  </si>
  <si>
    <t>X</t>
  </si>
  <si>
    <t>5. Controlar la disposición adecuada de las  toneladas de residuos peligrosos programadas para la Subdirección del Recurso Hídrico y del Suelo.</t>
  </si>
  <si>
    <t>2. Atender el 100% de los conceptos técnicos que recomiendan actuaciones administrativas sancionatorias durante la vigencia para mejorar la eficiencia del proceso sancionatorio ambiental.</t>
  </si>
  <si>
    <t>8. Acoger jurídicamente los conceptos técnicos mediante la proyección de los actos administrativos ambientales de carácter sancionatorio</t>
  </si>
  <si>
    <t>3. Desarrollar 47 proyectos de economía circular para cerrar el ciclo de vida de los materiales</t>
  </si>
  <si>
    <t xml:space="preserve">Se busca mejorar transversalmente el proceso sancionatorio ambiental con el fin de dar cumplimiento a las normas y lineamientos establecidos para la adecuada disposición de los residuos especiales, peligrosos, ordinarios y de manejo diferenciado y a su vez contribuir al mejoramiento de la calidad de vida de los ciudadanos, a través de la función de vigilancia y control ambiental sobre dicho recurso.
</t>
  </si>
  <si>
    <t>GIRO VIGENCIA</t>
  </si>
  <si>
    <t>Optimizar esfuerzos y recursos, con el fin de lograr el aprovechamiento de los residuos generados en el distrito, mejorando la calidad ambiental urbana.</t>
  </si>
  <si>
    <t>6. POBLACIÓN</t>
  </si>
  <si>
    <t>6.10 NÚMERO DE PERSONAS POR GRUPOS EtonICOS</t>
  </si>
  <si>
    <t>Atender el 100% de los conceptos técnicos que recomiendan actuaciones administrativas sancionatorias durante la vigencia para mejorar la eficiencia del proceso sancionatorio ambiental.</t>
  </si>
  <si>
    <t>Especial: Desarrollar los procesos sancionatorios requeridos a nivel distrital mediante la atención de los conceptos técnicos que se generan en términos de residuos ambientales en el Distrito Capital.</t>
  </si>
  <si>
    <t>Municipios - 11001 - BOGOTA D.C. [BOGOTA] - Propios</t>
  </si>
  <si>
    <t xml:space="preserve"> Incrementar el aprovechamiento y el control sobre la disposición de residuos peligrosos, especiales, ordinarios y de manejo diferenciado</t>
  </si>
  <si>
    <t>Servicio de apoyo técnico a la gestión integral de residuos sólidos</t>
  </si>
  <si>
    <t>Instrumentos técnicos generados</t>
  </si>
  <si>
    <t>Número</t>
  </si>
  <si>
    <t>Inversión - Adquisición de Bienes y Servicios: Formular e implementar un programa de actividades de evaluación, control y seguimiento ambiental encaminadas a la adecuada disposición y aprovechamiento de residuos en Bogotá</t>
  </si>
  <si>
    <t>No se reporta avance durante el periodo ya que las acciones se han desarrollado con recursos de la reserva</t>
  </si>
  <si>
    <t>Inversión - Adquisición de Bienes y Servicios: Atender el 100% de los conceptos técnicos que recomiendan actuaciones administrativas sancionatorias durante la vigencia para mejorar la eficiencia del proceso sancionatorio ambiental</t>
  </si>
  <si>
    <t>Inversión - Adquisición de Bienes y Servicios: Desarrollar 47 proyectos de economía circular para cerrar el ciclo de vida de los materiales</t>
  </si>
  <si>
    <t>III ACTIVIDADES SUIFT (PRESUPUESTO) VIGENCIA 2022</t>
  </si>
  <si>
    <t>PRESUPUESTO VIGENCIA SUIFP 2022</t>
  </si>
  <si>
    <t>PRESUPUESTO
OBLIGADO (GIRADO) 2022</t>
  </si>
  <si>
    <t xml:space="preserve">A mayo de 2021 se reporta avance del 0,42  
-Priorización y definición de actividades y usuarios a controlar: 0,1
-Ejecución de Actuaciones Técnicas y administrativas de evaluación control y seguimiento:  0,20
-Controlar la disposición adecuada de residuos : 0,049
-Controlar el aprovechamiento de residuos : 0,047
-Informe eficiencia de Actuaciones Técnicas y administrativas de evaluación control y seguimiento: 0,025
</t>
  </si>
  <si>
    <t xml:space="preserve">Para el cumplimiento de las regulaciones y control a la gestión de residuos, la Secretaría Distrital de Ambiente ha atendido el 84,05% de los conceptos técnicos que recomiendan una actuación administrativa sancionatoria y el 0,72 % de magnitud física pendiente por atender de la vigencia 2020
</t>
  </si>
  <si>
    <t xml:space="preserve">A mayo de 2021 se ha dado inicio y se presentan avances en 11 proyectos de economía circular para cerrar el ciclo de vida de los materiales 
</t>
  </si>
  <si>
    <t>Se elaboró el  programa de actividades de evaluación, control y seguimiento ambiental encaminadas a la adecuada disposición y aprovechamiento de residuos en Bogotá.</t>
  </si>
  <si>
    <t>EJECUTADO ACUMULADO AL PERIODO
 AÑO 2021</t>
  </si>
  <si>
    <t xml:space="preserve">A junio de 2021 se reporta avance del 0,51  soportado asi:
-Priorización y definición de actividades y usuarios a controlar: 0,1
-Ejecución de Actuaciones Técnicas y administrativas de evaluación control y seguimiento:  0,26
-Controlar la disposición adecuada de residuos : 0,060
-Controlar el aprovechamiento de residuos : 0,060
-Informe eficiencia de Actuaciones Técnicas y administrativas de evaluación control y seguimiento: 0,032
</t>
  </si>
  <si>
    <t xml:space="preserve">Para el cumplimiento de las regulaciones y control a la gestión de residuos, la Secretaría Distrital de Ambiente ha atendido el 91,4% de los conceptos técnicos que recomiendan una actuación administrativa sancionatoria y el 0,72 % de magnitud física pendiente por atender de la vigencia 2020
</t>
  </si>
  <si>
    <t xml:space="preserve">A junio de 2021 se ha dado inicio y se presentan avances en 11 proyectos de economía circular para cerrar el ciclo de vida de los materiales 
</t>
  </si>
  <si>
    <t>A julio de 2021 se reporta un avance del 0,59 así: 
-Priorización y definición de actividades y usuarios a controlar: 0,1
Enero  2021, con recursos de reserva se realizó la formulación del programa para el año 2021.
Febrero  2021 se aprobó la formulación del programa (informe técnico No 00185 del 3/02/2021) y se inició su implementación.
-Ejecución de actuaciones técnicas y administrativas de evaluación control y seguimiento:  0,32
A julio de 2021 se realizaron 11.345 actuaciones técnicas de evaluación, control y seguimiento a la adecuada disposición y aprovechamiento de residuos en Bogotá de las cuales 1.093 aportan  a  ton con disposiciòn adecuada, 1.407 a ton aprovechadas y las restantes 8.845 hacen parte de acciones de seguimiento al cumplimiento de la normatividad ambiental relacionada con Residuos.
Residuos de Construcción y Demolición RCD – Obras: 2.007 acciones (428 aportan al control de ton dispuestas y 286 a ton aprovechadas)
Residuos hospitalarios y similares: 2.795 acciones (379 aportan a ton dispuestas y 309 a ton aprovechadas)
RCD - proyectos especiales de infraestructura: 607 acciones (59 aportan a ton dispuestas y 45 a aprovechadas)
Residuos especiales entidades públicas: 185 acciones (25 aportan a ton dispuestas y 53 a ton aprovechadas)
Residuos llantas usadas: 2.746 acciones (714 aportan a tons aprovechadas) 
Control y vigilancia a RESPEL: 3.005 acciones (202 aportan a tons dispuestas)
-Controlar la disposición adecuada de residuos especiales, peligrosos, ordinarios y de manejo diferenciado: 0,071
-Controlar el aprovechamiento de residuos especiales, peligrosos, ordinarios y de manejo diferenciado: 0,069
Las actuaciones técnicas permitieron controlar 5.968.884,58 ton. De las cuales 4.757.610,69 ton aportan a la disposición adecuada y 1.211.273,89   ton al aprovechamiento de residuos peligrosos, ordinarios, especiales y/o de manejo diferenciado.
-Reporte y consolidación a junio de 2021 de Informe eficiencia de Actuaciones Técnicas y administrativas de evaluación control y seguimiento: 0,039</t>
  </si>
  <si>
    <t>Para el cumplimiento de las regulaciones y control a la gestión de residuos, la Secretaría Distrital de Ambiente durante los meses comprendidos entre enero a julio del año 2021, ha atendido el 90,2% de los conceptos técnicos que recomiendan una actuación administrativa sancionatoria y el 0,72 % de magnitud física pendiente por atender de la vigencia 2020, distribuida así:
Primer Trimestre 2021
Vigencia: 
N° de Conceptos Técnicos que recomiendan actuaciones administrativas sancionatorias: 15
N° de Conceptos Técnicos atendidos jurídicamente: 15
Reserva: 
N° de Conceptos Técnicos que recomiendan actuaciones administrativas sancionatorias pendientes vigencia 2020: 12
N° de Conceptos Técnicos atendidos jurídicamente pendientes de la vigencia 2020: 12
Segundo trimestre 2021
Abril: 
N° de Conceptos Técnicos que recomiendan actuaciones administrativas sancionatorias: 38
N° de Conceptos Técnicos atendidos jurídicamente: 25
Mayo: 
N° de Conceptos Técnicos que recomiendan actuaciones administrativas sancionatorias: 16
N° de Conceptos Técnicos atendidos jurídicamente: 15
N° de Conceptos Técnicos atendidos jurídicamente pendientes abril: 3 
Junio: 
N° de Conceptos Técnicos que recomiendan actuaciones administrativas sancionatorias:1
N° de Conceptos Técnicos atendidos jurídicamente: 1
N° de Conceptos Técnicos atendidos jurídicamente pendientes abril y mayo: 5 
Julio 
N° de Conceptos Técnicos que recomiendan actuaciones administrativas sancionatorias:2
N° de Conceptos Técnicos atendidos jurídicamente: 1
Total, avance magnitud vigencia 2021: 13.13% 
Total, avance magnitud reserva 2020: 0,72 %</t>
  </si>
  <si>
    <t>A JULIO de 2021 se ha dado inicio y se presentan avances en 12 proyectos de economía circular para cerrar el ciclo de vida de los materiales así:
Jornadas de devolución de residuos RECICLATÓN: busca disminuir la disposición inadecuada de residuos peligrosos generados por las empresas públicas y privadas.  Avance: 50%.
Ecolecta (Permanente) busca culturizar y promover a la ciudadanía sobre la disposición adecuada de residuos peligrosos. Avance: 74% 
Articulación de la ciudadanía para la gestión de residuos en propiedad horizontal busca evitar la gestión inadecuada de aceites usados en el sector residencial evitando taponamiento de tuberías y fuentes hídricas. Avance: 58,25 %
Red de economía circular: Busca disminuir la deficiencia en el flujo de información sobre los productos, servicios, procesos productivos y normatividad, relacionados con la producción y el consumo Sostenible. Avance: 65%
Caja de herramientas:  Su fin es culturizar y promover la disposición adecuada de residuos peligrosos. Avance: 61%
Capacitación para el crecimiento verde:  Fortalece el capital humano para la transición hacia el crecimiento verde, uno de los temas relevantes es el manejo responsable de los materiales y residuos en los actores de la cadena de valor. Avance: 58,25%
Actualización y desarrollo del plan de gestión integral de residuos peligroso PGIRP de Bogotá: Su objetivo es la actualización de un plan actualizado. Avance: 62%
Operación al registro de Aceite Vegetal Usado Inadecuada evita la inadecuada disposición de este residuo. Avance: 65%
Operación al registro acopiadores de llantas usadas: Busca atender los inconvenientes por la inadecuada disposición de este residuo. Avance: 65%
Difusión e información sobre economía circular. Avance: 33%
Promover el consumo responsable: busca promover estilos de consumo sostenibles. Avance: 60%
Activación 12.21 20%</t>
  </si>
  <si>
    <t>A septiembre de 2021 se ha dado inicio y se presentan avances en 12 proyectos de economía circular para cerrar el ciclo de vida de los materiales así:
Jornadas de devolución de residuos RECICLATÓN: busca disminuir la disposición inadecuada de residuos peligrosos generados por las empresas públicas y privadas.  Avance: 60%.
Ecolecta (Permanente) busca culturizar y promover a la ciudadanía sobre la disposición adecuada de residuos peligrosos. Avance: 76% 
Articulación de la ciudadanía para la gestión de residuos en propiedad horizontal busca evitar la gestión inadecuada de aceites usados en el sector residencial evitando taponamiento de tuberías y fuentes hídricas. Avance: 75%
Red de economía circular: Busca disminuir la deficiencia en el flujo de información sobre los productos, servicios, procesos productivos y normatividad, relacionados con la producción y el consumo Sostenible. Avance: 70%
Caja de herramientas:  Su fin es culturizar y promover la disposición adecuada de residuos peligrosos. Avance: 74%
Capacitación para el crecimiento verde:  Fortalece el capital humano para la transición hacia el crecimiento verde, uno de los temas relevantes es el manejo responsable de los materiales y residuos en los actores de la cadena de valor. Avance: 76%
Actualización y desarrollo del plan de gestión integral de residuos peligroso PGIRP de Bogotá: Su objetivo es la actualización de un plan actualizado. Avance: 66%
Operación al registro de Aceite Vegetal Usado Inadecuada evita la inadecuada disposición de este residuo. Avance: 74%
Operación al registro acopiadores de llantas usadas: Busca atender los inconvenientes por la inadecuada disposición de este residuo. Avance: 73%
Difusión e información sobre economía circular. Avance: 38%
Promover el consumo responsable: busca promover estilos de consumo sostenibles. Avance: 60 %
Activación 12.21 47 %</t>
  </si>
  <si>
    <t>A septiembre de 2021 se reporta un avance del 0,77 así: 
-Priorización y definición de actividades y usuarios a controlar: 0,1
Enero 2021: con recursos de reserva se realizó la formulación del programa para el año 2021.
Febrero 2021: se aprobó la formulación del programa (informe técnico No 00185 del 3/02/2021) e inició su implementación.
-Ejecución de actuaciones técnicas y administrativas de evaluación control y seguimiento: 0,43
A septiembre de 2021 se realizaron 15.052 actuaciones técnicas, de las cuales 1.631 aportan a disposición adecuada, 1.944 a ton aprovechadas y 11.477 hacen parte de acciones de seguimiento al cumplimiento de la normatividad ambiental relacionada con residuos así: 
Residuos de Construcción y Demolición RCD – obras: 2.560 acciones (599 aportan al control de ton dispuestas y 376 a ton aprovechadas)
Residuos hospitalarios y similares: 3.548 acciones (646 aportan a ton dispuestas y 545 a ton aprovechadas)
RCD - proyectos especiales de infraestructura: 784 acciones (77 aportan a ton dispuestas y 56 a aprovechadas)
Residuos especiales entidades públicas: 224 acciones (29 aportan a ton dispuestas y 67 a ton aprovechadas)
Residuos llantas usadas: 4.180 acciones (900 aportan a ton aprovechadas) 
Control y vigilancia a RESPEL: 3.756 acciones (280 aportan a ton dispuestas)
-Controlar la disposición adecuada de residuos especiales, peligrosos, ordinarios y de manejo diferenciado: 0,090
-Controlar el aprovechamiento de residuos especiales, peligrosos, ordinarios y de manejo diferenciado: 0,092
Las actuaciones técnicas permitieron controlar 8.062.489,45 ton. De las cuales 6.455.633,09 ton aportan a la disposición adecuada y 1.606.856,36 ton al aprovechamiento de residuos peligrosos, ordinarios, especiales y/o de manejo diferenciado.
-Reporte y consolidación a septiembre de 2021 de Informe eficiencia de actuaciones técnicas y administrativas de evaluación control y seguimiento: 0,053.</t>
  </si>
  <si>
    <t xml:space="preserve">Para el cumplimiento de las regulaciones y control a la gestión de residuos, la Secretaría Distrital de Ambiente durante los meses comprendidos entre enero a septiembre del año 2021, ha atendido el 85,41% de los conceptos técnicos representados en la atención de 82 actos administrativos y el 0,72 % de magnitud física pendiente por atender de la vigencia 2020, distribuida así:
Vigencia: 
N° de Conceptos Técnicos que recomiendan actuaciones administrativas sancionatorias: 96
N° de Conceptos Técnicos atendidos jurídicamente: 82
Reserva: 
N° de Conceptos Técnicos que recomiendan actuaciones administrativas sancionatorias pendientes vigencia 2020: 12
N° de Conceptos Técnicos atendidos jurídicamente pendientes de la vigencia 2020: 12
</t>
  </si>
  <si>
    <t>Se elaboró el  100% programa de actividades de evaluación, control y seguimiento ambiental encaminadas a la adecuada disposición y aprovechamiento de residuos en Bogotá.
Se avanza en 77% la elaboración del documento técnico sobre eficiencia de acciones de evaluación control y seguimiento ambiental en la disposición y aprovechamiento de residuos especiales y peligrosos.</t>
  </si>
  <si>
    <t>A  Noviembre de 2021 se ha dado inicio y se presentan avances en 13 proyectos de economía circular para cerrar el ciclo de vida de los materiales así:
Jornadas de devolución de residuos RECICLATÓN: busca disminuir la disposición inadecuada de residuos peligrosos generados por las empresas públicas y privadas.  Avance: 100%.
Ecolecta (Permanente) busca culturizar y promover a la ciudadanía sobre la disposición adecuada de residuos peligrosos. Avance: 95% 
Articulación de la ciudadanía para la gestión de residuos en propiedad horizontal busca evitar la gestión inadecuada de aceites usados en el sector residencial evitando taponamiento de tuberías y fuentes hídricas. Avance: 91%
Red de economía circular: Busca disminuir la deficiencia en el flujo de información sobre los productos, servicios, procesos productivos y normatividad, relacionados con la producción y el consumo Sostenible. Avance: 80%
Caja de herramientas:  Su fin es culturizar y promover la disposición adecuada de residuos peligrosos. Avance: 98%
Capacitación para el crecimiento verde:  Fortalece el capital humano para la transición hacia el crecimiento verde, uno de los temas relevantes es el manejo responsable de los materiales y residuos en los actores de la cadena de valor. Avance: 91%
Actualización y desarrollo del plan de gestión integral de residuos peligroso PGIRP de Bogotá: Su objetivo es la actualización de un plan actualizado. Avance: 90%
Operación al registro de Aceite Vegetal Usado Inadecuada evita la inadecuada disposición de este residuo. Avance: 95%
Operación al registro acopiadores de llantas usadas: Busca atender los inconvenientes por la inadecuada disposición de este residuo. Avance: 95%
Difusión e información sobre economía circular. Avance: 80%
Promover el consumo responsable: busca promover estilos de consumo sostenibles. Avance: 75%
Activación 12.21 80%
Incentivar los estilos de vida Sostenible  Participación en la mesa nacional de EVS y actividades de articulación interinstitucional sobre EVS 60%</t>
  </si>
  <si>
    <t xml:space="preserve">Para el cumplimiento de las regulaciones y control a la gestión de residuos, la Secretaría Distrital de Ambiente durante lo corrido de la vigencia a noviembre del 2021,  ha atendido el 97% de los conceptos técnicos representados en la atención de 100 actos administrativos y el 0,72 % de magnitud física pendiente por atender de la vigencia 2020, distribuida así:
Vigencia: 
N° de Conceptos Técnicos que recomiendan actuaciones administrativas sancionatorias: 103
N° de Conceptos Técnicos atendidos jurídicamente: 100
Reserva: 
N° de Conceptos Técnicos que recomiendan actuaciones administrativas sancionatorias pendientes vigencia 2020: 12
N° de Conceptos Técnicos atendidos jurídicamente pendientes de la vigencia 2020: 12
Total, avance magnitud vigencia 2021: 22,22% 
Total, avance magnitud reserva 2020: 0,72 % </t>
  </si>
  <si>
    <t xml:space="preserve">A noviembre  de 2021 se reporta un avance del 0,90 relacionado con: 
-Priorización y definición de actividades y usuarios a controlar: 0,1
Enero 2021: con recursos de reserva se realizó la formulación del programa para el año 2021.
Febrero 2021: se aprobó la formulación del programa (informe técnico No 00185 del 3/02/2021) e inició su implementación.
-Ejecución de actuaciones técnicas y administrativas de evaluación control y seguimiento: 0,528
A noviembre de 2021 se realizaron 19.035 actuaciones técnicas, de las cuales 2.277 aportan a disposición adecuada, 2.875 a ton aprovechadas y 13.883 hacen parte de acciones de seguimiento al cumplimiento de la normatividad ambiental relacionada con residuos así: 
Residuos de Construcción y Demolición RCD – obras: 3.314 acciones (746 aportan al control de ton dispuestas y 457 a ton aprovechadas)
Residuos hospitalarios y similares: 4.183 acciones (1.069 aportan a ton dispuestas y 899 a ton aprovechadas)
RCD - proyectos especiales de infraestructura: 925 acciones (91 aportan a ton dispuestas y 63 a aprovechadas)
Residuos especiales entidades públicas: 264 acciones (32 aportan a ton dispuestas y 70 a ton aprovechada
Residuos llantas usadas: 6.161 acciones (1.386 aportan a ton aprovechadas) 
Control y vigilancia a RESPEL: 4.188 acciones (339 aportan a ton dispuestas)
-Controlar la disposición adecuada de residuos especiales, peligrosos, ordinarios y de manejo diferenciado: 0,011
-Controlar el aprovechamiento de residuos especiales, peligrosos, ordinarios y de manejo diferenciado: 0,010
Las actuaciones técnicas permitieron controlar  9.914.204,67  ton. De las cuales 8.079.331 ton aportan a la disposición adecuada y 1.834.873,67  ton al aprovechamiento de residuos peligrosos, ordinarios, especiales y/o de manejo diferenciado.
-Reporte y consolidación a eficiencia de 2021 de Informe eficiencia de actuaciones técnicas y administrativas de evaluación control y </t>
  </si>
  <si>
    <t>Se elaboró el  100% programa de actividades de evaluación, control y seguimiento ambiental encaminadas a la adecuada disposición y aprovechamiento de residuos en Bogotá.
Se avanza en 92% la elaboración del documento técnico sobre eficiencia de acciones de evaluación control y seguimiento ambiental en la disposición y aprovechamiento de residuos especiales y peligrosos.</t>
  </si>
  <si>
    <t>EJECUTADO ACUMULADO  SEGPLAN
 AÑO 2022</t>
  </si>
  <si>
    <t>EJECUTADO ACUMULADO AL PERIODO
 AÑO 2022</t>
  </si>
  <si>
    <t>Prevenir o mitigar la degradación de áreas de importancia ecológica en la ciudad, actuando a favor de la conservación de los recursos naturales y garantizando la calidad de vida de los habitantes de la ciudad, a través de la implementación de un modelo eficiente y sostenible de gestión de Residuos especiales y peligrosos como son los residuos de Construcción y Demolición -RCD- en Bogotá D.C. residuos hospitalarios y similares entre otros. 
Optimizar esfuerzos y recursos, con el fin de lograr una adecuada disposición de los residuos generados en el distrito, mejorando la calidad ambiental urbana.</t>
  </si>
  <si>
    <t>Fortalecer la gestión y el manejo integral de los Residuos especiales y peligrosos generados en el D.C., mediante la promoción, seguimiento y control a su almacenamiento, aprovechamiento, tratamiento y/o disposición final para mitigar los impactos ambientales asociados
Optimizar esfuerzos y recursos, con el fin de lograr el aprovechamiento de los residuos generados en el Distrito, mejorando la calidad ambiental urbana.</t>
  </si>
  <si>
    <t>2. Ejecutar actuaciones técnicas y administrativas de control a la disposición y aprovechamiento de residuos especiales y peligrosos  a cargo de la Subdirección de Control Ambiental al Sector Público</t>
  </si>
  <si>
    <t>4. Controlar la disposición de residuos  de construcción y demolición, residuos hospitalarios y similares  y de manejo diferenciado  a cargo de la Subdirección de Control Ambiental al Sector Público</t>
  </si>
  <si>
    <t>6. Controlar  el aprovechamiento de  residuos de construcción y demolición, residuos hospitalarios y similares, llantas usadas a cargo de la Subdirección de Control Ambiental al Sector Público</t>
  </si>
  <si>
    <t>3. Ejecutar actuaciones Técnico administrativas de control  a la disposición de residuos peligrosos generados en actividades industriales  a cargo de la Subdirección del Recurso Hídrico y del Suelo.</t>
  </si>
  <si>
    <t>Se considera que el área de influencia de la meta está integrada por la totalidad del área  urbana de la Localidad.</t>
  </si>
  <si>
    <t>ENGATIVA</t>
  </si>
  <si>
    <t>TUNJUELITO</t>
  </si>
  <si>
    <t>ANTONIO NARIÑO</t>
  </si>
  <si>
    <t>BARRIOS UNIDOS</t>
  </si>
  <si>
    <t>BOSA</t>
  </si>
  <si>
    <t>CANDELARIA</t>
  </si>
  <si>
    <t>CHAPINERO</t>
  </si>
  <si>
    <t>CIUDAD BOLIVAR</t>
  </si>
  <si>
    <t>FONTIBON</t>
  </si>
  <si>
    <t>KENNEDY</t>
  </si>
  <si>
    <t>LOS MARTIRES</t>
  </si>
  <si>
    <t>PUENTE ARANDA</t>
  </si>
  <si>
    <t>RAFAEL URIBE URIBE</t>
  </si>
  <si>
    <t>SAN CRISTOBAL</t>
  </si>
  <si>
    <t>SANTA FE</t>
  </si>
  <si>
    <t>SUBA</t>
  </si>
  <si>
    <t>TEUSAQUILLO</t>
  </si>
  <si>
    <t>USAQUEN</t>
  </si>
  <si>
    <t>USME</t>
  </si>
  <si>
    <t>Durante el primer trimestre del 2022 se ha dado inicio a las actividades de gestion establecidas en cada uno de los proyectos  y se presenta el porcentaje de avance de 6  proyectos de economía circular para cerrar el ciclo de vida de los materiales así:
Proyectos de articulación de actores para la economía circular
1.	Reciclaton Empresarial: Busca disminuir la disposición inadecuada de residuos peligrosos generados por las empresas públicas y privadas.
Porcentaje de avance  6%
2.	Programa ECOLECTA: Busca culturizar y promover a la ciudadanía sobre la disposición adecuada de residuos peligrosos.
Porcentaje de avance 12%
3.	Ciudadanía con Estilo Verde: Fortalece el capital humano para la transición hacia el crecimiento verde, uno de los temas relevantes es el manejo responsable de los materiales y residuos en los actores de la cadena de valor
Porcentaje de avance  8%
4.	Modelos de Economía Circular (EC) para Residuos Priorizados Los modelos de economía circular consisten en identificar alternativas para la gestion de diversos tipos de residuos, vinculando a diferentes partes interesadas para concertar actividades conjuntas relacionadas con las cadenas de valor de distintos materiales.
Porcentaje de avance  5%
Proyectos de articulación de actores para la economía circular
5.	EC para la gestión de RESPEL. Su objetivo es realizar la verificación y seguimiento de actividades establecidas en el PGIRESPEL y realizar la actualización del mismo.
Porcentaje de avance  4%
6.	Instrumentos de gobernanza para la EC. La gobernanza público-privada para generar desarrollo económico sostenible, consiste en la participación de actores públicos, privados, organizaciones y comunidad, con el propósito de generar acuerdos, alianzas y toma de decisiones en torno a la sostenibilidad en el crecimiento económico y desarrollo de la ciudad-región. Para esto se requiere contar con instrumentos de gestión y política ambiental de distinta naturaleza
Porcentaje de avance  0%
Proyectos de promoción del aprovechamiento de residuos peligrosos, especiales
7.	Registro y reporte de tramites. Verificación y seguimiento a tramites de registro de aceite vegetal usado, registro de acopiadores de llantas y registro de empresas transformadoras de envases y empaques. 
Porcentaje de avance 12%</t>
  </si>
  <si>
    <t>toneladas</t>
  </si>
  <si>
    <t>A Marzo de 2022, la Secretaría Distrital de Ambiente controló la disposición adecuada de 567.695 ton y el aprovechamiento de 154.062 ton  de residuos peligrosos, ordinarios, especiales en el D.C.</t>
  </si>
  <si>
    <t>A Marzo de 2022, la Secretaría Distrital de Ambiente controló la gestión adecuada de  2.524.276,92 ton de residuos peligrosos, ordinarios, especialesde los cuales  2.130.126,94 ton corresponden a disposición adecuada  y 394.149,98 ton a  aprovechamiento de residuos  en el D.C.</t>
  </si>
  <si>
    <t>Durante el mes de enero y febrero de 2022, la Subdirección de Control Ambiental al Sector Público junto con la Subdirección del Recurso Hídrico y del Suelo con el objeto de proyectar el cumplimiento de la meta Plan de Desarrollo establecida para la vigencia 2022, formularon el documento técnico del  programa de actividades de evaluación, control y seguimiento ambiental encaminadas a la adecuada disposición y aprovechamiento de residuos en Bogotá radicado como informe técnico  0528 de 2022 y  Forest 2022IE39947.
Este documento incluye la priorización y definición de las actividades técnicas propuestas a realizar por la Subdirección de Control Ambiental al Sector Público y la Subdirección del Recurso Hídrico y del Suelo.</t>
  </si>
  <si>
    <t>Durante el mes de enero de 2021 se realizó el  proceso contractual para la vinculación de los profesionales que desarrollaran las actividades técnicas y administrativas de evaluación y control, así mismo con el valor ejecutado de la reserva se avanzó en el inicio de la formulación del  programa de actividades de evaluación, control y seguimiento ambiental encaminadas a la adecuada disposición y aprovechamiento de residuos en Bogotá.</t>
  </si>
  <si>
    <t>Para el cumplimiento de las regulaciones y control a la gestión de residuos, la Secretaría Distrital de Ambiente durante el periodo comprendido del 01 al 31 de enero  del 2022, no acogió actuaciones técnicas para generar la actuación administrativa en el marco del cumplimiento del procesos sancionatorio ambiental.</t>
  </si>
  <si>
    <t>Durante el mes de enero del año 2022 no se presenta avances en la magnitud de la meta de acuerdo a lo proyectado, teniendo en cuenta que en el mes de enero se realizo el proceso contractual para la vinculación de los profesionales del grupo de consumo sostenible.</t>
  </si>
  <si>
    <t>A febrero de 2022 se realizaron 1.751 actuaciones técnicas, de las cuales 205 aportan a disposición adecuada, 968 a ton aprovechadas y 578 hacen parte de acciones de seguimiento al cumplimiento de la normatividad ambiental relacionada con residuos. Por grupos de residuos las acciones se distribuyen así: 
Residuos de Construcción y Demolición RCD – obras: 352 acciones (41 aportan al control de ton dispuestas y 41 a ton aprovechadas)
Residuos hospitalarios y similares: 162 acciones (65 aportan a ton dispuestas y 64 a ton aprovechadas)
Residuos infecciosos y químicos.34 (23 aportan a ton dispuestas y 23 a ton aprovechadas)
RCD - proyectos especiales de infraestructura: 88 acciones (6 aportan a ton dispuestas y 6 a aprovechadas)
Evaluación control y seguimiento METRO: 57 (28 aportan a ton dispuestas y 19 a ton aprovechadas)
Residuos especiales entidades públicas: 15 acciones (Ninguna aporta)
Residuos llantas usadas: 880 acciones (815 aportan a ton aprovechadas) 
Control y vigilancia a RESPEL: 163 acciones (42 aportan a ton dispuestas)
-Controlar la disposición adecuada de residuos especiales, peligrosos, ordinarios y de manejo diferenciado: 0,009
-Controlar el aprovechamiento de residuos especiales, peligrosos, ordinarios y de manejo diferenciado: 0,007
Las actuaciones técnicas permitieron controlar  721.667,96  ton. De las cuales 567.695,46 ton aportan a la disposición adecuada y 153.972,50   ton al aprovechamiento de residuos peligrosos, ordinarios, especiales y/o de manejo diferenciado.
-Reporte y consolidación  de Informe eficiencia de actuaciones técnicas y administrativas de evaluación control y seguimiento al mes de febrero de 2022: 0,006</t>
  </si>
  <si>
    <t>Para el cumplimiento de las regulaciones y control a la gestión de residuos, la Secretaría Distrital de Ambiente durante el periodo comprendido del 01 al 28 de febrero del 2022,  acogió 29 actuaciones técnicas para generar la actuación administrativa en el marco del cumplimiento del proceso sancionatorio ambiental, de los 33 conceptos técnicos remitidos.
Frente a la reserva física se avanzó en el mes de enero, acogiendo 1 concepto técnico a través de un acto administrativo, con lo cual se da por cumplido al rezago de 0,18, causado en la vigencia 2021</t>
  </si>
  <si>
    <t>A marzo de 2022 se obtuvo un avance del  0,23 relacionado con: 
-Priorización y definición de actividades y usuarios a controlar: 0,1
Enero 2022: se avanzó en la formulación de 1  programa. En febrero se terminó el documento según informe técnico No  0528 del 28/02/2022 y se empezó su implementación con las siguientes actividades:
-Ejecución de actuaciones técnicas y administrativas de evaluación control y seguimiento: 0,079
A marzo de 2022 se realizaron 3.725 actuaciones técnicas, de las cuales 462 aportan a disposición adecuada, 810 a ton aprovechadas y 2.453 hacen parte de acciones de seguimiento al cumplimiento de la normatividad ambiental relacionada con residuos. Por grupos de residuos las acciones se distribuyen así: 
Residuos de Construcción y Demolición RCD – obras: 665 acciones ( aporta 101 a ton dispuestas y 80 a ton aprovechadas)
Residuos hospitalarios y similares: 346 acciones ( 131 aportan a ton dispuestas y 112 a ton aprovechadas)
Residuos infecciosos y químicos.129 (59 aportan a ton dispuestas y 75 a ton aprovechadas)
RCD - proyectos especiales de infraestructura: 227 acciones (25 aportan a ton dispuestas y 19 a aprovechadas)
Evaluación control y seguimiento METRO: 202 (69 aportan a ton dispuestas y 48 a ton aprovechadas)
Residuos especiales entidades públicas: 54 acciones (6 aportan a ton dispuestas y 9 a ton aprovechadas)
Residuos llantas usadas: 1716 acciones (467 aportan a ton aprovechadas) 
Control y vigilancia a RESPEL: 386 acciones (71 aportan a ton dispuestas)
-Controlar la disposición adecuada de residuos especiales, peligrosos, ordinarios y de manejo diferenciado: 0,022
-Controlar el aprovechamiento de residuos especiales, peligrosos, ordinarios y de manejo diferenciado: 0,017
Las actuaciones técnicas permitieron controlar  2.524.146,50  ton. De las cuales 2.130.126,94 ton aportan a la disposición adecuada y 394.019,56   ton a aprovechamiento.
-Reporte y consolidación  de Informe eficiencia de actuaciones técnicas y administrativas de evaluación control y seguimiento al mes de marzo de 2022: 0,012</t>
  </si>
  <si>
    <t xml:space="preserve">Para el cumplimiento de las regulaciones y control a la gestión de residuos, la Secretaría Distrital de Ambiente durante el periodo comprendido del 01 de febrero al 31 de marzo del 2022, acogió 62 actuaciones técnicas para generar la actuación administrativa en el marco del cumplimiento del proceso sancionatorio ambiental.
</t>
  </si>
  <si>
    <t xml:space="preserve">A  febrero de 2022 se ha dado inicio a las actividades de gestión establecidas en cada uno de los proyectos  y se presenta el porcentaje de avance de 6 proyectos de economía circular para cerrar el ciclo de vida de los materiales </t>
  </si>
  <si>
    <t>A julio de 2022 el avance es  0,58 así: 
-Priorización y definición de actividades y usuarios a controlar: 0,1
-Controlar la disposición adecuada de residuos especiales, peligrosos, ordinarios y de manejo diferenciado: 0,076
-Controlar el aprovechamiento de residuos especiales, peligrosos, ordinarios y de manejo diferenciado: 0,067
-Reporte y consolidación  de Informe eficiencia de actuaciones técnicas y administrativas de evaluación control y seguimiento al mes de julio de 2022: 0,037</t>
  </si>
  <si>
    <t xml:space="preserve">Para el cumplimiento de las regulaciones y control a la gestión de residuos, la Secretaría Distrital de Ambiente durante el periodo comprendido del 01 de enero al 31 de Julio del 2022, acogieron 172 actuaciones técnicas de las cuales se generaron 172 actuaciones administrativas en el marco del cumplimiento del proceso sancionatorio ambiental.
</t>
  </si>
  <si>
    <t xml:space="preserve">A JULIO de 2022 se ha dado inicio a las actividades de gestion establecidas en cada uno de los proyectos se presenta el porcentaje de avance de 7  proyectos de economía circular para cerrar el ciclo de vida de los materiales </t>
  </si>
  <si>
    <t>A junio de 2022 el avance es  0,50 así: 
-Priorización y definición de actividades y usuarios a controlar: 0,1
-Ejecución de actuaciones técnicas y administrativas de evaluación control y seguimiento: 0,251
-Controlar la disposición adecuada de residuos especiales, peligrosos, ordinarios y de manejo diferenciado: 0,050
-Controlar el aprovechamiento de residuos especiales, peligrosos, ordinarios y de manejo diferenciado: 0,064
-Reporte y consolidación  de Informe eficiencia de actuaciones técnicas y administrativas de evaluación control y seguimiento al mes de junio de 2022: 0,031</t>
  </si>
  <si>
    <t>Para el cumplimiento de las regulaciones y control a la gestión de residuos, la Secretaría Distrital de Ambiente a junio de 2022, acogió 136 actuaciones técnicas que  generaron 136 actuaciones administrativas en el marco del cumplimiento del proceso sancionatorio ambiental.</t>
  </si>
  <si>
    <t xml:space="preserve">A Junio de 2022 se ha dado inicio a las actividades de gestion establecidas en cada uno de los proyectos se presenta el porcentaje de avance de 7  proyectos de economía circular para cerrar el ciclo de vida de los materiales </t>
  </si>
  <si>
    <t>A mayo de 2022 se obtuvo un avance del  0,39 relacionado con: 
-Priorización y definición de actividades y usuarios a controlar: 0,1
-Ejecución de actuaciones técnicas y administrativas de evaluación control y seguimiento: 0,175
-Controlar la disposición adecuada de residuos especiales, peligrosos, ordinarios y de manejo diferenciado: 0,050
-Controlar el aprovechamiento de residuos especiales, peligrosos, ordinarios y de manejo diferenciado: 0,042
-Reporte y consolidación  de Informe eficiencia de actuaciones técnicas y administrativas de evaluación control y seguimiento al mes de mayo de 2022: 0,024</t>
  </si>
  <si>
    <t>A abril de 2022 se obtuvo un avance del  0,31 relacionado con: 
-Priorización y definición de actividades y usuarios a controlar: 0,1
-Ejecución de actuaciones técnicas y administrativas de evaluación control y seguimiento: 0,128
-Controlar la disposición adecuada de residuos especiales, peligrosos, ordinarios y de manejo diferenciado: 0,036
-Controlar el aprovechamiento de residuos especiales, peligrosos, ordinarios y de manejo diferenciado: 0,029
-Reporte y consolidación  de Informe eficiencia de actuaciones técnicas y administrativas de evaluación control y seguimiento al mes de abril de 2022: 0,018</t>
  </si>
  <si>
    <t>Para el cumplimiento de las regulaciones y control a la gestión de residuos, la Secretaría Distrital de Ambiente durante el periodo comprendido del 01 de enero al 31 de mayo del 2022, acogieron 117 actuaciones técnicas de las cuales se generaron 117 actuaciones administrativas en el marco del cumplimiento del proceso sancionatorio ambiental.</t>
  </si>
  <si>
    <t>A mayo de 2022 se ha dado inicio a las actividades de gestion establecidas en cada uno de los proyectos se presenta el porcentaje de avance de 7  proyectos de economía circular para cerrar el ciclo de vida de los materiales así:</t>
  </si>
  <si>
    <t>A abril de 2022 se ha dado inicio a las actividades de gestion establecidas en cada uno de los proyectos se presenta el porcentaje de avance de 7  proyectos de economía circular para cerrar el ciclo de vida de los materiales así:
Proyectos de articulación de actores para la economía circular</t>
  </si>
  <si>
    <t>Para el cumplimiento de las regulaciones y control a la gestión de residuos, la Secretaría Distrital de Ambiente durante el periodo comprendido del 01 de enero al 30 de abril del 2022, acogió 76 actuaciones técnicas a partir  de las cuales se generaron 76 actuaciones administrativas en el marco del cumplimiento del proceso sancionatorio ambiental.</t>
  </si>
  <si>
    <t>A Agosto de 2022 el avance es  0,66 así: 
-Priorización y definición de actividades y usuarios a controlar: 0,1
Enero 2022: se avanzó en la formulación de 1  programa. En febrero se terminó informe técnico No  0528 del 28/02/2022 y empezó su implementación con las siguientes actividades:
-Ejecución de actuaciones técnicas y administrativas de evaluación control y seguimiento: 0,35
-Controlar la disposición adecuada de residuos especiales, peligrosos, ordinarios y de manejo diferenciado: 0,089
-Controlar el aprovechamiento de residuos especiales, peligrosos, ordinarios y de manejo diferenciado: 0,078
Las actuaciones técnicas permitieron controlar 10.995.310,42 ton. De las cuales 9.181.875,32  ton aportan a la disposición adecuada y 1.813.435,10 ton a aprovechamiento.
-Reporte y consolidación  de Informe eficiencia de actuaciones técnicas y administrativas de evaluación control y seguimiento al mes de Agosto de 2022: 0,044</t>
  </si>
  <si>
    <t>Para el cumplimiento de las regulaciones y control a la gestión de residuos, la Secretaría Distrital de Ambiente durante el periodo comprendido del 01 de enero al 31 de agosto del 2022, se recibieron 198 conceptos técnicos  de los cuales se acogieron y generaron 175 actuaciones administrativas en el marco del cumplimiento del proceso sancionatorio ambiental.</t>
  </si>
  <si>
    <t>A AGOSTOde 2022 se ha dado inicio a las actividades de gestion establecidas en cada uno de los proyectos se presenta el porcentaje de avance de 7  proyectos de economía circular para cerrar el ciclo de vida de los materiales así:
1.	Reciclaton Empresarial: Busca disminuir la disposición inadecuada de residuos peligrosos generados por las empresas públicas y privadas. AVANCE  80%
2.	Ciudadanía con Estilo Verde: Fortalece el capital humano para la transición hacia el crecimiento verde, uno de los temas relevantes es el manejo responsable de los materiales y residuos en los actores de la cadena de valor. AVANCE  69%
3.	Modelos de EC para Residuos Priorizados: Los modelos de economía circular consisten en identificar alternativas para la gestion de diversos tipos de residuos, vinculando a diferentes partes interesadas para concertar actividades conjuntas relacionadas con las cadenas de valor de distintos materiales. AVANCE 60%
4.	EC para la gestión de RESPEL: Su objetivo es realizar la verificación y seguimiento de actividades establecidas en el PGIRESPEL y su actualización. AVANCE 40%
5.	Instrumentos de gobernanza para la EC: La gobernanza público-privada para generar desarrollo económico sostenible. Para esto se requiere contar con instrumentos de gestión y política ambiental de distinta naturaleza. AVANCE 58%
6.	Registro y reporte de tramites: Verificación y seguimiento a tramites de registro de aceite vegetal usado, registro de acopiadores de llantas y registro de empresas transformadoras de envases y empaques. AVANCE  62,5%
7. 	Programa ECOLECTA: Busca culturizar y promover a la ciudadanía sobre la disposición adecuada de residuos peligrosos. AVANCE  60%</t>
  </si>
  <si>
    <t>A Julio de 2022, la Secretaría Distrital de Ambiente controló la gestión adecuada de  9.365.682,8  ton de residuos peligrosos, ordinarios, especialesde los cuales  7.793.594,11 ton corresponden a disposición adecuada  y 1.572.088,69 ton a  aprovechamiento de residuos  en el D.C.</t>
  </si>
  <si>
    <t>A Junio de 2022, la Secretaría Distrital de Ambiente controló la gestión adecuada de  7.681.227,2  ton de residuos peligrosos, ordinarios, especialesde los cuales  6.405.762,13 ton corresponden a disposición adecuada  y 1.275.465,07 ton a  aprovechamiento de residuos  en el D.C.</t>
  </si>
  <si>
    <t>A Agosto de 2022, la Secretaría Distrital de Ambiente controló la gestión adecuada de  10.995.310,42 ton de residuos peligrosos, ordinarios, especialesde los cuales  9.181.875   ton corresponden a disposición adecuada  y 1.813.435,10 ton a  aprovechamiento de residuos  en el D.C.</t>
  </si>
  <si>
    <t xml:space="preserve">Especial: Realizar un adecuado aprovechamiento y control de residuos en Bogotá mediante acciones de evaluación, control y seguimiento desarrolladas en dos o más localidades del Distrito Capital.
</t>
  </si>
  <si>
    <t>ESPECIAL</t>
  </si>
  <si>
    <t>A septiembre de 2022 el avance es  0,76 así: 
-Priorización y definición de actividades y usuarios a controlar: 0,1
Enero 2022: se avanzó en la formulación de 1  programa. En febrero se terminó informe técnico No  0528 del 28/02/2022 y empezó su implementación con las siguientes actividades:
-Ejecución de actuaciones técnicas y administrativas de evaluación control y seguimiento: 0,42
A septiembre de 2022 se realizaron 20,519 actuaciones técnicas, Por grupos de residuos las acciones se distribuyen así:
Residuos de Construcción y Demolición RCD – obras: 2.833
Residuos hospitalarios y similares: 4.812 acciones
Residuos infecciosos y químicos Micro: 1.509 acciones
RCD - proyectos especiales de infraestructura: 1101 acciones 
Evaluación control y seguimiento Metro: 1.256 acciones 
Residuos especiales entidades públicas: 337 acciones 
Residuos llantas usadas: 5.716 acciones 
Control y vigilancia a RESPEL: 2.955 acciones 
-Controlar la disposición adecuada de residuos especiales, peligrosos, ordinarios y de manejo diferenciado: 0,10
-Controlar el aprovechamiento de residuos especiales, peligrosos, ordinarios y de manejo diferenciado:0,90
Las actuaciones técnicas permitieron controlar 12.670.714  ton. De las cuales 10.568.121,60 ton aportan a la disposición adecuada y 2.101.917,27 ton a aprovechamiento.
-Reporte y consolidación  de Informe eficiencia de actuaciones técnicas y administrativas de evaluación control y seguimiento al mes de septiembre de 2022: 0,050</t>
  </si>
  <si>
    <t>Para el cumplimiento de las regulaciones y control a la gestión de residuos, la Secretaría Distrital de Ambiente durante el periodo comprendido del 01 de enero al 30 de septiembre del 2022, recibió 232 conceptos técnicos de las cuales se acogieron y generaron 199 actuaciones administrativas en el marco del cumplimiento del proceso sancionatorio ambiental.
Frente a la reserva se avanzo en el mes de enero, acogiendo 1 concepto técnico a través de un acto administrativo, con lo cual se da por cumplido al rezago de 0,18, causado en la vigencia 2021</t>
  </si>
  <si>
    <t>A septiembre de 2022 se presenta el porcentaje de avance de 7 proyectos de economía circular para cerrar el ciclo de vida de los materiales así:
PROYECTOS DE ARTICULACIÓN DE ACTORES PARA LA ECONOMÍA CIRCULAR (EC)
1. Reciclaton Empresarial: Busca disminuir la disposición inadecuada de residuos peligrosos generados por las empresas públicas y privadas. AVANCE  82%
2. Ciudadanía con Estilo Verde: Fortalece el capital humano para la transición hacia el crecimiento verde, uno de los temas relevantes es el manejo responsable de los materiales y residuos en los actores de la cadena de valor. AVANCE  74%
3. Modelos de EC para Residuos Priorizados: Los modelos de economía circular consisten en identificar alternativas para la gestión de diversos tipos de residuos, vinculando a diferentes partes interesadas para concertar actividades conjuntas relacionadas con las cadenas de valor de distintos materiales. AVANCE 70%
PROYECTOS DE PROCESAMIENTO, PRODUCCIÓN Y DIFUSIÓN DE INFORMACIÓN PARA LA ECONOMÍA CIRCULAR
4. EC para la gestión de RESPEL: Su objetivo es realizar la verificación y seguimiento de actividades establecidas en el PGIRESPEL y su actualización. AVANCE 50%
5. Instrumentos de gobernanza para la EC: La gobernanza público-privada para generar desarrollo económico sostenible. Para esto se requiere contar con instrumentos de gestión y política ambiental de distinta naturaleza. AVANCE 65%
PROYECTOS DE PROMOCIÓN DEL APROVECHAMIENTO DE RESIDUOS PELIGROSOS, ESPECIALES Y DE MANEJO DIFERENCIADO
6. Registro y reporte de tramites: Verificación y seguimiento a tramites de registro de aceite vegetal usado, registro de acopiadores de llantas y registro de empresas transformadoras de envases y empaques. AVANCE  72%
7.  Programa ECOLECTA: Busca culturizar y promover a la ciudadanía sobre la disposición adecuada de residuos peligrosos. AVANCE  70%</t>
  </si>
  <si>
    <t>A Septiembre de 2022, la Secretaría Distrital de Ambiente controló la gestión adecuada de  12.670.715,43 ton de. residuos peligrosos, ordinarios, especialesde los cuales  10.568.122   ton corresponden a disposición adecuada  y 2.102.593,83 ton a  aprovechamiento de residuos  en el D.C.</t>
  </si>
  <si>
    <t xml:space="preserve">Para el cumplimiento de las regulaciones y control a la gestión de residuos, la Secretaría Distrital de Ambiente durante el periodo comprendido del 01 de enero al 31 de octubre del 2022, se recibieron 248 conceptos técnicos de las cuales se acogieron y generaron 237 actuaciones administrativas en el marco del cumplimiento del proceso sancionatorio ambiental.
Frente a la reserva se avanzo en el mes de enero, acogiendo 1 concepto técnico a través de un acto administrativo, con lo cual se da por cumplido al rezago de 0,18, causado en la vigencia 2021
</t>
  </si>
  <si>
    <t>A Octubre de 2022 se avanza en  las actividades de gestión establecidas en cada uno de los proyectos se presenta el porcentaje de avance de 7 proyectos de economía circular para cerrar el ciclo de vida de los materiales así:
PROYECTOS DE ARTICULACIÓN DE ACTORES PARA LA ECONOMÍA CIRCULAR
1. Reciclaton Empresarial: Busca disminuir la disposición inadecuada de residuos peligrosos generados por las empresas públicas y privadas. AVANCE  85%
2. Ciudadanía con Estilo Verde: Fortalece el capital humano para la transición hacia el crecimiento verde, uno de los temas relevantes es el manejo responsable de los materiales y residuos en los actores de la cadena de valor. AVANCE 87%
3. Modelos de EC para Residuos Priorizados: Los modelos de economía circular consisten en identificar alternativas para la gestión de diversos tipos de residuos, vinculando a diferentes partes interesadas para concertar actividades conjuntas relacionadas con las cadenas de valor de distintos materiales. AVANCE 80%
PROYECTOS DE PROCESAMIENTO, PRODUCCIÓN Y DIFUSIÓN DE INFORMACIÓN PARA LA ECONOMÍA CIRCULAR
4. EC para la gestión de RESPEL: Su objetivo es realizar la verificación y seguimiento de actividades establecidas en el PGIRESPEL y su actualización. AVANCE 70%
5. Instrumentos de gobernanza para la EC: La gobernanza público-privada para generar desarrollo económico sostenible. Para esto se requiere contar con instrumentos de gestión y política ambiental de distinta naturaleza. AVANCE 80%
PROYECTOS DE PROMOCIÓN DEL APROVECHAMIENTO DE RESIDUOS PELIGROSOS, ESPECIALES Y DE MANEJO DIFERENCIADO
6. Registro y reporte de tramites: Verificación y seguimiento a tramites de registro de aceite vegetal usado, registro de acopiadores de llantas y registro de empresas transformadoras de envases y empaques. AVANCE  90%
7.  Programa ECOLECTA: Busca culturizar y promover a la ciudadanía sobre la disposición adecuada de residuos peligrosos. AVANCE  90%</t>
  </si>
  <si>
    <t>A octubre de 2022 el avance es  0,84 así: 
-Priorización y definición de actividades y usuarios a controlar: 0,1
Enero 2022: se avanzó en la formulación de 1  programa. En febrero se terminó informe técnico No  0528 del 28/02/2022 y empezó su implementación con las siguientes actividades:
-Ejecución de actuaciones técnicas y administrativas de evaluación control y seguimiento: 0,47
A octubre de 2022 se realizaron 22.835 actuaciones técnicas, Por grupos de residuos las acciones se distribuyen así:
Residuos de Construcción y Demolición RCD – obras: 3.161
Residuos hospitalarios y similares: 5.151 acciones
Residuos infecciosos y químicos Micro: 1.888 acciones
RCD - proyectos especiales de infraestructura: 1.172 acciones 
Evaluación control y seguimiento Metro: 1.443 acciones 
Residuos especiales entidades públicas: 353 acciones 
Residuos llantas usadas: 6.497 acciones 
Control y vigilancia a RESPEL: 3.170 acciones 
-Controlar la disposición adecuada de residuos especiales, peligrosos, ordinarios y de manejo diferenciado: 0,11
-Controlar el aprovechamiento de residuos especiales, peligrosos, ordinarios y de manejo diferenciado:0,099
Las actuaciones técnicas permitieron controlar 14.490.732,69  ton. De las cuales 12.166.626,72 ton aportan a la disposición adecuada y 2.324.105,97 ton a aprovechamiento.
-Reporte y consolidación  de Informe eficiencia de actuaciones técnicas y administrativas de evaluación control y seguimiento al mes de octubre de 2022: 0,056</t>
  </si>
  <si>
    <t>A Octubre de 2022, la Secretaría Distrital de Ambiente controló la gestión adecuada de  14.491.999,90 ton de residuos peligrosos, ordinarios, especialesde los cuales  12.166.626,72   ton corresponden a disposición adecuada  y 2.325.373,18 ton a  aprovechamiento de residuos  en el D.C.</t>
  </si>
  <si>
    <t>6.9  GRUPOS ETNICOS</t>
  </si>
  <si>
    <t xml:space="preserve">
01-USAQUEN</t>
  </si>
  <si>
    <t xml:space="preserve">
02-CHAPINERO</t>
  </si>
  <si>
    <t xml:space="preserve">
03-SANTA FE</t>
  </si>
  <si>
    <t xml:space="preserve">
04-SAN CRISTOBAL</t>
  </si>
  <si>
    <t xml:space="preserve">
05-USME</t>
  </si>
  <si>
    <t xml:space="preserve">
06-TUNJUELITO</t>
  </si>
  <si>
    <t xml:space="preserve">
07-BOSA  </t>
  </si>
  <si>
    <t xml:space="preserve">
08-KENNEDY</t>
  </si>
  <si>
    <t xml:space="preserve">
09-FONTIBON</t>
  </si>
  <si>
    <t xml:space="preserve">
10-ENGATIVA</t>
  </si>
  <si>
    <t xml:space="preserve">
11-SUBA</t>
  </si>
  <si>
    <t xml:space="preserve">
12-BARRIOS UNIDOS  </t>
  </si>
  <si>
    <t xml:space="preserve">
13-TEUSAQUILLO</t>
  </si>
  <si>
    <t xml:space="preserve">
14-LOS MARTIRES</t>
  </si>
  <si>
    <t xml:space="preserve">
15-ANTONIO NARIÑO  </t>
  </si>
  <si>
    <t xml:space="preserve">
16-PUENTE ARANDA</t>
  </si>
  <si>
    <t xml:space="preserve">
17-CANDELARIA</t>
  </si>
  <si>
    <t xml:space="preserve">
18-RAFAEL URIBE URIBE</t>
  </si>
  <si>
    <t>19-CIUDAD BOLIVAR</t>
  </si>
  <si>
    <t>Localidades
01-USAQUEN
02-CHAPINERO
03-SANTA FE
04-SAN CRISTOBAL
05-USME
06-TUNJUELITO
07-BOSA
08-KENNEDY
09-FONTIBON
10-ENGATIVA
11-SUBA
12-BARRIOS UNIDOS
13-TEUSAQUILLO
14-LOS MARTIRES
15-ANTONIO NARIÑO
16-PUENTE ARANDA
17-CANDELARIA
18-RAFAEL URIBE URIBE
19-CIUDAD BOLIVAR</t>
  </si>
  <si>
    <t>A Noviembre de 2022 se avanza en  las actividades de gestión establecidas en cada uno de los proyectos se presenta el porcentaje de avance de 7 proyectos de economía circular para cerrar el ciclo de vida de los materiales así:
PROYECTOS DE ARTICULACIÓN DE ACTORES PARA LA ECONOMÍA CIRCULAR
1.	Reciclaton Empresarial: Busca disminuir la disposición inadecuada de residuos peligrosos generados por las empresas públicas y privadas. AVANCE  85%
2.	Ciudadanía con Estilo Verde: Fortalece el capital humano para la transición hacia el crecimiento verde, uno de los temas relevantes es el manejo responsable de los materiales y residuos en los actores de la cadena de valor. AVANCE 87%
3.	Modelos de EC para Residuos Priorizados: Los modelos de economía circular consisten en identificar alternativas para la gestión de diversos tipos de residuos, vinculando a diferentes partes interesadas para concertar actividades conjuntas relacionadas con las cadenas de valor de distintos materiales. AVANCE 80%
PROYECTOS DE PROCESAMIENTO, PRODUCCIÓN Y DIFUSIÓN DE INFORMACIÓN PARA LA ECONOMÍA CIRCULAR
4.	EC para la gestión de RESPEL: Su objetivo es realizar la verificación y seguimiento de actividades establecidas en el PGIRESPEL y su actualización. AVANCE 70%
5.	Instrumentos de gobernanza para la EC: La gobernanza público-privada para generar desarrollo económico sostenible. Para esto se requiere contar con instrumentos de gestión y política ambiental de distinta naturaleza. AVANCE 80%
PROYECTOS DE PROMOCIÓN DEL APROVECHAMIENTO DE RESIDUOS PELIGROSOS, ESPECIALES Y DE MANEJO DIFERENCIADO
6.	Registro y reporte de tramites: Verificación y seguimiento a tramites de registro de aceite vegetal usado, registro de acopiadores de llantas y registro de empresas transformadoras de envases y empaques. AVANCE  90%
7. 	Programa ECOLECTA: Busca culturizar y promover a la ciudadanía sobre la disposición adecuada de residuos peligrosos. AVANCE  90%</t>
  </si>
  <si>
    <t xml:space="preserve">Para el cumplimiento de las regulaciones y control a la gestión de residuos, la Secretaría Distrital de Ambiente durante el periodo comprendido del 01 de enero al 30 de noviembre del 2022, se recibieron 279 conceptos técnicos de las cuales se acogieron y generaron 275 actuaciones administrativas en el marco del cumplimiento del proceso sancionatorio ambiental.
Frente a la reserva se avanzo en el mes de enero, acogiendo 1 concepto técnico a través de un acto administrativo, con lo cual se da por cumplido al rezago de 0,18, causado en la vigencia 2021
</t>
  </si>
  <si>
    <t>A noviembre de 2022 el avance es  0,92 así: 
-Priorización y definición de actividades y usuarios a controlar: 0,1
Enero 2022: se avanzó en la formulación de 1  programa. En febrero se terminó informe técnico No  0528 del 28/02/2022 y empezó su implementación con las siguientes actividades:
-Ejecución de actuaciones técnicas y administrativas de evaluación control y seguimiento: 0,52
A Noviembre de 2022 se realizaron 25.235 actuaciones técnicas, Por grupos de residuos las acciones se distribuyen así:
Residuos de Construcción y Demolición RCD – obras: 3.500
Residuos hospitalarios y similares: 5.667 acciones
Residuos infecciosos y químicos Micro: 2.213 acciones
RCD - proyectos especiales de infraestructura: 1.247 acciones 
Evaluación control y seguimiento Metro: 1.593 acciones 
Residuos especiales entidades públicas: 370 acciones 
Residuos llantas usadas: 7.161 acciones 
Control y vigilancia a RESPEL: 3.484 acciones 
-Controlar la disposición adecuada de residuos especiales, peligrosos, ordinarios y de manejo diferenciado: 0,13
-Controlar el aprovechamiento de residuos especiales, peligrosos, ordinarios y de manejo diferenciado:0,11
Las actuaciones técnicas permitieron controlar 15.823.798,05  ton. De las cuales 15.823.798,05 ton aportan a la disposición adecuada y 2.481.363,72 ton a aprovechamiento.
-Reporte y consolidación  de Informe eficiencia de actuaciones técnicas y administrativas de evaluación control y seguimiento al mes de noviembre de 2022: 0,06</t>
  </si>
  <si>
    <t>A Noviembre de 2022, la Secretaría Distrital de Ambiente controló la gestión adecuada de  15.825.105,08  ton de residuos peligrosos, ordinarios, especialesde los cuales  13342434,33 ton corresponden a disposición adecuada  y 2.482.671 ton a  aprovechamiento de residuos  en el D.C.</t>
  </si>
  <si>
    <t>EJECUTADO ACUMULADO  SEGPLAN
 AÑO 2023</t>
  </si>
  <si>
    <r>
      <t xml:space="preserve">REPROGRAMACIÓN </t>
    </r>
    <r>
      <rPr>
        <b/>
        <sz val="12"/>
        <rFont val="Arial"/>
        <family val="2"/>
      </rPr>
      <t>VIGENCIA 2023
(VALOR INICIAL)</t>
    </r>
  </si>
  <si>
    <t>PROGRAMADO ENE.</t>
  </si>
  <si>
    <t>EJECUTADO ENE.</t>
  </si>
  <si>
    <t>PROGRAMADO FEB.</t>
  </si>
  <si>
    <t>EJECUTADO FEB.</t>
  </si>
  <si>
    <t>PROGRAMADO MAR.</t>
  </si>
  <si>
    <t>EJECUTADO MAR.</t>
  </si>
  <si>
    <t>PROGRAMADO ABR.</t>
  </si>
  <si>
    <t>EJECUTADO ABR.</t>
  </si>
  <si>
    <t>PROGRAMADO MAY.</t>
  </si>
  <si>
    <t>EJECUTADO  MAY.</t>
  </si>
  <si>
    <t>PROGRAMADO JUN.</t>
  </si>
  <si>
    <t>EJECUTADO JUN.</t>
  </si>
  <si>
    <t>PROGRAMADO JUL.</t>
  </si>
  <si>
    <t>EJECUTADO  JUL.</t>
  </si>
  <si>
    <t>PROGRAMADO AGO.</t>
  </si>
  <si>
    <t>EJECUTADO  AGO.</t>
  </si>
  <si>
    <t>PROGRAMADO SEP.</t>
  </si>
  <si>
    <t>EJECUTADO  SEP.</t>
  </si>
  <si>
    <t>PROGRAMADO OCT.</t>
  </si>
  <si>
    <t>EJECUTADO  OCT.</t>
  </si>
  <si>
    <t>PROGRAMADO NOV.</t>
  </si>
  <si>
    <t>EJECUTADO NOV.</t>
  </si>
  <si>
    <t>PROGRAMADO  DIC.</t>
  </si>
  <si>
    <t>EJECUTADO DIC.</t>
  </si>
  <si>
    <t>REPROGRAMACIÓN VIGENCIA 
(VALOR INICIAL)</t>
  </si>
  <si>
    <t xml:space="preserve">Durante el periodo comprendido entre el 01 de enero al 31 de enero de 2023 no se realizaron actuaciones administrativas sancionatorias de impulso o de fondo.
Los avances en la magnitud de la meta están sujetos a la demanda de conceptos técnicos que remita el área técnica para ser acogidos jurídicamente, la cual para este mes no demando.
Para el 2022 no se atendieron jurídicamente 6 conceptos tecnicos,los cuales se constituyeron como productos de la reserva, sin embargo en el 2023 en el mes de enero se intervinieron 2 de estos conceptos </t>
  </si>
  <si>
    <t xml:space="preserve">Durante este periódo no se avanzó en el desarrollo de esta actividad </t>
  </si>
  <si>
    <t>Durante  el mes de enero del año 2023, la Subdirección de Recurso Hídrico y del suelo realizó control a 16.409,77 Toneladas de residuos peligrosos competencia de esta Subdirección, clasificadas de la siguiente manera:
Grandes Generadores: 14705,28 Tn
Medianos Generadores: 1549,82 Tn
Pequeños Generadores: 154,67 Tn</t>
  </si>
  <si>
    <t>A enero de 2023 se logró avanzar en el 0,028%  de la elaboración  y comienzo de la implementación de 1 programa de actividades de evaluación, control y seguimiento ambiental encaminadas a la adecuada disposición y aprovechamiento de residuos en Bogotá establecido para la vigencia 2023, el cual se encuentra definido por siete actividades cada una con una ponderación específica dependiendo de su importancia y que a enero reportan   avance en tres actividades  así: 
-Priorización y definición de actividades y usuarios a controlar: 0,025%
Enero 2023: se avanzó en la formulación de 1 programa. El avance se relaciona con la elaboración del primer capítulo componente de la Subdirección de Recurso Hídrico y del Suelo, mediante el informe técnico No. 00306 del 23/01/2023 (2023IE13811 del 23/01/2023), en el cual se priorizaron las actividades de control a la generación de residuos peligrosos competencia de la SRHS, para el año 2023. 
-Ejecución de actuaciones técnicas y administrativas de evaluación control y seguimiento: 0,0014
A enero de 2023  se realizaron 194 actuaciones técnicas,  de control y vigilancia a RESPEL
-Controlar la disposición adecuada de residuos especiales, peligrosos, ordinarios y de manejo diferenciado: 0,0013
Las actuaciones técnicas permitieron controlar   la disposición adecuada 16409,77 ton de residuos peligrosos clasificadas de la siguiente manera:
Grandes Generadores: 14705,28 Tn
Medianos Generadores: 1549,82 Tn
Pequeños Generadores: 154,67 Tn</t>
  </si>
  <si>
    <t>-</t>
  </si>
  <si>
    <t xml:space="preserve">TOTAL PRESUPUESTO DE LA META
</t>
  </si>
  <si>
    <t>1
5</t>
  </si>
  <si>
    <t>Para el año 2023 se establecieron y priorizaron 12 proyectos de economía circular enfocados en tres temáticas especificas. Durante el mes de MARZO se reporta el avance de acciones en 11 proyectos de economía circular (PEC). 
PROYECTOS DE ARTICULACIÓN DE ACTORES DE LA DE RED ECONOMÍA CIRCULAR 
PEC #1 Recolección de residuos peligrosos especiales y de manejo diferenciado en el sector empresarial en el marco de la campaña “Reciclatón Empresarial de posconsumo, especiales, envases y empaques. AVANCE 9%
PEC #2 Promoción y difusión de la adecuada gestión de residuos peligrosos y especiales en el sector residencial en el marco del proyecto “Bogotá RIE Fase I - La palabra enseña y el ejemplo moviliza” AVANCE 18%
PEC # 3 Promoción a la gestión integral de asbesto - Acuerdo 825 de 2021. AVANCE 25%
PEC # 4 Economía circular de residuos de construcción y demolición. AVANCE 12%
PEC # 5 Economía circular sector textil. AVANCE 10%
PEC # 6 Economía circular sector gastronómico y biomasa residual. AVANCE 10%
PEC # 7 Promoción a la gestión adecuada de residuos de Movilidad eléctrica - Acuerdo 811 de 2021. AVANCE 8%
PROYECTOS DE PROCESAMIENTO, PRODUCCIÓN Y DIFUSIÓN DE INFORMACIÓN DE ECONOMÍA CIRCULAR.
PEC # 9 Identificación y articulación de acciones para la promoción de estilos de vida sostenible. AVANCE 10%
PEC # 10 Promoción a la gestión integral de RESPEL. AVANCE 5%
PEC#11  Coordinación interna de actividades establecidas en el PGIRS. AVANCE 8%
PROYECTOS DE PROMOCIÓN DE APROVECHAMIENTO DE RESIDUOS PELIGROSOS, ESPECIALES Y DE MANEJO DIFERENCIADO
PEC #12 Registro y reporte de trámites de residuos - 2023 AVANCE 26%</t>
  </si>
  <si>
    <t>En el marco de las acciones de evaluación, control y seguimiento a los factores de deterioro ambiental como los son los residuos y escombros, la Secretaría Distrital de Ambiente durante el periodo comprendido entre el 01 enero al 30 de abril del año 2023, atendió el 99% de los conceptos técnicos que recomiendan una actuación administrativa sancionatoria, distribuida así:
N° de Conceptos Técnicos que recomiendan actuaciones administrativas sancionatorias: 87
N° de Conceptos Técnicos acogidos jurídicamente mediante acto administrativo: 86</t>
  </si>
  <si>
    <t>A Abril   de 2023, la Secretaría Distrital de Ambiente controló la gestión adecuada de 3.564.735,89 ton de residuos peligrosos, ordinarios, especialesde los cuales  2.761.065,74 ton corresponden a disposición adecuada  y  803.670,15  ton a  aprovechamiento de residuos  en el D.C.</t>
  </si>
  <si>
    <t>A Marzo de 2023, la Secretaría Distrital de Ambiente controló la gestión adecuada de 1.998.520,13 ton de residuos peligrosos, ordinarios, especialesde los cuales  1.551.718,69 ton corresponden a disposición adecuada  y 446.801,44 ton a  aprovechamiento de residuos  en el D.C.</t>
  </si>
  <si>
    <t>A Febrero  de 2023, la Secretaría Distrital de Ambiente controló la gestión adecuada de 532.209,06 ton de residuos peligrosos, ordinarios, especialesde los cuales  410.892 ton corresponden a disposición adecuada  y 121.137 ton a  aprovechamiento de residuos  en el D.C.</t>
  </si>
  <si>
    <t>A abril de 2023 se avanzó en el 0,32%  correspondiente a la elaboración  y comienzo de la implementación de 1 programa de actividades de evaluación, control y seguimiento ambiental encaminadas a la adecuada disposición y aprovechamiento de residuos en Bogotá establecido para el año 2023,  el cual se encuentra definido por 7 actividades cada una con una ponderación específica dependiendo de su importancia  así: 
-Priorización y definición de actividades y usuarios a controlar: 0,10%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0,128%
A abril de 2023  se realizaron 5.956 actuaciones de evaluación control y seguimiento a la disposición y aprovechamiento de residuos en Bogotá así:
-Controlar la disposición adecuada de residuos especiales, peligrosos, ordinarios y de manejo diferenciado: 0,053.
Las actuaciones técnicas permitieron controlar   la disposición adecuada de  2.761.065,74 Ton de residuos peligrosos 
-Controlar el aprovechamiento de residuos especiales, peligrosos, ordinarios y de manejo diferenciado: 0,028 
 las actuaciones permitieron controla el aprovechamiento de 803.358,59 ton de residuos especiales y peligrosos generadas en el D.C. 
-Reporte y consolidación  de Informe eficiencia de actuaciones técnicas y administrativas de evaluación control y seguimiento al mes de abril  de 2023: 0,018%</t>
  </si>
  <si>
    <t>Para el año 2023 se establecieron y priorizaron 12 proyectos de economía circular enfocados en tres temáticas especificas. Durante el mes de MARZO se reporta el avance de acciones en 11 proyectos de economía circular (PEC). 
PROYECTOS DE ARTICULACIÓN DE ACTORES DE LA DE RED ECONOMÍA CIRCULAR 
PEC #1 - Recolección de residuos peligrosos especiales y de manejo diferenciado en el sector empresarial en el marco de la campaña “Reciclatón Empresarial de posconsumo, especiales, envases y empaques. AVANCE 6%
PEC #2 - Promoción y difusión de la adecuada gestión de residuos peligrosos y especiales en el sector residencial en el marco del proyecto “Bogotá RIE Fase I - La palabra enseña y el ejemplo moviliza” AVANCE 8%
PEC # 3 - Promoción a la gestión integral de asbesto - Acuerdo 825 de 2021. AVANCE 15%
PEC #4 - Economía circular de residuos de construcción y demolición. AVANCE 7%
PEC # 5 - Economía circular sector textil. AVANCE 5%
PEC # 6 - Economía circular sector gastronómico y biomasa residual. AVANCE 5%
PEC # 7- Promoción a la gestión adecuada de residuos de Movilidad eléctrica - Acuerdo 811 de 2021. AVANCE 5%
PROYECTOS DE PROCESAMIENTO, PRODUCCIÓN Y DIFUSIÓN DE INFORMACIÓN DE ECONOMÍA CIRCULAR.
PEC # 8 - Desarrollo e implementación de una app para la gestión de llantas usadas en la ciudad. AVANCE 10%
PEC # 9 - Identificación y articulación de acciones para la promoción de estilos de vida sostenible. AVANCE 5%
PEC#11 - Coordinación interna de actividades establecidas en el PGIRS. AVANCE 5%
PROYECTOS DE PROMOCIÓN DE APROVECHAMIENTO DE RESIDUOS PELIGROSOS, ESPECIALES Y DE MANEJO DIFERENCIADO
PEC #12 - Registro y reporte de trámites de residuos - 2023 AVANCE 16%</t>
  </si>
  <si>
    <t xml:space="preserve">En el marco de las acciones de evaluación, control y seguimiento a los factores de deterioro ambiental como los son los residuos y escombros, la Secretaría Distrital de Ambiente durante el periodo comprendido entre el 01 enero al 31 de marzo del año 2023, atendió el 53,5% de los conceptos técnicos que recomiendan una actuación administrativa sancionatoria, distribuida así:
N° de Conceptos Técnicos que recomiendan actuaciones administrativas sancionatorias: 43
N° de Conceptos Técnicos acogidos jurídicamente mediante acto administrativo: 23
</t>
  </si>
  <si>
    <t>A marzo de 2023 se logró avanzar en el 0,25%  correspondiente a la elaboración  y comienzo de la implementación de 1 programa de actividades de evaluación, control y seguimiento ambiental encaminadas a la adecuada disposición y aprovechamiento de residuos en Bogotá establecido para la vigencia 2023,  el cual se encuentra definido por siete actividades cada una con una ponderación específica dependiendo de su importancia y que a febrero reportan   avance en cico actividades  así: 
-Priorización y definición de actividades y usuarios a controlar: 0,10%
Enero 2023: se avanzó en la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0,079%
A marzo de 2023  se realizaron 3,317 actuaciones de evaluación control y seguimiento a la disposición y aprovechamiento de residuos en Bogotá así:
RESIDUOS DE CONSTRUCCIÓN Y DEMOLICIÓN (RCD) OBRAS:605
RCD INFRAESTRUCTURA PERMISOS DE OCUPACIÓN DE CAUCE (POC) Y ESTRUCTURA ECOLÓGICA PRINCIPAL (EPP):102
METRO POC EPP:308
RESIDUOS HOSPITALARIOS :1.214
RESIDUOS INFECCIOSOS MICROGENERADORES:459
ENTIDADES PÚBLICAS:52
LLANTAS USADAS: 277
RESPEL:300
-Controlar la disposición adecuada de residuos especiales, peligrosos, ordinarios y de manejo diferenciado: 0,043.
Las actuaciones técnicas permitieron controlar   la disposición adecuada  1.551.718,69 ton de residuos peligrosos clasificadas de la siguiente manera:
-Reporte y consolidación  de Informe eficiencia de actuaciones técnicas y administrativas de evaluación control y seguimiento al mes de marzo de 2023: 0,012%</t>
  </si>
  <si>
    <t>Para el año 2023 se establecieron y priorizaron 12 proyectos de economía circular enfocados principalmente en tres temáticas especificas. Durante el mes de febrero se realizaron acciones  en CINCO proyectos de economía circular (PEC). 
1. Proyectos de articulación de actores de la de red economía circular 
Reporte de cantidades gestionadas de Residuos de Aparatos Eléctricos y Electrónicos, generados por el sector residencial, recolectados por medio de los puntos de recolección establecidos por medio del programa ECOLECTA de la SDA en la ciudad. En el cual se reporto un total de 2,62 Toneladas
2. Proyectos de procesamiento, producción y difusión de información de economía circular
Se realizaron 2 reuniones con gestores llantas usadas a nivel distrital y regional, con el fin de establecer aaciones de articulación para la valorización de llantas usadas, teniendo en cuenta la problemática de generacion de llantas en la ciudad.
 Se avanza en la implemntacion de metodología para el manejo de información relacionada con la gestión de residuos de construcción y demolición (RCD)  
Se avanza en la solicitud de información para la elaboración del reporte de las actividades que son responsabilidad de la Secretaría Distrital de Ambiente en el Plan de Gestión Integral de Residuos Sólidos adoptado mediante Decreto 345 del 30 de diciembre de 2020. Por medio del radicado 2023IE40010. 
3. Proyectos de promoción de aprovechamiento de residuos peligrosos, especiales y de manejo diferenciado.
Se atendieron 12 solicitudes de aceite vegetal usado, se avanzo en la verificación de 964 reportes, de acuerdo a esa revisión se reporta un total de 146,16 toneladas de aceite vegetal usado gestionado. En cuanto al registro de acopiadores de llantas se atendieron 6 solitudes.</t>
  </si>
  <si>
    <t>Durante el periodo comprendido entre el 01 de enero al 28 de febrero de 2023 no se realizaron actuaciones administrativas sancionatorias de impulso o de fondo. .
Los avances en la magnitud de la meta están sujetos a la demanda de conceptos técnicos que remita el área técnica para ser acogidos jurídicamente, la cual para este mes no demando.</t>
  </si>
  <si>
    <t>A febrero de 2023 se logró avanzar en el 0,17%  correspondiente a la elaboración  y comienzo de la implementación de 1 programa de actividades de evaluación, control y seguimiento ambiental encaminadas a la adecuada disposición y aprovechamiento de residuos en Bogotá establecido para la vigencia 2023,  el cual se encuentra definido por siete actividades cada una con una ponderación específica dependiendo de su importancia y que a febrero reportan   avance en cico actividades  así: 
-Priorización y definición de actividades y usuarios a controlar: 0,025%
Enero 2023: se avanzó en la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0,029%
A febrero de 2023  se realizaron 1.252 actuaciones de evaluación control y seguimiento a la disposición y aprovechamiento de residuos en Bogotá así:
RESIDUOS DE CONSTRUCCIÓN Y DEMOLICIÓN (RCD) OBRAS:323
RCD INFRAESTRUCTURA PERMISOS DE OCUPACIÓN DE CAUCE (POC) Y ESTRUCTURA ECOLÓGICA PRINCIPAL (EPP):16
RESIDUOS HOSPITALARIOS :719
RESPEL:194
-Controlar la disposición adecuada de residuos especiales, peligrosos, ordinarios y de manejo diferenciado: 0,035.
Las actuaciones técnicas permitieron controlar   la disposición adecuada   410.892 ton de residuos peligrosos clasificadas de la siguiente manera:
Asi mismo las actuaciones permitieron controla el aprovechamiento de 121.167,88 toneladas de residuos especiales y peligrosos generadas en el Distrito Capital, acorde con los siguientes tipos de residuos:
-Reporte y consolidación  de Informe eficiencia de actuaciones técnicas y administrativas de evaluación control y seguimiento al mes de febrero de 2023: 0,006%</t>
  </si>
  <si>
    <t>Durante febrero de 2023 se estructuró y formuló el  "Programa de actividades de evaluación, control y seguimiento ambiental encaminadas a la adecuada disposición y aprovechamiento de residuos en Bogotá" Informe Tecnico No. 01158, 02 de marzo del 2023; El documento del programa describe la planificación, priorización  y ejecución de las actuaciones técnico administrativas programadas a realizar por la Subdirección de Control ambiental al Sector Público y la Subdirección de Recurso Hídrico y del Suelo durante la vigencia 2023, como parte de las acciones de evaluación control y seguimiento ambiental que realiza la Secretaría Distrital de Ambiente, en el marco del cumplimiento normativo para la adecuada disposición y aprovechamiento de residuos peligrosos, especiales,ordinarios y de manejo diferenciado en Bogotá.</t>
  </si>
  <si>
    <t xml:space="preserve">A enero de 2023 se avanzó en la estructuración del "Programa de actividades de evaluación, control y seguimiento ambiental encaminadas a la adecuada disposición y aprovechamiento de residuos en Bogotá" </t>
  </si>
  <si>
    <t>OBLIGACIÓN  / GIRO</t>
  </si>
  <si>
    <t>Se avanzó en la elaboración del  Primer instrumento técnico: Programa de actividades de evaluación, control y seguimiento ambiental encaminadas a la adecuada disposición y aprovechamiento de residuos en Bogotá.</t>
  </si>
  <si>
    <t>Se avanzó en la elaboración del segundo instrumento técnico Informe técnico eficiencia e Implementación del programa de actividades de evaluación, control y seguimiento ambiental encaminadas a la adecuada disposición y aprovechamiento de residuos en Bogotá.</t>
  </si>
  <si>
    <t>Se terminó segundo instrumento técnico Informe técnico eficiencia e Implementación del programa de actividades de evaluación, control y seguimiento ambiental encaminadas a la adecuada disposición y aprovechamiento de residuos en Bogotá.</t>
  </si>
  <si>
    <t>A Febrero de 2023 se estructuró y formuló el  "Programa de actividades de evaluación, control y seguimiento ambiental encaminadas a la adecuada disposición y aprovechamiento de residuos en Bogotá" Informe Tecnico No. 01158, 02 de marzo del 2023; El documento del programa describe la planificación, priorización  y ejecución de las actuaciones técnico administrativas programadas a realizar por la Subdirección de Control ambiental al Sector Público y la Subdirección de Recurso Hídrico y del Suelo durante la vigencia 2023, como parte de las acciones de evaluación control y seguimiento ambiental que realiza la Secretaría Distrital de Ambiente, en el marco del cumplimiento normativo para la adecuada disposición y aprovechamiento de residuos peligrosos, especiales,ordinarios y de manejo diferenciado en Bogotá.
A marzo de 2023, se avanza en 25%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 lo anterior como parte de la elaboración del segundo instrumento técnico</t>
  </si>
  <si>
    <t>A Marzo de 2023 se estructuró y formuló el  "Programa de actividades de evaluación, control y seguimiento ambiental encaminadas a la adecuada disposición y aprovechamiento de residuos en Bogotá" Informe Tecnico No. 01158, 02 de marzo del 2023
A abril de 2023, se avanza en 32%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 lo anterior como parte de la elaboración del segundo instrumento técnico</t>
  </si>
  <si>
    <t>En enero de 2021  con recursos de reserva 2020 la Subdirección de Control Ambiental al Sector Público (SCASP) y la Subdirección del Recurso Hídrico y del Suelo (SRHS) con el objeto de proyectar el cumplimiento de la meta Plan de Desarrollo establecida para la vigencia 2021, realizaron la formulación preliminar del PROGRAMA  DE ACTIVIDADES DE EVALUACIÓN, CONTROL Y SEGUIMIENTO AMBIENTAL A LA ADECUADA DISPOSICIÓN Y APROVECHAMIENTO DE RESIDUOS EN BOGOTÁ en el cual se describe la priorización, planificación y ejecución de las actuaciones técnico administrativas programadas para la vigencia 2021.
En febrero  de 2021  se aprobó la formulación del programa en mención según Informe técnico Número No 00185 del 3 de febrero de 2021  y se inició  su implementación por lo cual se realizaron actividades de evaluación, control y seguimiento que permitieron controlar la disposición adecuada de 1.447.134,15 t de residuos peligrosos, ordinarios, especiales y/o de manejo diferenciado así: 
La SCASP  controló la disposición  de 1.445.738,12 t y  el aprovechamiento de 276.259,65 t de residuos  con la realización de  2.523  Actuaciones técnicas así:
RESIDUOS DE CONSTRUCCIÓN Y DEMOLICIÓN RCD – OBRAS:   897 acciones, (163 aportan al control de  toneladas dispuestas y  a las toneladas aprovechadas)
RESIDUOS HOSPITALARIOS Y SIMILARES: 493 acciones ( 215 aportan al control de toneladas dispuestas y aprovechadas)
RCD – INFRAESTRUCTURA Y PROYECTOS ESPECIALES DE INFRAESTRUCTURA Y ESTRUCTURA ECOLÓGICA PRINCIPAL. 185 acciones  (23  aportan al control de toneladas dispuestas y  a toneladas aprovechadas)
CONTROL AMBIENTAL A ENTIDADES PÚBLICAS: 28 acciones (3 aportan al control de toneladas dispuestas y a toneladas aprovechadas.)
CONTROL AMBIENTAL MANEJO RESIDUOS LLANTAS USADAS: 920 acciones ( 870 aportan toneladas aprovechadas) 
La SRHS, controló la disposición de 1396.03 t de residuos peligrosos así:
Grandes Generadores: 1200.85 t
Medianos Generadores: 188.97 t
Pequeños Generadores: 6.21 t</t>
  </si>
  <si>
    <t xml:space="preserve">Para el cumplimiento de las regulaciones y control a la gestión de residuos, la Secretaría Distrital de Ambiente durante los meses de enero y febrero del año 2021 atendió el 100% de los conceptos técnicos que recomiendan una actuación administrativa sancionatoria y el 0,72 % de magnitud física pendiente por atender de la vigencia 2020, distribuida así:
Vigencia: 
Febrero 2021: 
N° de Conceptos Técnicos que recomiendan actuaciones administrativas sancionatorias: 14
N° de Conceptos Técnicos atendidos jurídicamente: 14
Reserva: 
N° de Conceptos Técnicos que recomiendan actuaciones administrativas sancionatorias pendientes vigencia 2020: 12
N° de Conceptos Técnicos atendidos jurídicamente pendientes vigencia 2021: 12
Total, avance magnitud vigencia 2021: 4.08 % 
Total, avance magnitud reserva 2020: 0,74 % 
Por último, es importante tener presente que los avances en la magnitud de la meta están sujetos a la demanda de conceptos técnicos que remitan las áreas para ser acogidos jurídicamente; por lo tanto, el porcentaje de la magnitud programada se subdivide en proporciones de 2.08% (enero-diciembre) y sobre este porcentaje se medirán los avances mensuales.   </t>
  </si>
  <si>
    <t xml:space="preserve">Las actividades desarrolladas durante enero de 2021 se financiaron con los recursos de la reserva y el avance se establecerá una vez se inicie la ejecución de los trece proyectos programados con recursos de la vigencia. Se relacionan las actividades adelantadas durante los meses de enero y febrero como parte de los 6 proyectos:
Proyecto 1. Programa ECOLECTA: Actualización de 85 puntos en el visor GEO; se cuenta a la fecha con un total de 1.125 puntos activos.
Proyecto 2, Articulación con la ciudadanía para la gestión de residuos en propiedad horizontal: Se realizaron 2 capacitación con un total de 27 asistentes se hizo entrega de 6 contenedores en loc. Barrios Unidos.
Proyecto 3. Dinamización de la red de economía circular: Se realiza reunión con los programas posconsumo con el fin de conocer actividades de gestión 2021. Lumina Recopila, Grupo retorna, Programa posconsumo Ecocomputo. Se realiza reunión con UAESP con el fin de articular actividades programa ECOLECTA. Se realiza reunión con el Ministerio de Ambiente con el fin de dar a conocer la implementación del registro de empresas transformadoras de envases y empaques establecida en la Resolución 1342 de 2020.
Proyecto 4. Información y capacitación en consumo responsable para el manejo de residuos. Se realizó una capacitación dirigida al gremio de los taxistas como se deben disponer los residuos de manejo diferenciado. 16 personas. Se realizo capacitación en compañía OPEL (SDA) Programas posconsumo 24 personas capacitas. 
Proyecto 5. Operación y seguimiento del registro de Aceite Vegetal Usado. Total, de aceite vegetal usado reportado durante el mes de febrero año 2021, es de 205,84 T. 
Proyecto 6. Operación y seguimiento al registro de acopiadores de llantas usadas. Se recibieron 9 solicitudes de registros de acopiadores de llantas, Y del registro de aceite vegetal usado se recibieron 43 solicitudes. </t>
  </si>
  <si>
    <t>En enero de 2021, con recursos de reserva se realizó la formulación del programa para la vigencia 2021.
En febrero de 2021 se aprobó la formulación del programa según Informe técnico  No 00185 del 3/02/2021 y se inició su implementación, gracias a lo cual se ha logrado la disposición a marzo de 2021 de 1.848.562,81 ton de residuos peligrosos, ordinarios, especiales y/o de manejo diferenciado y el aprovechamiento de 360.152,01 ton de residuos, asociadas con 3169 acciones que se distribuyeron así: 
Residuos de Construcción y Demolición RCD – Obras:   1082 acciones, (223 aportan al control de toneladas dispuestas y a las toneladas aprovechadas)
Residuos hospitalarios y similares: 768 acciones (262 aportan al control de toneladas dispuestas y aprovechadas)
RCD – Infraestructura y proyectos especiales de infraestructura y estructura ecológica principal: 185 acciones (24 aportan al control de toneladas dispuestas y a toneladas aprovechadas)
Control ambiental a entidades públicas: 65 acciones (8 aportan al control de toneladas dispuestas y 15 a toneladas aprovechadas.)
Control ambiental manejo residuos llantas usadas: 1069 acciones (384 aportan toneladas aprovechadas) 
Durante el primer trimestre de 2021 realizó el control a 3.201.79 ton de residuos peligrosos (RESPEL), asociadas con la realización de 208 actividades en cumplimiento al Programa de Control así:
Inscripción como acopiador primario de aceite usado: 29
Registros generadores de RESPEL: 51
 Registro en el Inventario Nacional de PCB: 3
Seguimiento a movilizadores de aceite usado: 1
Evaluación Solicitudes de Movilizador de aceite usado: 1
Atención a quejas y derechos de petición: 100
Validación de Planes de Contingencia: 23
Se aclara que el porcentaje de avance, del 21% en esta meta, se da en relación a controlar la disposición y aprovechamiento adecuado de 10.500.000  ton de residuos peligrosos.</t>
  </si>
  <si>
    <t>Para el cumplimiento de las regulaciones y control a la gestión de residuos, la Secretaría Distrital de Ambiente durante el primer trimestre del año 2021 atendió el 100% de los conceptos técnicos que recomiendan una actuación administrativa sancionatoria y el 0,72 % de magnitud física pendiente por atender de la vigencia 2020, distribuida así:
Vigencia: 
Primer Trimestre 2021
N° de Conceptos Técnicos que recomiendan actuaciones administrativas sancionatorias: 15
N° de Conceptos Técnicos atendidos jurídicamente: 15
Reserva: 
N° de Conceptos Técnicos que recomiendan actuaciones administrativas sancionatorias pendientes vigencia 2020: 12
N° de Conceptos Técnicos atendidos jurídicamente pendientes de la vigencia 2020: 12
Total, avance magnitud vigencia 2021: 6.24 % 
Total, avance magnitud reserva 2020: 0,72 % 
Por último, es importante tener presente que el porcentaje de la magnitud programada se subdivide en proporciones de 2.08% (enero-diciembre) y sobre este porcentaje se medirán los avances mensuales.</t>
  </si>
  <si>
    <t xml:space="preserve">Durante el primer trimestre de 2021 se realizaron  actividades como parte del desarrollo de 6 proyectos de economia circular así:
Proyecto 1. Programa ECOLECTA: Actualización de 88 puntos en el visor GEO;  se cuenta a la fecha con un total de 1.125 puntos activos y 4,67 ton de Residuos de Aparatos Eléctricos y Electrónicos (RAEE) gestionados.
Proyecto 2. Articulación con la ciudadanía para la gestión de residuos en propiedad horizontal:   3 capacitaciones - 27 asistentes y entrega de 1 contenedor en la EMPRESA DE ACUEDUCTO DE BOGOTA. 
Proyecto 3. Dinamización de la red de economía circular: 
7 Reuniones de articulación con Fenalco, ACODRES, IPES, UAESP y Secretaría Distrital de Ambiente  con el objeto de obtener información  de insumos para estructurar  modelos de gestión basados en económia circular de las corrientes priorizadas de biomasa residual (residuos orgánicos), residuos de construcción y demolición (RCD), residuos sector textil. 
1 reunión con los programas posconsumo de Lumina Recopila, Grupo retorna, Ecocomputo (conocer actividades de gestión 2021). 
1 reunión con UAESP (articular actividades programa ECOLECTA)
1 reunión con el Ministerio de Ambiente  (conocer la implementación del registro de empresas transformadoras de envases y empaques según la Resolución 1342 de 2020).
Proyecto 4. Información y capacitación en consumo responsable para el manejo de residuos así:  
 Alcaldia Local de Suba (generalidad y normatividad de los residuos peligrosos y especiales -107 personas ) 
Gremio de taxistas (estilos de vida sostenible 90 personas )  
Programas posconsumo - disposición de residuos de manejo diferenciado - 40 personas 
Proyecto 5. Operación y seguimiento del registro de Aceite Vegetal Usado:  Revisión de 1127 reportes de 867 certificados de disposición final  con un  total acumulado de 299,26 ton.
Proyecto 6. Operación y seguimiento al registro de acopiadores de llantas usadas:  Se recibieron 25 solicitudes de registros de acopiadores de llantas. </t>
  </si>
  <si>
    <t xml:space="preserve">A abril de 2021 se reporta un avance  del 0,32  establecido con la ponderación de cada actividad definida en el programa así: 
-Priorización y definición de actividades y usuarios a controlar. 0,1
En enero de 2021, con recursos de reserva se realizó la formulación del programa para el año 2021.
En febrero de 2021 se aprobó la formulación del programa con Informe técnico No 00185 del 3/02/2021 y se inició su implementación.
-Ejecución de Actuaciones Técnicas y administrativas de evaluación control y seguimiento.  0,13
A abril de 2021  se han realizado 5.247 actuaciones técnicas de evaluación, control y seguimiento encaminadas a la adecuada disposición y aprovechamiento de residuos en Bogotá así:
Residuos de Construcción y Demolición RCD – Obras:   1.327 acciones, (244 aportan al control de ton dispuestas y 166 a las ton aprovechadas)
Residuos hospitalarios y similares: 801 acciones (309 aportan a ton dispuestas y aprovechadas)
RCD – Infraestructura y proyectos especiales de infraestructura y estructura ecológica principal: 306 acciones (26 aportan a  ton dispuestas y  aprovechadas)
Residuos especiales entidades públicas: 86 acciones (15 aportan a ton dispuestas y 22 a ton aprovechadas)
Residuos llantas usadas: 1.748 acciones (422 aportan ton aprovechadas) 
Control y vigilancia A respel: 979 actuaciones (112 aportan al control de ton dispuestas)
-Controlar la disposición adecuada de residuos especiales, peligrosos, ordinarios y de manejo diferenciado.  0,036
-Controlar el aprovechamiento de residuos especiales, peligrosos, ordinarios y de manejo diferenciado. 0,031
Las actuaciones técnicas realizadas permitieron controlar 2.991.493,83  ton. de las cuales   2.440.420,97 ton corresponden a la disposición adecuada  y  551.072,86 ton al aprovechamiento de residuos peligrosos, ordinarios, especiales y/o de manejo diferenciado.
-Reporte y consolidación de Informe eficiencia de Actuaciones Técnicas y administrativas de evaluación control y seguimiento 0,018
</t>
  </si>
  <si>
    <t>Para el cumplimiento de las regulaciones y control a la gestión de residuos, la Secretaría Distrital de Ambiente durante los meses comprendidos entre enero a abril del año 2021, ha atendido el 65,78% de los conceptos técnicos que recomiendan una actuación administrativa sancionatoria y el 0,72 % de magnitud física pendiente por atender de la vigencia 2020, distribuida así:
Primer Trimestre 2021
Vigencia: 
N° de Conceptos Técnicos que recomiendan actuaciones administrativas sancionatorias: 15
N° de Conceptos Técnicos atendidos jurídicamente: 15
Reserva: 
N° de Conceptos Técnicos que recomiendan actuaciones administrativas sancionatorias pendientes vigencia 2020: 12
N° de Conceptos Técnicos atendidos jurídicamente pendientes de la vigencia 2020: 12
Segundo trimestre 2021
Abril: 
N° de Conceptos Técnicos que recomiendan actuaciones administrativas sancionatorias: 38
N° de Conceptos Técnicos atendidos jurídicamente: 25
Total, avance magnitud vigencia 2021: 7,6% 
Total, avance magnitud reserva 2020: 0,72 % 
Por último, es importante tener presente que el porcentaje de la magnitud programada se subdivide en proporciones de 2.08% (enero-diciembre) y sobre este porcentaje se medirán los avances mensuales.</t>
  </si>
  <si>
    <t xml:space="preserve">A abril de 2021 se ha inciado e implementado 8 proyectos de economía circular a continuación se presentan los avances: 
Proyecto 1. Programa ECOLECTA: Actualización de 88 puntos en el visor GEO;  1.125 puntos activos y se han recolectado y gestionado 7,14 ton de Residuos de Aparatos Eléctricos y Electrónicos RAEE.
Proyecto 2. Articulación con la ciudadanía para la gestión de residuos en propiedad horizontal:   40 personas sensibilizadas, 5 capacitaciones, 7 conjuntos residenciales sensibilizados y 4 contenedores instalados. 
Proyecto 3. Dinamización de la red de economía circular: 
 19 Reuniones con:  Fenalco, ACODRES, IPES, UAESP: estructurar  modelos de gestión basados en económica circular de las corrientes de biomasa residual (residuos orgánicos), residuos de construcción y demolición (RCD), residuos sector textil.
Elaboración de 2 Modelos de gestión de los materiales priorizados bajo el esquema de economía circular.
1 Reunión con Ministerio de Ambiente establecer la implementación del registro de empresas transformadoras de envases y empaques
31 interacciones empresariales en BOLSA DE RESIDUOS Y SUBPRODUCTOS INDUSTRIALIZABLES BORSI
Proyecto 4. Capacitación en consumo responsable para el manejo de residuos:  
 Crecimiento Verde:  515 personas en acciones de economía circular. 
 Unidad Administrativa Especial de Servicios Públicos:  implementación de puntos de recolección de residuos posconsumo,  seguimiento a 12 puntos 
Proyecto 5. Operación y seguimiento del registro de Aceite Vegetal Usado AVU: 146 registros atendidos, revisión de 2155 y reporte de 315,25 ton de AVU gestionados.
Proyecto 6 y 7 Operación y seguimiento al registro de acopiadores de llantas usadas:  55 solicitudes 
Proyecto 8 . Se concertó el plan de acción de la mesa distrital  proyectos del PGIRP vigente y el plan de actualización
Número de registro de envases y empaques recibidos 17, número de registros aprobados 9 y 10 solicitudes de apoyo. </t>
  </si>
  <si>
    <t>A agosto de 2021 se reporta un avance del 0,67 así: 
-Priorización y definición de actividades y usuarios a controlar: 0,1
Enero 2021: con recursos de reserva se realizó la formulación del programa para el año 2021.
Febrero 2021: se aprobó la formulación del programa (informe técnico No 00185 del 3/02/2021) e  inició su implementación.
-Ejecución de actuaciones técnicas y administrativas de evaluación control y seguimiento: 0,37
A julio de 2021 se realizaron 13.338 actuaciones técnicas, de las cuales 1.093 aportan a disposición adecuada, 1.407 a ton aprovechadas y 8.845 hacen parte de acciones de seguimiento al cumplimiento de la normatividad ambiental relacionada con residuos así: 
Residuos de Construcción y Demolición RCD – obras: 2.197 acciones (479 aportan al control de ton dispuestas y 316 a ton aprovechadas)
Residuos hospitalarios y similares: 3.143 acciones (479 aportan a ton dispuestas y 410 a ton aprovechadas)
RCD - proyectos especiales de infraestructura: 694 acciones (69 aportan a ton dispuestas y 53 a aprovechadas)
Residuos especiales entidades públicas: 212 acciones (29 aportan a ton dispuestas y 65 a ton aprovechadas)
Residuos llantas usadas: 3.708 acciones (824 aportan a ton aprovechadas) 
Control y vigilancia a RESPEL: 3.384 acciones (243 aportan a ton dispuestas)
-Controlar la disposición adecuada de residuos especiales, peligrosos, ordinarios y de manejo diferenciado: 0,077
-Controlar el aprovechamiento de residuos especiales, peligrosos, ordinarios y de manejo diferenciado: 0,078
Las actuaciones técnicas permitieron controlar 6.824.779,15 ton. De las cuales 5.456.609,62 ton aportan a la disposición adecuada y 1.368.169,53  ton al aprovechamiento de residuos peligrosos, ordinarios, especiales y/o de manejo diferenciado.
-Reporte y consolidación a agosto de 2021 de Informe eficiencia de actuaciones técnicas y administrativas de evaluación control y seguimiento: 0,046.</t>
  </si>
  <si>
    <t xml:space="preserve">Para el cumplimiento de las regulaciones y control a la gestión de residuos, la Secretaría Distrital de Ambiente durante los meses comprendidos entre enero a agosto del año 2021, ha atendido el 91,78% de los conceptos técnicos que recomiendan una actuación administrativa sancionatoria y el 0,72 % de magnitud física pendiente por atender de la vigencia 2020, distribuida así:
Primer Trimestre 2021
Vigencia: 
N° de Conceptos Técnicos que recomiendan actuaciones administrativas sancionatorias: 15
N° de Conceptos Técnicos atendidos jurídicamente: 15
Reserva: 
N° de Conceptos Técnicos que recomiendan actuaciones administrativas sancionatorias pendientes vigencia 2020: 12
N° de Conceptos Técnicos atendidos jurídicamente pendientes de la vigencia 2020: 12
Segundo trimestre 2021
Abril: 
N° de Conceptos Técnicos que recomiendan actuaciones administrativas sancionatorias: 38
N° de Conceptos Técnicos atendidos jurídicamente: 25
Mayo: 
N° de Conceptos Técnicos que recomiendan actuaciones administrativas sancionatorias: 16
N° de Conceptos Técnicos atendidos jurídicamente: 15
N° de Conceptos Técnicos atendidos jurídicamente pendientes abril: 3 
Junio: 
N° de Conceptos Técnicos que recomiendan actuaciones administrativas sancionatorias:1
N° de Conceptos Técnicos atendidos jurídicamente: 1
N° de Conceptos Técnicos atendidos jurídicamente pendientes abril y mayo: 5 
Julio 
N° de Conceptos Técnicos que recomiendan actuaciones administrativas sancionatorias:2
N° de Conceptos Técnicos atendidos jurídicamente: 1
Agosto: 
N° de Conceptos Técnicos que recomiendan actuaciones administrativas sancionatorias:1
N° de Conceptos Técnicos atendidos jurídicamente: 1
N° de Conceptos Técnicos atendidos jurídicamente pendiente julio:1
Total, avance magnitud vigencia 2021: 15,27% 
Total, avance magnitud reserva 2020: 0,72 % 
 </t>
  </si>
  <si>
    <t>A agosto de 2021 se ha dado inicio y se presentan avances en 12 proyectos de economía circular para cerrar el ciclo de vida de los materiales así:
Jornadas de devolución de residuos RECICLATÓN: busca disminuir la disposición inadecuada de residuos peligrosos generados por las empresas públicas y privadas.  Avance: 60%.
Ecolecta (Permanente) busca culturizar y promover a la ciudadanía sobre la disposición adecuada de residuos peligrosos. Avance: 75% 
Articulación de la ciudadanía para la gestión de residuos en propiedad horizontal busca evitar la gestión inadecuada de aceites usados en el sector residencial evitando taponamiento de tuberías y fuentes hídricas. Avance: 66,6 %
Red de economía circular: Busca disminuir la deficiencia en el flujo de información sobre los productos, servicios, procesos productivos y normatividad, relacionados con la producción y el consumo Sostenible. Avance: 66,6%
Caja de herramientas:  Su fin es culturizar y promover la disposición adecuada de residuos peligrosos. Avance: 62%
Capacitación para el crecimiento verde:  Fortalece el capital humano para la transición hacia el crecimiento verde, uno de los temas relevantes es el manejo responsable de los materiales y residuos en los actores de la cadena de valor. Avance: 68%
Actualización y desarrollo del plan de gestión integral de residuos peligroso PGIRP de Bogotá: Su objetivo es la actualización de un plan actualizado. Avance: 64%
Operación al registro de Aceite Vegetal Usado Inadecuada evita la inadecuada disposición de este residuo. Avance: 66%
Operación al registro acopiadores de llantas usadas: Busca atender los inconvenientes por la inadecuada disposición de este residuo. Avance: 66%
Difusión e información sobre economía circular. Avance: 35%
Promover el consumo responsable: busca promover estilos de consumo sostenibles. Avance: 63%
Activación 12.21 30 %</t>
  </si>
  <si>
    <t>A octubre de 2021 se reporta un avance del 0,83 relacionado con: 
-Priorización y definición de actividades y usuarios a controlar: 0,1
Enero 2021: con recursos de reserva se realizó la formulación del programa para el año 2021.
Febrero 2021: se aprobó la formulación del programa (informe técnico No 00185 del 3/02/2021) e inició su implementación.
-Ejecución de actuaciones técnicas y administrativas de evaluación control y seguimiento: 0,48
A octubre de 2021 se realizaron 16.683 actuaciones técnicas, de las cuales 1.908 aportan a disposición adecuada, 2.329 a ton aprovechadas y 12.446 hacen parte de acciones de seguimiento al cumplimiento de la normatividad ambiental relacionada con residuos así: 
Residuos de Construcción y Demolición RCD – obras: 2.866 acciones (668 aportan al control de ton dispuestas y 422 a ton aprovechadas)
Residuos hospitalarios y similares: 3.785 acciones (810 aportan a ton dispuestas y 675 a ton aprovechadas)
RCD - proyectos especiales de infraestructura: 856 acciones (82 aportan a ton dispuestas y 60 a aprovechadas)
Residuos especiales entidades públicas: 247 acciones (31 aportan a ton dispuestas y 69 a ton aprovechadas)
Residuos llantas usadas: 4.941 acciones (1103 aportan a ton aprovechadas) 
Control y vigilancia a RESPEL: 3.988 acciones (317 aportan a ton dispuestas)
-Controlar la disposición adecuada de residuos especiales, peligrosos, ordinarios y de manejo diferenciado: 0,098
-Controlar el aprovechamiento de residuos especiales, peligrosos, ordinarios y de manejo diferenciado: 0,097
Las actuaciones técnicas permitieron controlar 8.840.579,11 ton. De las cuales 7.138.781,73 ton aportan a la disposición adecuada y 1.701.797,38 ton al aprovechamiento de residuos peligrosos, ordinarios, especiales y/o de manejo diferenciado.
-Reporte y consolidación a eficiencia de 2021 de Informe eficiencia de actuaciones técnicas y administrativas de evaluación control y seguimiento: 0,059.</t>
  </si>
  <si>
    <t xml:space="preserve">Para el cumplimiento de las regulaciones y control a la gestión de residuos, la Secretaría Distrital de Ambiente durante los meses comprendidos entre enero a octubre del año 2021, ha atendido el 94% de los conceptos técnicos representados en la atención de 92 actos administrativos y el 0,72 % de magnitud física pendiente por atender de la vigencia 2020, distribuida así:
Vigencia: 
N° de Conceptos Técnicos que recomiendan actuaciones administrativas sancionatorias: 98
N° de Conceptos Técnicos atendidos jurídicamente: 92
Reserva: 
N° de Conceptos Técnicos que recomiendan actuaciones administrativas sancionatorias pendientes vigencia 2020: 12
N° de Conceptos Técnicos atendidos jurídicamente pendientes de la vigencia 2020: 12
Total, avance magnitud vigencia 2021: 19,05% 
Total, avance magnitud reserva 2020: 0,72 % 
Por último, es importante tener presente que el porcentaje de la magnitud programada se subdivide en proporciones de 2.08% (enero-diciembre) y sobre este porcentaje se medirán los avances mensuales.
 </t>
  </si>
  <si>
    <t>A octubre de 2021 se ha dado inicio y se presentan avances en 12 proyectos de economía circular para cerrar el ciclo de vida de los materiales así:
Jornadas de devolución de residuos RECICLATÓN: busca disminuir la disposición inadecuada de residuos peligrosos generados por las empresas públicas y privadas.  Avance: 62%.
Ecolecta (Permanente) busca culturizar y promover a la ciudadanía sobre la disposición adecuada de residuos peligrosos. Avance: 80% 
Articulación de la ciudadanía para la gestión de residuos en propiedad horizontal busca evitar la gestión inadecuada de aceites usados en el sector residencial evitando taponamiento de tuberías y fuentes hídricas. Avance: 79%
Red de economía circular: Busca disminuir la deficiencia en el flujo de información sobre los productos, servicios, procesos productivos y normatividad, relacionados con la producción y el consumo Sostenible. Avance: 77%
Caja de herramientas:  Su fin es culturizar y promover la disposición adecuada de residuos peligrosos. Avance: 80%
Capacitación para el crecimiento verde:  Fortalece el capital humano para la transición hacia el crecimiento verde, uno de los temas relevantes es el manejo responsable de los materiales y residuos en los actores de la cadena de valor. Avance: 78%
Actualización y desarrollo del plan de gestión integral de residuos peligroso PGIRP de Bogotá: Su objetivo es la actualización de un plan actualizado. Avance: 75%
Operación al registro de Aceite Vegetal Usado Inadecuada evita la inadecuada disposición de este residuo. Avance: 77%
Operación al registro acopiadores de llantas usadas: Busca atender los inconvenientes por la inadecuada disposición de este residuo. Avance: 76%
Difusión e información sobre economía circular. Avance: 65%
Promover el consumo responsable: busca promover estilos de consumo sostenibles. Avance: 66 %
Activación 12.21:   62 %</t>
  </si>
  <si>
    <t>A diciembre de 2021 se logra el cumplimiento del 100%  de la meta, así: 
-Priorización y definición de actividades y usuarios a controlar: 0,1
Enero 2021: con recursos de reserva se realizó la formulación de 1 (un)  programa (informe técnico No 00185 del 3/02/2021) y se realizó su implementación con las siguientes actividades:
-Ejecución de actuaciones técnicas y administrativas de evaluación control y seguimiento: 0,58
A diciembre de 2021 se realizaron 20.142 actuaciones técnicas, de las cuales 2.348 aportan a disposición adecuada, 3.031 a ton aprovechadas y 14.763 hacen parte de acciones de seguimiento al cumplimiento de la normatividad ambiental relacionada con residuos. Por grupos de residuos las acciones se distribuyen así: 
Residuos de Construcción y Demolición RCD – obras: 3.483 acciones (776 aportan al control de ton dispuestas y 479 a ton aprovechadas)
Residuos hospitalarios y similares: 4.572 acciones (1.096 aportan a ton dispuestas y 937 a ton aprovechadas)
RCD - proyectos especiales de infraestructura: 987 acciones (96 aportan a ton dispuestas y 68 a aprovechadas)
Residuos especiales entidades públicas: 289 acciones (32 aportan a ton dispuestas y 70 a ton aprovechada
Residuos llantas usadas: 6.254 acciones (1.477 aportan a ton aprovechadas) 
Control y vigilancia a RESPEL: 4.557 acciones (348 aportan a ton dispuestas)
-Controlar la disposición adecuada de residuos especiales, peligrosos, ordinarios y de manejo diferenciado: 0,13
-Controlar el aprovechamiento de residuos especiales, peligrosos, ordinarios y de manejo diferenciado: 0,12
Las actuaciones técnicas permitieron controlar  10.602.822,16  ton. De las cuales 8.466.949,41 ton aportan a la disposición adecuada y 2.135.872,75  ton al aprovechamiento de residuos peligrosos, ordinarios, especiales y/o de manejo diferenciado.
-Reporte y consolidación a eficiencia de 2021 de Informe eficiencia de actuaciones técnicas y administrativas de evaluación control y seguimiento: 0,07</t>
  </si>
  <si>
    <t xml:space="preserve">Para el cumplimiento de las regulaciones y control a la gestión de residuos, la Secretaría Distrital de Ambiente durante lo corrido de la vigencia 2021, se logró atender  el 99,1% de los conceptos técnicos, equivalente a un cumplimiento del 24,82% sobre la magnitud programada para la vigencia y representados en 122 actos administrativos de caracter sancionatorio y el 0,72 % de magnitud física pendiente por atender de la vigencia 2020, distribuida así:
Vigencia: 
N° de Conceptos Técnicos que recomiendan actuaciones administrativas sancionatorias: 123
N° de Conceptos Técnicos atendidos jurídicamente: 122
Reserva: 
N° de Conceptos Técnicos que recomiendan actuaciones administrativas sancionatorias pendientes vigencia 2020: 12
N° de Conceptos Técnicos atendidos jurídicamente pendientes de la vigencia 2020: 12
Total, avance magnitud vigencia 2021: 24,82% </t>
  </si>
  <si>
    <t>A diciembre de 2021 se cumplió con el 100 % de actividades programadas para cada uno de los proyectos de economia circular y se presentan los avances en los 13 proyectos de economía circular para cerrar el ciclo de vida de los materiales así:
Jornadas de devolución de residuos RECICLATÓN: busca disminuir la disposición inadecuada de residuos peligrosos generados por las empresas públicas y privadas.  Avance: 100%.
Ecolecta (Permanente) busca culturizar y promover a la ciudadanía sobre la disposición adecuada de residuos peligrosos. Avance: 100% 
Articulación de la ciudadanía para la gestión de residuos en propiedad horizontal busca evitar la gestión inadecuada de aceites usados en el sector residencial evitando taponamiento de tuberías y fuentes hídricas. Avance: 100%
Red de economía circular: Busca disminuir la deficiencia en el flujo de información sobre los productos, servicios, procesos productivos y normatividad, relacionados con la producción y el consumo Sostenible. Avance: 100%
Caja de herramientas:  Su fin es culturizar y promover la disposición adecuada de residuos peligrosos. Avance: 100%
Capacitación para el crecimiento verde:  Fortalece el capital humano para la transición hacia el crecimiento verde, uno de los temas relevantes es el manejo responsable de los materiales y residuos en los actores de la cadena de valor. Avance: 100%
Actualización y desarrollo del plan de gestión integral de residuos peligroso PGIRP de Bogotá: Su objetivo es la actualización de un plan actualizado. Avance: 100%
Operación al registro de Aceite Vegetal Usado Inadecuada evita la inadecuada disposición de este residuo. Avance: 100%
Operación al registro acopiadores de llantas usadas: Busca atender los inconvenientes por la inadecuada disposición de este residuo. Avance: 100%
Difusión e información sobre economía circular. Avance: 100%
Promover el consumo responsable: busca promover estilos de consumo sostenibles. Avance: 100%
Activación 12.21 100%
Incentivar los estilos de vida Sostenible  Participación en la mesa nacional de EVS y actividades de articulación interinstitucional sobre EVS 100%</t>
  </si>
  <si>
    <t>A diciembre de 2022 se logró alcanzar la implementación de  1 programa así: 
-Priorización y definición de actividades y usuarios a controlar: 0,1
Enero 2022: se avanzó en la formulación de 1  programa. En febrero se terminó informe técnico No  0528 del 28/02/2022 y empezó su implementación con las siguientes actividades:
-Ejecución de actuaciones técnicas y administrativas de evaluación control y seguimiento: 0,58
A diciembre de 2022 se realizaron 27.085 actuaciones técnicas, Por tipos de residuos las acciones se distribuyen así:
Residuos de Construcción y Demolición RCD – obras: 3.659
Residuos hospitalarios y similares: 6.028 acciones
Residuos infecciosos y químicos Micro: 2.748 acciones
RCD - proyectos especiales de infraestructura: 1.313 acciones 
Evaluación control y seguimiento Metro: 1.691 acciones 
Residuos especiales entidades públicas: 385 acciones 
Residuos llantas usadas: 7.411 acciones 
Control y vigilancia a RESPEL: 3.850 acciones 
-Controlar la disposición adecuada de residuos especiales, peligrosos, ordinarios y de manejo diferenciado: 0,13
-Controlar el aprovechamiento de residuos especiales, peligrosos, ordinarios y de manejo diferenciado:0,12
Las actuaciones técnicas permitieron controlar  16.759.063,97  ton. De las cuales 13.651.068,64 ton aportan a la disposición adecuada y 3.107.995,33 ton a aprovechamiento.
-Reporte y consolidación  de Informe eficiencia de actuaciones técnicas y administrativas de evaluación control y seguimiento al mes de diciembre de 2022: 0,07</t>
  </si>
  <si>
    <t xml:space="preserve">Para el cumplimiento de las regulaciones y control a la gestión de residuos, la Secretaría Distrital de Ambiente durante el periodo comprendido del 01 de enero al 31 de diciembre del 2022, se recibieron 323 conceptos técnicos de las cuales se acogieron y generaron 317 actuaciones administrativas en el marco del cumplimiento del proceso sancionatorio ambiental.
Frente a la reserva se avanzo en el mes de enero, acogiendo 1 concepto técnico a través de un acto administrativo, con lo cual se da por cumplido al rezago de 0,18, causado en la vigencia 2021
</t>
  </si>
  <si>
    <t xml:space="preserve">A diciembre de 2022 se realizaron actividades de gestión que permitieron la implementación al 100% de 10 proyectos de economía circular así:
1.	Reciclaton Empresarial: Busca disminuir la disposición inadecuada de residuos peligrosos generados por las empresas públicas y privadas. 
2.	Ciudadanía con Estilo Verde: Fortalece el capital humano para la transición hacia el crecimiento verde, impulsando el  manejo responsable de los materiales y residuos en los actores de la cadena de valor. 
3. Modelos de EC para Residuos Priorizados: Los modelos de economía circular consisten en identificar alternativas para la gestión de diversos tipos de residuos, vinculando a diferentes partes interesadas para concertar actividades conjuntas relacionadas con las cadenas de valor de distintos materiales. 
4. 	Gestión de residuos posconsumo en instituciones educativas rurales: Busca dar cumplimiento a las estrategias de conservación promovidas por la SDA conforme con su competencia en conjunto y participación con diferentes actores públicos, privados, institucionales y comunitarios 
5. 	Proyecto de participación ciencia, tecnología e innovación: hoja de ruta para avanzar en la gestión del asbesto instalado en el mediano y largo plazo. 
6.	EC para la gestión de RESPEL: Su objetivo es realizar la verificación y seguimiento de actividades establecidas en el PGIRESPEL y su actualización. 
7.	Instrumentos de gobernanza para la EC: La gobernanza público-privada para generar desarrollo económico sostenible. 
8.	Registro y reporte de trámite de registro: Verificación y seguimiento a tramites de registro de aceite vegetal usado, registro de acopiadores de llantas y registro de empresas transformadoras de envases y empaques. 
9. 	Programa ECOLECTA: Busca culturizar y promover a la ciudadanía sobre la disposición adecuada de residuos peligrosos. 
10. 	Promoción del registro y reporte de Aceites Vegetales Usados en plazas de mercado distritales a través articulación con el IPES </t>
  </si>
  <si>
    <t>A Diciembre  de 2022, la Secretaría Distrital de Ambiente controló la gestión adecuada de  16.760.475,97 ton de residuos peligrosos, ordinarios, especialesde los cuales  13.651.068,64 ton corresponden a disposición adecuada  y 3109407,33  ton a  aprovechamiento de residuos  en el D.C.</t>
  </si>
  <si>
    <t>Se incluyen   columnas con nuevos patrones de medición en los omponentes de Gestión e Inversión</t>
  </si>
  <si>
    <t>Radicado No. 2021IE106063 del 31 de mayo del 2021.</t>
  </si>
  <si>
    <t xml:space="preserve">TOTAL </t>
  </si>
  <si>
    <r>
      <t>Versión:</t>
    </r>
    <r>
      <rPr>
        <b/>
        <sz val="14"/>
        <color rgb="FFFF0000"/>
        <rFont val="Arial"/>
        <family val="2"/>
      </rPr>
      <t xml:space="preserve"> </t>
    </r>
    <r>
      <rPr>
        <b/>
        <sz val="14"/>
        <rFont val="Arial"/>
        <family val="2"/>
      </rPr>
      <t>14</t>
    </r>
  </si>
  <si>
    <t>Formato: Programación, Actualización y Seguimiento del Plan de Acción - Componente de  Territorialización</t>
  </si>
  <si>
    <t>Para el año 2023 se establecieron y priorizaron 12 proyectos de economía circular enfocados en tres temáticas especificas. Durante el mes de mayo se reporta el avance de acciones en 12 proyectos de economía circular (PEC). 
PROYECTOS DE ARTICULACIÓN DE ACTORES DE LA DE RED ECONOMÍA CIRCULAR 
PEC #1 Recolección de residuos peligrosos especiales y de manejo diferenciado en el sector empresarial en el marco de la campaña “Reciclatón Empresarial de posconsumo, especiales, envases y empaques. AVANCE 10%
PEC #2 Promoción y difusión de la adecuada gestión de residuos peligrosos y especiales en el sector residencial en el marco del proyecto “Bogotá RIE Fase I - La palabra enseña y el ejemplo moviliza” AVANCE 28%
PEC # 3 Promoción a la gestión integral de asbesto - Acuerdo 825 de 2021. AVANCE 26%
PEC # 4 Economía circular de residuos de construcción y demolición. AVANCE 19%
PEC # 5 Economía circular sector textil. AVANCE 15%
PEC # 6 Economía circular sector gastronómico y biomasa residual. AVANCE 20%
PEC # 7 Promoción a la gestión adecuada de residuos de Movilidad eléctrica - Acuerdo 811 de 2021. AVANCE 15%
PEC # 8 Proyecto educativo Ecolecta 2023 AVANCE 8%
PROYECTOS DE PROCESAMIENTO, PRODUCCIÓN Y DIFUSIÓN DE INFORMACIÓN DE ECONOMÍA CIRCULAR.
PEC # 9 Identificación y articulación de acciones para la promoción de estilos de vida sostenible. AVANCE 15%
PEC # 10 Promoción a la gestión integral de RESPEL. AVANCE 10%
PEC#11  Coordinación interna de actividades establecidas en el PGIRS. AVANCE 12%
PROYECTOS DE PROMOCIÓN DE APROVECHAMIENTO DE RESIDUOS PELIGROSOS, ESPECIALES Y DE MANEJO DIFERENCIADO
PEC #12 Registro y reporte de trámites de residuos - 2023 AVANCE 38%</t>
  </si>
  <si>
    <t xml:space="preserve">En el marco de las acciones de evaluación, control y seguimiento a los factores de deterioro ambiental como los son los residuos y escombros, la Secretaría Distrital de Ambiente durante el periodo comprendido entre el 01 enero al 31 de mayo del año 2023, atendió el 100% de los conceptos técnicos que recomiendan una actuación administrativa sancionatoria, distribuida así:
N° de Conceptos Técnicos que recomiendan actuaciones administrativas sancionatorias: 141
N° de Conceptos Técnicos acogidos jurídicamente mediante acto administrativo: 141
Para el 2022 no se atendieron jurídicamente 6 conceptos tecnicos, los cuales se constituyeron como productos de la reserva, sobre los cuales ya se han emitido las actuaciones jurídicas requeridas. </t>
  </si>
  <si>
    <t>1
2
3
4
5
6
7
8</t>
  </si>
  <si>
    <t>A mayo de 2023, se avanza en 41%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 lo anterior como parte de la elaboración del segundo instrumento técnico</t>
  </si>
  <si>
    <t>A mayo de 2023  se realizaron 8.724 actuaciones de evaluación control y seguimiento a la disposición y aprovechamiento de residuos en Bogotá 
-Controlar la disposición adecuada de residuos especiales, peligrosos, ordinarios y de manejo diferenciado: 0,064
Las actuaciones técnicas permitieron controlar   la disposición adecuada de  3.961.418 Ton de residuos peligrosos 
-Controlar el aprovechamiento de residuos especiales, peligrosos, ordinarios y de manejo diferenciado: 0,036 
 las actuaciones permitieron controla el aprovechamiento de 1.059.809,8 ton de residuos especiales y peligrosos generadas en el D.C. así:
Aprovechamiento RCD PROYECTO
-Reporte y consolidación  de Informe eficiencia de actuaciones técnicas y administrativas de evaluación control y seguimiento al mes de mayo  de 2023: 0,025%</t>
  </si>
  <si>
    <t>A Mayo   de 2023, la Secretaría Distrital de Ambiente controló la gestión adecuada de 5.021.751 ton de residuos peligrosos, ordinarios, especialesde los cuales  3.961.418,06  ton corresponden a disposición adecuada  y  1.060.333  ton a  aprovechamiento de residuos  en el D.C.</t>
  </si>
  <si>
    <t>Para el año 2023 se establecieron y priorizaron 12 proyectos de economía circular enfocados en tres temáticas especificas. Durante el mes de junio se reporta el avance de acciones en 12 proyectos de economía circular (PEC). 
PROYECTOS DE ARTICULACIÓN DE ACTORES DE LA DE RED ECONOMÍA CIRCULAR 
PROYECTOS DE ARTICULACIÓN DE ACTORES DE LA DE RED ECONOMÍA CIRCULAR 
PEC #1 Recolección de residuos peligrosos especiales y de manejo diferenciado en el sector empresarial en el marco de la campaña “Reciclatón Empresarial de posconsumo, especiales, envases y empaques. AVANCE 65%
PEC #2 Promoción y difusión de la adecuada gestión de residuos peligrosos y especiales en el sector residencial en el marco del proyecto “Bogotá RIE Fase I - La palabra enseña y el ejemplo moviliza” AVANCE 38%
PEC # 3 Promoción a la gestión integral de asbesto - Acuerdo 825 de 2021. AVANCE 30%
PEC # 4 Economía circular de residuos de construcción y demolición. AVANCE 25%
PEC # 5 Economía circular sector textil. AVANCE 30%
PEC # 6 Economía circular sector gastronómico y biomasa residual. AVANCE 25%
PEC # 7 Promoción a la gestión adecuada de residuos de Movilidad eléctrica - Acuerdo 811 de 2021. AVANCE 20%
PEC # 8 Proyecto educativo Ecolecta 2023 AVANCE 10%
PROYECTOS DE PROCESAMIENTO, PRODUCCIÓN Y DIFUSIÓN DE INFORMACIÓN DE ECONOMÍA CIRCULAR.
PEC # 9 Identificación y articulación de acciones para la promoción de estilos de vida sostenible. AVANCE 20%
PEC # 10 Promoción a la gestión integral de RESPEL. AVANCE 15%
PEC#11 Coordinación interna de actividades establecidas en el PGIRS. AVANCE 12%
PROYECTOS DE PROMOCIÓN DE APROVECHAMIENTO DE RESIDUOS PELIGROSOS, ESPECIALES Y DE MANEJO DIFERENCIADO
PEC #12 Registro y reporte de trámites de residuos - 2023 AVANCE 50%</t>
  </si>
  <si>
    <t xml:space="preserve">Sistema de información ambiental FOREST 
Archivos de la Dirección de Control Ambiental </t>
  </si>
  <si>
    <t>A junio de 2023, se estructuró y formuló el 1er Instrumento técnico  denominado  "Programa de actividades de evaluación, control y seguimiento ambiental encaminadas a la adecuada disposición y aprovechamiento de residuos en Bogotá" Informe Tecnico No. 01158, 02 de marzo del 2023
En cuanto al 2do instrumento técncios se avanza en 50%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t>
  </si>
  <si>
    <t>A Junio de 2023 se avanzó en el 0,50%  correspondiente a la elaboración  y avance de la implementación de 1 programa de actividades de evaluación, control y seguimiento ambiental encaminadas a la adecuada disposición y aprovechamiento de residuos en Bogotá establecido para el año 2023,  el cual se encuentra definido por 7 actividades cada una con una ponderación específica dependiendo de su importancia  así: 
-Priorización y definición de actividades y usuarios a controlar: 0,10%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0,253%
A junio de 2023  se realizaron 11.905 actuaciones de evaluación control y seguimiento a la disposición y aprovechamiento de residuos en Bogotá 
-Controlar la disposición adecuada de residuos especiales, peligrosos, ordinarios y de manejo diferenciado: 0,073
Las actuaciones técnicas permitieron controlar   la disposición adecuada de  5.125.794,23 Ton de residuos peligrosos  y Controlar el aprovechamiento de residuos especiales, peligrosos, ordinarios y de manejo diferenciado: 0,048 
 las actuaciones permitieron controla el aprovechamiento de 1.404.166,14 ton de residuos especiales y peligrosos generadas en el D.C. 
-Reporte y consolidación  de Informe eficiencia de actuaciones técnicas y administrativas de evaluación control y seguimiento al mes de junio  de 2023: 0,032%</t>
  </si>
  <si>
    <t xml:space="preserve">En el marco de las acciones de evaluación, control y seguimiento a los factores de deterioro ambiental como los son los residuos y escombros, la Secretaría Distrital de Ambiente durante el periodo comprendido entre el 01 enero al 30 de junio del año 2023, atendió el 100% de los conceptos técnicos que recomiendan una actuación administrativa sancionatoria, distribuida así:
N° de Conceptos Técnicos que recomiendan actuaciones administrativas sancionatorias: 173
N° de Conceptos Técnicos acogidos jurídicamente mediante acto administrativo: 173
Para el 2022 no se atendieron jurídicamente 6 conceptos tecnicos, los cuales se constituyeron como productos de la reserva, sobre los cuales ya se han emitido las actuaciones jurídicas requeridas. </t>
  </si>
  <si>
    <t>A Junio   de 2023, la Secretaría Distrital de Ambiente controló la gestión adecuada de 6.529.960,37  ton de residuos peligrosos, ordinarios, especialesde los cuales  5.125.794,23  ton corresponden a disposición adecuada  y  1.404.166,14  ton a  aprovechamiento de residuos  en el D.C.</t>
  </si>
  <si>
    <t>A Julio de 2023, la Secretaría Distrital de Ambiente controló la gestión adecuada de 8.177.649,76 ton de residuos peligrosos, ordinarios, especiales de los cuales  6.409.352  ton corresponden a disposición adecuada  y  1.768.297,76  ton a aprovechamiento de residuos  en el D.C.</t>
  </si>
  <si>
    <t>En el marco de las acciones de evaluación, control y seguimiento a los factores de deterioro ambiental como los son los residuos y escombros, la Secretaría Distrital de Ambiente durante el periodo comprendido entre el 01 enero al 31 de julio del año 2023, atendió el 99,6% de los conceptos técnicos que recomiendan una actuación administrativa sancionatoria, distribuida así:
N° de Conceptos Técnicos que recomiendan actuaciones administrativas sancionatorias: 245
N° de Conceptos Técnicos acogidos jurídicamente mediante acto administrativo: 244</t>
  </si>
  <si>
    <t>Para el año 2023 se establecieron y priorizaron 12 proyectos de economía circular enfocados en tres temáticas especificas. Durante el mes de julio se reporta el avance de acciones en 12 proyectos de economía circular (PEC).así: 
PROYECTOS DE ARTICULACIÓN DE ACTORES DE LA DE RED ECONOMÍA CIRCULAR 
PEC #1 Recolección de residuos peligrosos especiales y de manejo diferenciado en el sector empresarial en el marco de la campaña “Reciclatón Empresarial de posconsumo, especiales, envases y empaques. AVANCE 70%
PEC #2 Promoción y difusión de la adecuada gestión de residuos peligrosos y especiales en el sector residencial en el marco del proyecto “Bogotá RIE Fase I - La palabra enseña y el ejemplo moviliza” AVANCE 45%
PEC # 3 Promoción a la gestión integral de asbesto - Acuerdo 825 de 2021. AVANCE 35%
PEC # 4 Economía circular de residuos de construcción y demolición. AVANCE 37%
PEC # 5 Economía circular sector textil. AVANCE 35%
PEC # 6 Economía circular sector gastronómico y biomasa residual. AVANCE 35%
PEC # 7 Promoción a la gestión adecuada de residuos de Movilidad eléctrica - Acuerdo 811 de 2021. AVANCE 40%
PEC # 8 Proyecto educativo Ecolecta 2023 AVANCE 20%
PROYECTOS DE PROCESAMIENTO, PRODUCCIÓN Y DIFUSIÓN DE INFORMACIÓN DE ECONOMÍA CIRCULAR.
PEC # 9 Identificación y articulación de acciones para la promoción de estilos de vida sostenible. AVANCE 65%
PEC # 10 Promoción a la gestión integral de RESPEL. AVANCE 38%
PEC#11 Coordinación interna de actividades establecidas en el PGIRS. AVANCE 60%
PROYECTOS DE PROMOCIÓN DE APROVECHAMIENTO DE RESIDUOS PELIGROSOS, ESPECIALES Y DE MANEJO DIFERENCIADO
PEC #12 Registro y reporte de trámites de residuos - 2023 AVANCE 70%</t>
  </si>
  <si>
    <t>A julio de 2023, se estructuró y formuló el 1er Instrumento técnico  denominado  "Programa de actividades de evaluación, control y seguimiento ambiental encaminadas a la adecuada disposición y aprovechamiento de residuos en Bogotá" Informe Tecnico No. 01158, 02 de marzo del 2023
En cuanto al 2do instrumento técncios se avanza en 59%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t>
  </si>
  <si>
    <t>A Julio de 2023 se avanzó en el 0,59%  correspondiente a la elaboración  y avance de la implementación de 1 programa de actividades de evaluación, control y seguimiento ambiental encaminadas a la adecuada disposición y aprovechamiento de residuos en Bogotá establecido para el año 2023,  el cual se encuentra definido por 7 actividades cada una con una ponderación específica dependiendo de su importancia  así: 
-Priorización y definición de actividades y usuarios a controlar: 0,10%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0,302%
A julio de 2023  se realizaron 14.963 actuaciones de evaluación control y seguimiento a la disposición y aprovechamiento de residuos en Bogotá así:
RESIDUOS DE CONSTRUCCIÓN Y DEMOLICIÓN (RCD) OBRAS:1.819
RCD INFRAESTRUCTURA PERMISOS DE OCUPACIÓN DE CAUCE (POC) Y ESTRUCTURA ECOLÓGICA PRINCIPAL (EPP):491
METRO POC EPP:963
RESIDUOS HOSPITALARIOS : 5.057
RESIDUOS INFECCIOSOS MICROGENERADORES:2.874
ENTIDADES PÚBLICAS:449
LLANTAS USADAS: 1.403
JURIDICO: 827
RESPEL:1.080
-Controlar la disposición adecuada de residuos especiales, peligrosos, ordinarios y de manejo diferenciado: 0,085
Las actuaciones técnicas permitieron controlar   la disposición adecuada de  6.409.352  Ton de residuos peligrosos a
-Controlar el aprovechamiento de residuos especiales, peligrosos, ordinarios y de manejo diferenciado: 0,061 
 las actuaciones permitieron controla el aprovechamiento de 1.768.297,76 ton de residuos especiales y peligrosos generadas en el D.C. 
-Reporte y consolidación  de Informe eficiencia de actuaciones técnicas y administrativas de evaluación control y</t>
  </si>
  <si>
    <t>Para el año 2023 se establecieron y priorizaron 12 proyectos de economía circular enfocados en tres temáticas especificas. Durante el mes de julio se reporta el avance de acciones en 12 proyectos de economía circular (PEC).así: 
PROYECTOS DE ARTICULACIÓN DE ACTORES DE LA DE RED ECONOMÍA CIRCULAR 
PEC #1 Recolección de residuos peligrosos especiales y de manejo diferenciado en el sector empresarial en el marco de la campaña “Reciclatón Empresarial de posconsumo, especiales, envases y empaques. AVANCE 70%
PEC #2 Promoción y difusión de la adecuada gestión de residuos peligrosos y especiales en el sector residencial en el marco del proyecto “Bogotá RIE Fase I - La palabra enseña y el ejemplo moviliza” AVANCE 60%
PEC # 3 Promoción a la gestión integral de asbesto - Acuerdo 825 de 2021. AVANCE 35%
PEC # 4 Economía circular de residuos de construcción y demolición. AVANCE 40%
PEC # 5 Economía circular sector textil. AVANCE 45%
PEC # 6 Economía circular sector gastronómico y biomasa residual. AVANCE 40%
PEC # 7 Promoción a la gestión adecuada de residuos de Movilidad eléctrica - Acuerdo 811 de 2021. AVANCE 45%
PEC # 8 Proyecto educativo Ecolecta 2023 AVANCE 30%
PROYECTOS DE PROCESAMIENTO, PRODUCCIÓN Y DIFUSIÓN DE INFORMACIÓN DE ECONOMÍA CIRCULAR.
PEC # 9 Identificación y articulación de acciones para la promoción de estilos de vida sostenible. AVANCE 70%
PEC # 10 Promoción a la gestión integral de RESPEL. AVANCE 40%
PEC#11 Coordinación interna de actividades establecidas en el PGIRS. AVANCE 65%
PROYECTOS DE PROMOCIÓN DE APROVECHAMIENTO DE RESIDUOS PELIGROSOS, ESPECIALES Y DE MANEJO DIFERENCIADO
PEC #12 Registro y reporte de trámites de residuos - 2023 AVANCE 75%</t>
  </si>
  <si>
    <t xml:space="preserve">En el marco de las acciones de evaluación, control y seguimiento a los factores de deterioro ambiental como los son los residuos y escombros, la Secretaría Distrital de Ambiente durante el periodo comprendido entre el 01 enero al 31 de Agosto del año 2023, atendió el 100% de los conceptos técnicos que recomiendan una actuación administrativa sancionatoria, distribuida así:
N° de Conceptos Técnicos que recomiendan actuaciones administrativas sancionatorias: 282
N° de Conceptos Técnicos acogidos jurídicamente mediante acto administrativo: 282
Para el 2022 no se atendieron jurídicamente 6 conceptos tecnicos, los cuales se constituyeron como productos de la reserva, sobre los cuales ya se han emitido las actuaciones jurídicas requeridas. </t>
  </si>
  <si>
    <t>A Agosto de 2023, la Secretaría Distrital de Ambiente controló la gestión adecuada de 9978452,06 ton de residuos peligrosos, ordinarios, especiales de los cuales  7.558.342,51 ton corresponden a disposición adecuada  y  2.420.109,55  ton a aprovechamiento de residuos  en el D.C.</t>
  </si>
  <si>
    <t>A agosto de 2023 se avanzó en el 0,67%  correspondiente a la elaboración  y avance de la implementación de 1 programa de actividades de evaluación, control y seguimiento ambiental encaminadas a la adecuada disposición y aprovechamiento de residuos en Bogotá establecido para el año 2023,  el cual se encuentra definido por 7 actividades cada una con una ponderación específica dependiendo de su importancia  así: 
-Priorización y definición de actividades y usuarios a controlar: 0,10%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0,352%
A agosto de 2023  se realizaron 17.261 actuaciones de evaluación control y seguimiento a la disposición y aprovechamiento de residuos en Bogotá así:
RESIDUOS DE CONSTRUCCIÓN Y DEMOLICIÓN (RCD) OBRAS:2.131
RCD INFRAESTRUCTURA PERMISOS DE OCUPACIÓN DE CAUCE (POC) Y ESTRUCTURA ECOLÓGICA PRINCIPAL (EPP):630
METRO POC EPP:963
RESIDUOS HOSPITALARIOS : 6.154
RESIDUOS INFECCIOSOS MICROGENERADORES:3.593
ENTIDADES PÚBLICAS:501
LLANTAS USADAS: 1.772
JURIDICO: 873
RESPEL:1.320
-Controlar la disposición adecuada de residuos especiales, peligrosos, ordinarios y de manejo diferenciado: 0,094
Las actuaciones técnicas permitieron controlar   la disposición adecuada de 7.558.342,52 Ton de residuos peligrosos 
-Controlar el aprovechamiento de residuos especiales, peligrosos, ordinarios y de manejo diferenciado: 0,083
 las actuaciones permitieron controla el aprovechamiento de 2.419.148,39 ton de residuos especiales y peligrosos generadas en el D.C. 
-Reporte y consolidación  de Informe eficiencia de actuaciones técnicas y administrativas de evaluación control y seguimiento al mes de agosto de 2023: 0,044%</t>
  </si>
  <si>
    <t>A agosto de 2023, se estructuró y formuló el 1er Instrumento técnico  denominado  "Programa de actividades de evaluación, control y seguimiento ambiental encaminadas a la adecuada disposición y aprovechamiento de residuos en Bogotá" Informe Tecnico No. 01158, 02 de marzo del 2023
En cuanto al 2do instrumento técncios se avanza en 67%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t>
  </si>
  <si>
    <t>9. Realizar el proceso de  organización y administración de los documentos de archivos y expedientes sancionatorios</t>
  </si>
  <si>
    <t>10. Notificar los actos administrativos en cumplimiento de la normatividad establecida.</t>
  </si>
  <si>
    <t xml:space="preserve">En el marco de las acciones de evaluación, control y seguimiento a los factores de deterioro ambiental como los son los residuos y escombros, la Secretaría Distrital de Ambiente durante el periodo comprendido entre el 01 enero al 30 de septiembre del año 2023, atendió el 100% de los conceptos técnicos que recomiendan una actuación administrativa sancionatoria, distribuida así:
N° de Conceptos Técnicos que recomiendan actuaciones administrativas sancionatorias: 313
N° de Conceptos Técnicos acogidos jurídicamente mediante acto administrativo: 313
Para el 2022 no se atendieron jurídicamente 6 conceptos tecnicos, los cuales se constituyeron como productos de la reserva, sobre los cuales ya se han emitido las actuaciones jurídicas requeridas. </t>
  </si>
  <si>
    <t>A septiembre de 2023 se avanzó en el 0,78%  correspondiente a la elaboración  y avance de la implementación de 1 programa de actividades de evaluación, control y seguimiento ambiental encaminadas a la adecuada disposición y aprovechamiento de residuos en Bogotá establecido para el año 2023,  el cual se encuentra definido por 7 actividades cada una con una ponderación específica dependiendo de su importancia  así: 
-Priorización y definición de actividades y usuarios a controlar: 0,10%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0,42%
A sep de 2023  se realizaron 17.944 actuaciones de evaluación control y seguimiento a la disposición y aprovechamiento de residuos en Bogotá así:
RESIDUOS DE CONSTRUCCIÓN Y DEMOLICIÓN (RCD) OBRAS:2.500
RCD INFRAESTRUCTURA PERMISOS DE OCUPACIÓN DE CAUCE (POC) Y ESTRUCTURA ECOLÓGICA PRINCIPAL (EPP):738
METRO POC EPP:1.320
RESIDUOS HOSPITALARIOS : 6.774
RESIDUOS INFECCIOSOS MICROGENERADORES:3.593
ENTIDADES PÚBLICAS:531
LLANTAS USADAS: 2.130
JURIDICO: 1.067
RESPEL:1.497
-Controlar la disposición adecuada de residuos especiales, peligrosos, ordinarios y de manejo diferenciado: 0,0105
Las actuaciones técnicas permitieron controlar   la disposición adecuada de 8.708.237 Ton de residuos peligrosos y especiales
-Controlar el aprovechamiento de residuos especiales, peligrosos, ordinarios y de manejo diferenciado: 0,099
 las actuaciones permitieron controla el aprovechamiento de  2.882.324 ton de residuos especiales y peligrosos generadas en el D.C. 
-Reporte y consolidación  de Informe eficiencia de actuaciones técnicas y administrativas de evaluación control y seguimiento al mes de septiembre de 2023: 0,050%</t>
  </si>
  <si>
    <t>Para el año 2023 se establecieron y priorizaron 12 proyectos de economía circular enfocados en tres temáticas especificas. Durante el mes de septiembre se reporta el avance de acciones en 12 proyectos de economía circular (PEC).así: 
PROYECTOS DE ARTICULACIÓN DE ACTORES DE LA DE RED ECONOMÍA CIRCULAR 
PEC #1 Recolección de residuos peligrosos especiales y de manejo diferenciado en el sector empresarial en el marco de la campaña “Reciclatón Empresarial de posconsumo, especiales, envases y empaques. AVANCE 73%
PEC #2 Promoción y difusión de la adecuada gestión de residuos peligrosos y especiales en el sector residencial en el marco del proyecto “Bogotá RIE Fase I - La palabra enseña y el ejemplo moviliza” AVANCE 70%
PEC # 3 Promoción a la gestión integral de asbesto - Acuerdo 825 de 2021. AVANCE 50%
PEC # 4 Economía circular de residuos de construcción y demolición. AVANCE 55%
PEC # 5 Economía circular sector textil. AVANCE 55%
PEC # 6 Economía circular sector gastronómico y biomasa residual. AVANCE 60%
PEC # 7 Promoción a la gestión adecuada de residuos de Movilidad eléctrica - Acuerdo 811 de 2021. AVANCE 60%
PEC # 8 Proyecto educativo Ecolecta 2023 AVANCE 50%
PROYECTOS DE PROCESAMIENTO, PRODUCCIÓN Y DIFUSIÓN DE INFORMACIÓN DE ECONOMÍA CIRCULAR.
PEC # 9 Identificación y articulación de acciones para la promoción de estilos de vida sostenible. AVANCE 75%
PEC # 10 Promoción a la gestión integral de RESPEL. AVANCE 50%
PEC#11 Coordinación interna de actividades establecidas en el PGIRS. AVANCE 70%
PROYECTOS DE PROMOCIÓN DE APROVECHAMIENTO DE RESIDUOS PELIGROSOS, ESPECIALES Y DE MANEJO DIFERENCIADO
PEC #12 Registro y reporte de trámites de residuos - 2023 AVANCE 80%</t>
  </si>
  <si>
    <t>A septiembre de 2023, la Secretaría Distrital de Ambiente controló la gestión adecuada de 11.591.508 ton de residuos peligrosos, ordinarios, especiales de los cuales  8.708.237 ton corresponden a disposición adecuada  y  2.883.271 ton a aprovechamiento de residuos  en el D.C.</t>
  </si>
  <si>
    <t xml:space="preserve">7. Realizar el reporte y consolidación de eficiencia de actuaciones técnicas y administrativas de evaluación control y  (Sgmto) </t>
  </si>
  <si>
    <t>Formato: Programación, Actualización y Sgmto) del Plan de Acción - Componente de Actividades</t>
  </si>
  <si>
    <t>7702 - Control, evaluación, Sgmto) y promoción a la cadena de gestión de residuos.</t>
  </si>
  <si>
    <t>Formular e implementar un programa de actividades de evaluación, control y Sgmto) ambiental encaminadas a la adecuada disposición y aprovechamiento de residuos en Bogotá.</t>
  </si>
  <si>
    <t xml:space="preserve">En el marco de las acciones de evaluación, control y seguimiento a los factores de deterioro ambiental como los son los residuos y escombros, la Secretaría Distrital de Ambiente durante el periodo comprendido entre el 01 enero al 31 de octubre del año 2023, atendió el 100% de los conceptos técnicos que recomiendan una actuación administrativa sancionatoria, distribuida así:
N° de Conceptos Técnicos que recomiendan actuaciones administrativas sancionatorias: 333
N° de Conceptos Técnicos acogidos jurídicamente mediante acto administrativo: 333
Para el 2022 no se atendieron jurídicamente 6 conceptos tecnicos, los cuales se constituyeron como productos de la reserva, sobre los cuales ya se han emitido las actuaciones jurídicas requeridas. </t>
  </si>
  <si>
    <t>PROYECTOS DE ARTICULACIÓN DE ACTORES DE LA DE RED ECONOMÍA CIRCULAR 
PEC #1 Recolección de residuos peligrosos especiales y de manejo diferenciado en el sector empresarial en el marco de la campaña “Reciclatón Empresarial de posconsumo, especiales, envases y empaques. AVANCE 75%
PEC #2 Promoción y difusión de la adecuada gestión de residuos peligrosos y especiales en el sector residencial en el marco del proyecto “Bogotá RIE Fase I - La palabra enseña y el ejemplo moviliza” AVANCE 80%
PEC # 3 Promoción a la gestión integral de asbesto - Acuerdo 825 de 2021. AVANCE 80%
PEC # 4 Economía circular de residuos de construcción y demolición. AVANCE 80%
PEC # 5 Economía circular sector textil. AVANCE 80%
PEC # 6 Economía circular sector gastronómico y biomasa residual. AVANCE 80%
PEC # 7 Promoción a la gestión adecuada de residuos de Movilidad eléctrica - Acuerdo 811 de 2021. AVANCE 70%
PEC # 8 Proyecto educativo Ecolecta 2023 AVANCE 70%
PROYECTOS DE PROCESAMIENTO, PRODUCCIÓN Y DIFUSIÓN DE INFORMACIÓN DE ECONOMÍA CIRCULAR.
PEC # 9 Identificación y articulación de acciones para la promoción de estilos de vida sostenible. AVANCE 90%
PEC # 10 Promoción a la gestión integral de RESPEL. AVANCE 70%
PEC#11 Coordinación interna de actividades establecidas en el PGIRS. AVANCE 70%
PROYECTOS DE PROMOCIÓN DE APROVECHAMIENTO DE RESIDUOS PELIGROSOS, ESPECIALES Y DE MANEJO DIFERENCIADO
PEC #12 Registro y reporte de trámites de residuos - 2023 AVANCE 90%</t>
  </si>
  <si>
    <t>A septiembre de 2023, se estructuró y formuló el 1er Instrumento técnico  denominado  "Programa de actividades de evaluación, control y seguimiento ambiental encaminadas a la adecuada disposición y aprovechamiento de residuos en Bogotá" Informe Tecnico No. 01158, 02 de marzo del 2023
En cuanto al 2do instrumento técnicos se avanza en 78%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t>
  </si>
  <si>
    <t>A octubre de 2023, se estructuró y formuló el 1er Instrumento técnico  denominado  "Programa de actividades de evaluación, control y seguimiento ambiental encaminadas a la adecuada disposición y aprovechamiento de residuos en Bogotá" Informe Tecnico No. 01158, 02 de marzo del 2023
En cuanto al 2do instrumento técnicos se avanza en 86%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t>
  </si>
  <si>
    <t>A octubre de 2023 se avanzó en el 0,86%  correspondiente a la elaboración  y avance de la implementación de 1 programa de actividades de evaluación, control y seguimiento ambiental encaminadas a la adecuada disposición y aprovechamiento de residuos en Bogotá establecido para el año 2023,  el cual se encuentra definido por 7 actividades cada una con una ponderación específica dependiendo de su importancia  así: 
-Priorización y definición de actividades y usuarios a controlar: 0,10%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0,48%
A oct de 2023  se realizaron 22.626 actuaciones de evaluación control y seguimiento a la disposición y aprovechamiento de residuos en Bogotá así:
RESIDUOS DE CONSTRUCCIÓN Y DEMOLICIÓN (RCD) OBRAS:2.835
RCD INFRAESTRUCTURA PERMISOS DE OCUPACIÓN DE CAUCE (POC) Y ESTRUCTURA ECOLÓGICA PRINCIPAL (EPP):844
METRO POC EPP:1.475
RESIDUOS HOSPITALARIOS : 7.081
RESIDUOS INFECCIOSOS MICROGENERADORES: 4302
ENTIDADES PÚBLICAS:577
LLANTAS USADAS: 2.543
JURIDICO: 1.217
RESPEL:1.752
-Controlar la disposición adecuada de residuos especiales, peligrosos, ordinarios y de manejo diferenciado: 0,0113
Las actuaciones técnicas permitieron controlar   la disposición adecuada de 9.765.573,51 Ton de residuos peligrosos y especiales
-Controlar el aprovechamiento de residuos especiales, peligrosos, ordinarios y de manejo diferenciado: 0,111
 las actuaciones permitieron controla el aprovechamiento de  3.261.636,84  ton de residuos especiales y peligrosos generadas en el D.C. 
-Reporte y consolidación  de Informe eficiencia de actuaciones técnicas y administrativas de evaluación control y seguimiento al mes de septiembre de 2023: 0,056%</t>
  </si>
  <si>
    <t>A octubre  de 2023, la Secretaría Distrital de Ambiente controló la gestión adecuada de 13.091.133,66 ton de residuos peligrosos, ordinarios, especiales de los cuales   9.765.573,51 ton corresponden a disposición adecuada  y   3.325.560 3.2626.20,15  ton a aprovechamiento de residuos  en el D.C.</t>
  </si>
  <si>
    <t>A NOVIEMBRE DE 2023 SE REGISTRA EL SIGUIENTE AVANCE EN LOS PROYECTOS DE ARTICULACIÓN DE ACTORES DE LA DE RED ECONOMÍA CIRCULAR 
PEC #1 Recolección de residuos peligrosos especiales y de manejo diferenciado en el sector empresarial en el marco de la campaña “Reciclatón Empresarial de posconsumo, especiales, envases y empaques. AVANCE 100%
PEC #2 Promoción y difusión de la adecuada gestión de residuos peligrosos y especiales en el sector residencial en el marco del proyecto “Bogotá RIE Fase I - La palabra enseña y el ejemplo moviliza” AVANCE 98%
PEC # 3 Promoción a la gestión integral de asbesto - Acuerdo 825 de 2021. AVANCE 96%
PEC # 4 Economía circular de residuos de construcción y demolición. AVANCE 95%
PEC # 5 Economía circular sector textil. AVANCE 95%
PEC # 6 Economía circular sector gastronómico y biomasa residual. AVANCE 95%
PEC # 7 Promoción a la gestión adecuada de residuos de Movilidad eléctrica - Acuerdo 811 de 2021. AVANCE 98%
PEC # 8 Proyecto educativo Ecolecta 2023 AVANCE 90%
PROYECTOS DE PROCESAMIENTO, PRODUCCIÓN Y DIFUSIÓN DE INFORMACIÓN DE ECONOMÍA CIRCULAR.
PEC # 9 Identificación y articulación de acciones para la promoción de estilos de vida sostenible. AVANCE 96%
PEC # 10 Promoción a la gestión integral de RESPEL. AVANCE 90%
PEC#11 Coordinación interna de actividades establecidas en el PGIRS. AVANCE 95%
PROYECTOS DE PROMOCIÓN DE APROVECHAMIENTO DE RESIDUOS PELIGROSOS, ESPECIALES Y DE MANEJO DIFERENCIADO
PEC #12 Registro y reporte de trámites de residuos - 2023 AVANCE 97%</t>
  </si>
  <si>
    <t>A noviembre de 2023 se avanzó en el 0,94%  correspondiente a la elaboración  y avance de la implementación de 1 programa de actividades de evaluación, control y seguimiento ambiental encaminadas a la adecuada disposición y aprovechamiento de residuos en Bogotá establecido para el año 2023,  el cual se encuentra definido por 7 actividades cada una con una ponderación específica dependiendo de su importancia  así: 
-Priorización y definición de actividades y usuarios a controlar: 0,10%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0,53%
A nov de 2023  se realizaron 24.569 actuaciones de evaluación control y seguimiento a la disposición y aprovechamiento de residuos en Bogotá así:
RESIDUOS DE CONSTRUCCIÓN Y DEMOLICIÓN (RCD) OBRAS:3.108
RCD INFRAESTRUCTURA PERMISOS DE OCUPACIÓN DE CAUCE (POC) Y ESTRUCTURA ECOLÓGICA PRINCIPAL (EPP):928
METRO POC EPP:1.565
RESIDUOS HOSPITALARIOS : 7.487
RESIDUOS INFECCIOSOS MICROGENERADORES: 4,657
ENTIDADES PÚBLICAS:620
LLANTAS USADAS: 2.899
JURÍDICO: 1347
RESPEL:1.958
-Controlar la disposición adecuada de residuos especiales, peligrosos, ordinarios y de manejo diferenciado: 0,012
Las actuaciones técnicas permitieron controlar   la disposición adecuada de 9.765.573,51   Ton de residuos peligrosos y especiales
-Controlar el aprovechamiento de residuos especiales, peligrosos, ordinarios y de manejo diferenciado: 0,12
 las actuaciones permitieron controla el aprovechamiento de 3.784.319,38  ton de residuos especiales y peligrosos generadas en el D.C. 
-Reporte y consolidación  de Informe eficiencia de actuaciones técnicas y administrativas de evaluación control y seguimiento al mes de noviembre de 2023: 0,06%</t>
  </si>
  <si>
    <t xml:space="preserve">En el marco de las acciones de evaluación, control y seguimiento a los factores de deterioro ambiental como los son los residuos y escombros, la Secretaría Distrital de Ambiente durante el periodo comprendido entre el 01 enero al 30 de noviembre del año 2023, atendió el 100% de los conceptos técnicos que recomiendan una actuación administrativa sancionatoria, distribuida así:
N° de Conceptos Técnicos que recomiendan actuaciones administrativas sancionatorias: 374
N° de Conceptos Técnicos acogidos jurídicamente mediante acto administrativo: 374
Para el 2022 no se atendieron jurídicamente 6 conceptos tecnicos, los cuales se constituyeron como productos de la reserva, sobre los cuales ya se han emitido las actuaciones jurídicas requeridas. </t>
  </si>
  <si>
    <t>A noviembre  de 2023, la Secretaría Distrital de Ambiente controló la gestión adecuada de 14.564.710,06 ton de residuos peligrosos, ordinarios, especiales de los cuales   10.779.406,9 ton corresponden a disposición adecuada  y  3.785.303,16  ton a aprovechamiento de residuos  en el D.C.</t>
  </si>
  <si>
    <t>A noviembre de 2023, se estructuró y formuló el 1er Instrumento técnico  denominado  "Programa de actividades de evaluación, control y seguimiento ambiental encaminadas a la adecuada disposición y aprovechamiento de residuos en Bogotá" Informe Tecnico No. 01158, 02 de marzo del 2023
En cuanto al 2do instrumento técnicos se avanza en 94%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t>
  </si>
  <si>
    <t>A diciembre de 2023 se avanzó en el 0,99%  correspondiente a la elaboración e implementación de 1 programa de actividades de evaluación, control y seguimiento ambiental encaminadas a la adecuada disposición y aprovechamiento de residuos en Bogotá establecido para el año 2023,  el cual se encuentra definido por 7 actividades cada una con una ponderación específica dependiendo de su importancia  así: 
-Priorización y definición de actividades y usuarios a controlar: 0,10%
formulación de 1 programa Informe Tecnico No. 01158, 02 de marzo del 2023 en el cual se priorizaron las actividades de control a la generación de residuos peligrosos competencia de la SCASP y la SRHS, para el año 2023. 
-Ejecución de actuaciones técnicas y administrativas de evaluación control y seguimiento: 0,58%
A dic de 2023  se realizaron 26.713 actuaciones de evaluación control y seguimiento a la disposición y aprovechamiento de residuos en Bogotá así:
RESIDUOS DE CONSTRUCCIÓN Y DEMOLICIÓN (RCD) OBRAS:3.262
RCD INFRAESTRUCTURA PERMISOS DE OCUPACIÓN DE CAUCE (POC) Y ESTRUCTURA ECOLÓGICA PRINCIPAL (EPP):991
METRO POC EPP:1.700
RESIDUOS HOSPITALARIOS : 7.865
RESIDUOS INFECCIOSOS MICROGENERADORES: 5.264
ENTIDADES PÚBLICAS:653
LLANTAS USADAS: 3.247
JURÍDICO: 1.569
RESPEL:2.162
-Controlar la disposición adecuada de residuos especiales, peligrosos, ordinarios y de manejo diferenciado: 0,0126
Las actuaciones técnicas permitieron controlar   la disposición adecuada de 11.549.680,01   Ton de residuos peligrosos y especiales
-Controlar el aprovechamiento de residuos especiales, peligrosos, ordinarios y de manejo diferenciado: 0,12
 las actuaciones permitieron controla el aprovechamiento de 3.923.285,19  ton de residuos especiales y peligrosos generadas en el D.C. 
-Reporte y consolidación  de Informe eficiencia de actuaciones técnicas y administrativas de evaluación control y seguimiento al mes de diciembre de 2023: 0,07%</t>
  </si>
  <si>
    <t>PROYECTOS DE ARTICULACIÓN DE ACTORES DE LA DE RED ECONOMÍA CIRCULAR 
PEC #1 Recolección de residuos peligrosos especiales y de manejo diferenciado en el sector empresarial en el marco de la campaña “Reciclatón Empresarial de posconsumo, especiales, envases y empaques. AVANCE 100%
PEC #2 Promoción y difusión de la adecuada gestión de residuos peligrosos y especiales en el sector residencial en el marco del proyecto “Bogotá RIE Fase I - La palabra enseña y el ejemplo moviliza” AVANCE 100%
PEC # 3 Promoción a la gestión integral de asbesto - Acuerdo 825 de 2021. AVANCE 100%
PEC # 4 Economía circular de residuos de construcción y demolición. AVANCE 100%
PEC # 5 Economía circular sector textil. AVANCE 100%
PEC # 6 Economía circular sector gastronómico y biomasa residual. AVANCE 100%
PEC # 7 Promoción a la gestión adecuada de residuos de Movilidad eléctrica - Acuerdo 811 de 2021. AVANCE 100%
PEC # 8 Proyecto educativo Ecolecta 2023 AVANCE 100%
PROYECTOS DE PROCESAMIENTO, PRODUCCIÓN Y DIFUSIÓN DE INFORMACIÓN DE ECONOMÍA CIRCULAR.
PEC # 9 Identificación y articulación de acciones para la promoción de estilos de vida sostenible. AVANCE 100%
PEC # 10 Promoción a la gestión integral de RESPEL. AVANCE 100%
PEC#11 Coordinación interna de actividades establecidas en el PGIRS. AVANCE 100%
PROYECTOS DE PROMOCIÓN DE APROVECHAMIENTO DE RESIDUOS PELIGROSOS, ESPECIALES Y DE MANEJO DIFERENCIADO
PEC #12 Registro y reporte de trámites de residuos - 2023 AVANCE 100%</t>
  </si>
  <si>
    <t xml:space="preserve">En el marco de las acciones de evaluación, control y seguimiento a los factores de deterioro ambiental como los son los residuos y escombros, la Secretaría Distrital de Ambiente durante el periodo comprendido entre el 01 enero al 31 de Diciembre del año 2023, atendió el 100% de los conceptos técnicos que recomiendan una actuación administrativa sancionatoria, distribuida así:
N° de Conceptos Técnicos que recomiendan actuaciones administrativas sancionatorias: 396
N° de Conceptos Técnicos acogidos jurídicamente mediante acto administrativo: 396
Para el 2022 no se atendieron jurídicamente 6 conceptos tecnicos, los cuales se constituyeron como productos de la reserva, sobre los cuales ya se han emitido las actuaciones jurídicas requeridas. </t>
  </si>
  <si>
    <t>A diciembre de 2023, se estructuró y formuló el 1er Instrumento técnico  denominado  "Programa de actividades de evaluación, control y seguimiento ambiental encaminadas a la adecuada disposición y aprovechamiento de residuos en Bogotá" Informe Tecnico No. 01158, 02 de marzo del 2023
En cuanto al 2do instrumento técnicos se avanza en 99%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t>
  </si>
  <si>
    <t>A diciembre  de 2023, la Secretaría Distrital de Ambiente controló la gestión adecuada de 14.564.710,06 ton de residuos peligrosos, ordinarios, especiales de los cuales   11.549.680,01  ton corresponden a disposición adecuada  y  3.925.142,38  ton a aprovechamiento de residuos  en el D.C.</t>
  </si>
  <si>
    <t>11. Realizar acciones en el marco del trámite sancionatorio y/o del proceso de evaluación, control  y seguimiento ambiental.</t>
  </si>
  <si>
    <t>1, 5. PROGRAMACIÓN INICIAL AÑO 2024</t>
  </si>
  <si>
    <t>Localidades
01-USAQUEN
02-CHAPINERO
04-SAN CRISTOBAL
06-TUNJUELITO
05-USME
07-BOSA
08-KENNEDY
09-FONTIBON
10-ENGATIVA
11-SUBA
12-BARRIOS UNIDOS
13-TEUSAQUILLO
15-ANTONIO NARIÑO
16-PUENTE ARANDA
18-RAFAEL URIBE URIBE
19-CIUDAD BOLIVAR</t>
  </si>
  <si>
    <t>En el marco de las acciones de evaluación, control y seguimiento a los factores de deterioro ambiental como los son los residuos y escombros, la Secretaría Distrital de Ambiente durante el periodo comprendido entre el 01 enero al 31 de enero del año 2024, atendió el 100% de los conceptos técnicos que recomiendan una actuación administrativa sancionatoria, distribuida así:
N° de Conceptos Técnicos que recomiendan actuaciones administrativas sancionatorias: 1
N° de Conceptos Técnicos acogidos jurídicamente mediante acto administrativo: 1</t>
  </si>
  <si>
    <t>PROYECTOS DE ARTICULACIÓN DE ACTORES DE LA DE RED ECONOMÍA CIRCULAR 
PEC #1 Cooperación para el consumo responsable.. AVANCE 5 %
PROYECTOS DE PROCESAMIENTO, PRODUCCIÓN Y DIFUSIÓN DE INFORMACIÓN DE ECONOMÍA CIRCULAR.
PEC # 2 Información para Estilos de Vida Sostenible AVANCE 5%
PEC # 3 Implementación y seguimiento a planes de gestión integral de residuos AVANCE10 %
PEC # 4 Economía circular de residuos de construcción y demolición  AVANCE 5 %
PROYECTOS DE PROMOCIÓN DE APROVECHAMIENTO DE RESIDUOS PELIGROSOS, ESPECIALES Y DE MANEJO DIFERENCIADO
PEC # 5 Registro y reporte de trámites de residuos - 2024, relacionados con el registro de AVU, registro de acopiadores de llantas y registros de empresas transformadoras de envases y empaques. AVANCE 16 %</t>
  </si>
  <si>
    <t>A enero de 2024 se avanzó en el 0,07%  correspondiente al  avance en la Priorización y definición de actividades y usuarios a controlar como parte de la elaboración   de 1 instrumento  programa de actividades de evaluación, control y seguimiento ambiental encaminadas a la adecuada disposición y aprovechamiento de residuos en Bogotá establecido para el primer semestre del  año 2024.</t>
  </si>
  <si>
    <t>A enero de 2024 se avanzó en el 0,07%  correspondiente al  avance en la Priorización y definición de actividades y usuarios a controlar como parte de la elaboración   de 1 programa de actividades de evaluación, control y seguimiento ambiental encaminadas a la adecuada disposición y aprovechamiento de residuos en Bogotá establecido para el primer semestre del  año 2024.
De igual forma durante el mes de enero de 2024 se dio cumplimiento al valor 0,01 de la meta de reserva 2023 constituida lo cual correspondió al desarrollo de las siguientes actividades:
Disposición residuos de contrucción y demolición (RCD) PROYECTOS CONSTRUCTIVOS: 99.975,704
Disposición RCD INFRAESTRUCTURA:88.506,880
Disposición RCD MEGAOBRAS: 420.211,545
RESIDUOS DE CONSTRUCCIÓN Y DEMOLICIÓN (RCD) OBRAS:242/242
Revisión: obras aplicativo 108/108 Plan Gestión 55/55 Pin aplicativo 25/25 Registro gestor 2/2
Visita: Control 38/38 Informe técnico 5/5 Sitios Disposición Final 5/5
Concepto técnico 4/4
RCD INFRAESTRUCTURA PERMISOS DE OCUPACIÓN DE CAUCE (POC) Y ESTRUCTURA ECOLÓGICA PRINCIPAL (EPP):66/66
POC Evaluación: Concepto evaluació3/3 seguimiento o cierre 8/8 chek list 8/8 Visita 2/2 seguimiento o cierre 5/5
Cierre de pin 6/6
EEP:Concepto técnico 4/4 Informe técnico 2/2 Visita contro13/13 
PEI: Punto crítico2/2 concepto técnico 1/1
Revisión aplicativo 7/7 plan gestión5/5
METRO POC EPP:115/115
POC Evaluación: Concepto evaluación2/2 seguimiento o cierre2/2  chek list 5/5 requerimient2/2 Visita seguimiento o cierre 1/1
EEP Visita control 32/32 
Cierre PIN 4/4
Puntos críticos 2/2
Revisión plan gestión 14/14 pin aplicativo 48/48
PEI Visita 2/2 informe Técnico 1/1</t>
  </si>
  <si>
    <t>Se elaboró el informe técnico No. 01121, del 22 de febrero del 2024 denominado PROGRAMA DE ACTIVIDADES DE EVALUACIÓN, SEGUIMIENTO, CONTROL AMBIENTAL ENCAMINADAS A LA ADECUADA DISPOSICIÓN Y APROVECHAMIENTO DE RESIDUOS EN BOGOTÁ</t>
  </si>
  <si>
    <t>A febrero de 2024 se avanzó en el 0,23%  correspondiente a la elaboración  y avance de la implementación de 1 programa de actividades de evaluación, control y seguimiento ambiental encaminadas a la adecuada disposición y aprovechamiento de residuos en Bogotá establecido para el año 2024,  el cual se encuentra definido por 7 actividades cada una con una ponderación específica dependiendo de su importancia  así: 
-Priorización y definición de actividades y usuarios a controlar: 0,10%
formulación de 1 programa informe técnico No. 01121, del 22 de febrero del 2024 denominado PROGRAMA DE ACTIVIDADES DE EVALUACIÓN, SEGUIMIENTO, CONTROL AMBIENTAL ENCAMINADAS A LA ADECUADA DISPOSICIÓN Y APROVECHAMIENTO DE RESIDUOS EN BOGOTÁ
-Ejecución de actuaciones técnicas y administrativas de evaluación control y seguimiento: 0,149%
A febrero de 2024  se realizaron 1.554 actuaciones de evaluación control y seguimiento a la disposición y aprovechamiento de residuos en Bogotá así:
RESIDUOS DE CONSTRUCCIÓN Y DEMOLICIÓN (RCD) OBRAS:437
RCD INFRAESTRUCTURA PERMISOS DE OCUPACIÓN DE CAUCE (POC) Y ESTRUCTURA ECOLÓGICA PRINCIPAL (EPP):264
RESIDUOS HOSPITALARIOS : 556
ENTIDADES PÚBLICAS:501
LLANTAS USADAS: 192
RESPEL INDUSTRIALES: 105
-Controlar la disposición adecuada de residuos especiales, peligrosos, ordinarios y de manejo diferenciado: 0,020
Las actuaciones técnicas permitieron controlar   la disposición adecuada de 1.125.771,03 Ton de residuos peligrosos y especiales
-Controlar el aprovechamiento de residuos especiales, peligrosos, ordinarios y de manejo diferenciado: 0,027
 las actuaciones permitieron controla el aprovechamiento de 178.962,80 ton de residuos especiales y peligrosos generadas en el D.C. 
-Reporte y consolidación  de Informe eficiencia de actuaciones técnicas y administrativas de evaluación control y seguimiento al mes de febrero de 2024: 0,028%</t>
  </si>
  <si>
    <t>A febrero de 2024 se reporta el siguiente avance:
PROYECTOS DE ARTICULACIÓN DE ACTORES DE LA DE RED ECONOMÍA CIRCULAR 
PEC #1 Cooperación para el consumo responsable.. AVANCE 7 %
PROYECTOS DE PROCESAMIENTO, PRODUCCIÓN Y DIFUSIÓN DE INFORMACIÓN DE ECONOMÍA CIRCULAR.
PEC # 2 Información para Estilos de Vida Sostenible AVANCE 12 %
PEC # 3 Implementación y seguimiento a planes de gestión integral de residuos AVANCE12 %
PEC # 4 Economía circular de residuos de construcción y demolición  AVANCE 8 %
PROYECTOS DE PROMOCIÓN DE APROVECHAMIENTO DE RESIDUOS PELIGROSOS, ESPECIALES Y DE MANEJO DIFERENCIADO
PEC # 5 Registro y reporte de trámites de residuos - 2024, relacionados con el registro de AVU, registro de acopiadores de llantas y registros de empresas transformadoras de envases y empaques. AVANCE 19%</t>
  </si>
  <si>
    <t>10
11
12
13
14
15
16
9</t>
  </si>
  <si>
    <t>88
90
97
99</t>
  </si>
  <si>
    <t>32
33
34
50
51</t>
  </si>
  <si>
    <t>42
62</t>
  </si>
  <si>
    <t xml:space="preserve">110
112
114
117
75
76
77
</t>
  </si>
  <si>
    <t>100
101
104
107
109</t>
  </si>
  <si>
    <t>102
37</t>
  </si>
  <si>
    <t xml:space="preserve">
35
38
</t>
  </si>
  <si>
    <t xml:space="preserve">Localidad </t>
  </si>
  <si>
    <t>12. Implementar proyectos de articulación de actores para la economía circular</t>
  </si>
  <si>
    <t>13. Desarrollar proyectos de procesamiento, producción y difusión de información para la economía circular</t>
  </si>
  <si>
    <t>14.  Desarrollar proyectos de promoción del aprovechamiento de 800 toneladas de residuos peligrosos, especiales y de manejo diferenciado</t>
  </si>
  <si>
    <t>A febrero de 2024 se  elaboró el informe técnico No. 01121, del 22 de febrero del 2024 denominado PROGRAMA DE ACTIVIDADES DE EVALUACIÓN, SEGUIMIENTO, CONTROL AMBIENTAL ENCAMINADAS A LA ADECUADA DISPOSICIÓN Y APROVECHAMIENTO DE RESIDUOS EN BOGOTÁ</t>
  </si>
  <si>
    <t>En el marco de las acciones de evaluación, control y seguimiento a los factores de deterioro ambiental como los son los residuos y escombros, la Secretaría Distrital de Ambiente durante el periodo comprendido entre el 01 enero al 29 de febrero del año 2024, atendió el 100% de los conceptos técnicos que recomiendan una actuación administrativa sancionatoria, distribuida así:
N° de Conceptos Técnicos que recomiendan actuaciones administrativas sancionatorias: 29
N° de Conceptos Técnicos acogidos jurídicamente mediante acto administrativo: 29</t>
  </si>
  <si>
    <t>A enero  de 2024, la Secretaría Distrital de Ambiente controló la gestión adecuada de 694.342,93 ton de residuos peligrosos, ordinarios, especiales de los cuales   609.279,43 ton corresponden a disposición adecuada  y  85.063,5  ton a aprovechamiento de residuos  en el D.C.</t>
  </si>
  <si>
    <t>A febrero  de 2024, la Secretaría Distrital de Ambiente controló la gestión adecuada de 1.304.736,34 ton de residuos peligrosos, ordinarios, especiales de los cuales  1.125.771,03 ton corresponden a disposición adecuada  y  178.965,31 ton a aprovechamiento de residuos  en el D.C.</t>
  </si>
  <si>
    <t>Durante el periodo de  agosto a diciembre de 2020 se realizó la formulación del PROGRAMA DE PRIORIZACIÓN DE ACTIVIDADES DE EVALUACIÓN, CONTROL Y SEGUIMIENTO AMBIENTAL A LA ADECUADA DISPOSICIÓN Y APROVECHAMIENTO DE RESIDUOS EN BOGOTÁ según Informe técnico Número No. 01293 del 31 de agosto del 2020 y se realizó su implementación.
Desde la Subdirección de Control Ambiental al Sector Público se realizaron  un total de  8.801  Actuaciones técnicas de evaluación control y seguimiento así:
RESIDUOS DE CONSTRUCCIÓN Y DEMOLICIÓN – OBRAS:   1337, de los cuales 382 aportan al control de  toneladas dispuestas y 216 aportan a las toneladas aprovechadas
RESIDUOS HOSPITALARIOS Y SIMILARES: 2105 de las cuales 824 aportan al control de toneladas dispuestas y 543 aportan toneladas aprovechadas
RESIDUOS DE CONSTRUCCIÓN Y DEMOLICIÓN – INFRAESTRUCTURA Y PROYECTOS ESPECIALES DE INFRAESTRUCTURA Y ESTRUCTURA ECOLÓGICA PRINCIPAL. 461 actuaciones de las cuales 61  aportan al control de toneladas dispuestas y 46 a toneladas aprovechadas
CONTROL AMBIENTAL A ENTIDADES PÚBLICAS: 153 de las cuales 43 aportan al control de toneladas dispuestas y 65 a toneladas aprovechadas.
CONTROL AMBIENTAL MANEJO RESIDUOS LLANTAS USADAS: 4745 de las cuales 1208 aportan toneladas aprovechadas. 
Desde la Subdirección del recurso Hídrico y del Suelo, se realizaron las siguientes actividades en cumplimiento del programa de control:
Inscripción como acopiador primario  de aceite usado: 209
Registros generadores de RESPEL (Residuos peligrosos): 143
Registro en el Inventario Nacional de PCB: 14
Evaluación a movilizadores de aceite usado: 1
Seguimiento a movilizadores de aceite usado: 8 
Atención a quejas y derechos de petición: 148
Validación de Planes de Contingencia: 22
Control a Toneladas de RESPEL competencia de la SRHS: 10688,85 toneladas emitiendo 81 conceptos técnicos y 2 informes de control y vigilancia.</t>
  </si>
  <si>
    <t xml:space="preserve">Para el cumplimiento de las regulaciones y control a la gestión de residuos, la Secretaría Distrital de Ambiente durante el periodo comprendido entre agosto y diciembre de 2020 recibió un total de 210 conceptos técnicos que recomiendan una actuación administrativa, de los cuales se acogieron jurídicamente un total de 198 distribuidos así: 
Agosto 2020 
N° de Conceptos Técnicos que recomiendan actuaciones administrativas sancionatorias: 1  
N° de Conceptos Técnicos atendidos jurídicamente: 1 
Septiembre 2020
N° de Conceptos Técnicos que recomiendan actuaciones administrativas sancionatorias: 24
N° de Conceptos Técnicos atendidos jurídicamente: 24
Octubre 2020
N° de Conceptos Técnicos que recomiendan actuaciones administrativas sancionatorias: 3
N° de Conceptos Técnicos atendidos jurídicamente: 3
Noviembre 2020
N° de Conceptos Técnicos que recomiendan actuaciones administrativas sancionatorias: 27
N° de Conceptos Técnicos atendidos jurídicamente: 26
Diciembre 2020
N° de Conceptos Técnicos que recomiendan actuaciones administrativas sancionatorias: 155
N° de Conceptos Técnicos atendidos jurídicamente: 144
Por último, es importante tener presente que los avances en la magnitud de la meta están sujetos a la demanda de conceptos técnicos que remitan las áreas para ser acogidos jurídicamente; por lo tanto, el porcentaje de la magnitud programada se subdivide en proporciones de 2.5% (agosto-diciembre) y sobre este porcentaje se medirán los avances mensuales.   </t>
  </si>
  <si>
    <t>Durante el año 2020 mediante la ejecución de 7 proyectos se realizaron las siguientes actividades:
Se dio capacitación e información en consumo responsable para el manejo de residuos a un total de 441 personas. 
Jornada de Reciclatón. Cantidad de residuos gestionados en los eventos de la reciclatón 3,5 Ton.
Programa Ecolecta Cantidad de residuos gestionados en el programa 3,25 Ton. 
Número de actualizaciones o revisión de los puntos en Visor GEO
1 Foro realizado, número de personas participantes en el foro 1985
Información y capacitación en consumo responsable para el manejo de residuos 1194, capacitaciones realizadas con OPEL (EVS, Consumo Sostenible, Plásticos y Residuos Posconsumo), PIGA,RCD y Convenios internacionales 41 
Operación y seguimiento del registro de Aceite Vegetal Usado, # de solicitudes de registro aprobadas 117, # de personas capacitadas sobre el registro y Reporte de AVU 378, Segumiento a la gestión adecuada de aceite vegetal usado Toneladas 710,87 
Operación y seguimiento al registro de acopiadores de llantas usadas. # de personas capacitadas sobre el registro de acopiadores de llantas usadas 210, # de solicitudes de registro aprobadas 33
Mesas de trabajo con los actores de la cadena de gestión de residuos peligrosos en Bogotá, con el objetivo de identificar las necesidades y problemáticas que presentan los gestores de residuos peligrosos que operan en la ciudad, para diseñar mecanismos de fortalecimiento e incentivar la gestión de los residuos de corrientes de bajo volumen de generación. Mesa de trabajo con UNIANDES, con el objetivo de identificar acciones para promover la gestión adecuada de Asbesto; se da inicio a la estructuración del proyecto de investigación en ciencia y tecnología, aplicar al sistema de regalías y se realiza la primer revisión del árbol de problemas - Proyecto para abordar el problema del asbesto instalado en Bogotá, desarrollado bajo la metodología de MGA.</t>
  </si>
  <si>
    <t>A marzo de 2024 se avanzó en el 0,46%  correspondiente a la elaboración  y avance de la implementación de 1 programa de actividades de evaluación, control y seguimiento ambiental encaminadas a la adecuada disposición y aprovechamiento de residuos en Bogotá establecido para el año 2024,  el cual se encuentra definido por 7 actividades cada una con una ponderación específica dependiendo de su importancia  así: 
-Priorización y definición de actividades y usuarios a controlar: 0,10%
formulación de 1 programa informe técnico No. 01121, del 22 de febrero del 2024 denominado PROGRAMA DE ACTIVIDADES DE EVALUACIÓN, SEGUIMIENTO, CONTROL AMBIENTAL ENCAMINADAS A LA ADECUADA DISPOSICIÓN Y APROVECHAMIENTO DE RESIDUOS EN BOGOTÁ
-Ejecución de actuaciones técnicas y administrativas de evaluación control y seguimiento: 0,273%
A marzo de 2024  se realizaron  2.452 actuaciones de evaluación control y seguimiento a la disposición y aprovechamiento de residuos en Bogotá así:
RESIDUOS DE CONSTRUCCIÓN Y DEMOLICIÓN (RCD) OBRAS:601
RCD INFRAESTRUCTURA PERMISOS DE OCUPACIÓN DE CAUCE (POC) Y ESTRUCTURA ECOLÓGICA PRINCIPAL (EPP):333
RESIDUOS HOSPITALARIOS : 888
ENTIDADES PÚBLICAS:60
LLANTAS USADAS: 323
RESPEL INDUSTRIALES: 247
-Controlar la disposición adecuada de residuos especiales, peligrosos, ordinarios y de manejo diferenciado: 0,070
Las actuaciones técnicas permitieron controlar   la disposición adecuada de 1.664.952,06  Ton de residuos peligrosos y especiales
-Controlar el aprovechamiento de residuos especiales, peligrosos, ordinarios y de manejo diferenciado: 0,064
 las actuaciones permitieron controla el aprovechamiento de 433.282,27 ton de residuos especiales y peligrosos generadas en el D.C. 
-Reporte y consolidación  de Informe eficiencia de actuaciones técnicas y administrativas de evaluación control y seguimiento al mes de febrero de 2024: 0,042%</t>
  </si>
  <si>
    <t>103
21
22
98</t>
  </si>
  <si>
    <t>108
111
40
41
43</t>
  </si>
  <si>
    <t>En el marco de las acciones de evaluación, control y seguimiento a los factores de deterioro ambiental como los son los residuos especiales y peligrosos, la Secretaría Distrital de Ambiente durante el periodo comprendido entre el 01 enero al 31 de marzo del año 2024, atendió el 100% de los conceptos técnicos que recomiendan una actuación administrativa sancionatoria, distribuida así:
N° de Conceptos Técnicos que recomiendan actuaciones administrativas sancionatorias: 57
N° de Conceptos Técnicos acogidos jurídicamente mediante acto administrativo: 57</t>
  </si>
  <si>
    <t>PROYECTOS DE ARTICULACIÓN DE ACTORES DE LA DE RED ECONOMÍA CIRCULAR 
PEC #1 Cooperación para el consumo responsable.. AVANCE 7 %
PROYECTOS DE PROCESAMIENTO, PRODUCCIÓN Y DIFUSIÓN DE INFORMACIÓN DE ECONOMÍA CIRCULAR.
PEC # 2 Información para Estilos de Vida Sostenible AVANCE 12 %
PEC # 3 Implementación y seguimiento a planes de gestión integral de residuos AVANCE12 %
PEC # 4 Economía circular de residuos de construcción y demolición  AVANCE 8 %
PROYECTOS DE PROMOCIÓN DE APROVECHAMIENTO DE RESIDUOS PELIGROSOS, ESPECIALES Y DE MANEJO DIFERENCIADO
PEC # 5 Registro y reporte de trámites de residuos - 2024, relacionados con el registro de AVU, registro de acopiadores de llantas y registros de empresas transformadoras de envases y empaques. AVANCE 19%</t>
  </si>
  <si>
    <t>A febrero de 2024 se  elaboró el informe técnico No. 01121, del 22 de febrero del 2024 denominado PROGRAMA DE ACTIVIDADES DE EVALUACIÓN, SEGUIMIENTO, CONTROL AMBIENTAL ENCAMINADAS A LA ADECUADA DISPOSICIÓN Y APROVECHAMIENTO DE RESIDUOS EN BOGOTÁ
En cuanto al 2do instrumento técnicos se avanza en 46%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t>
  </si>
  <si>
    <t>A Marzo  de 2024, la Secretaría Distrital de Ambiente controló la gestión adecuada de 2.098.975,123  ton de residuos peligrosos, ordinarios, especiales de los cuales  1.664.952,06 ton corresponden a disposición adecuada  y  434.023,063 ton a aprovechamiento de residuos  en el D.C.</t>
  </si>
  <si>
    <t>Sistema de información ambiental FOREST 
Archivos de la Subdirección de Control Ambiental
https://drive.google.com/drive/folders/19yyvWvvRIvW40_ziu0ukK4F2z8mSwi7N?usp=drive_link</t>
  </si>
  <si>
    <t>Archivo de gestión Subdirección de Control Ambiental al Sector Público - Subdirección del Recurso Hídrico y del Suelo.
https://drive.google.com/drive/folders/19yyvWvvRIvW40_ziu0ukK4F2z8mSwi7N?usp=drive_link</t>
  </si>
  <si>
    <t>Archivo de gestión Subdirección de Control Ambiental al Sector Público - Subdirección del Recurso Hídrico y del Suelo.
https://drive.google.com/drive/folders/19yyvWvvRIvW40_ziu0ukK4F2z8mSwi7N?usp=drive_link</t>
  </si>
  <si>
    <t>https://drive.google.com/drive/folders/1KWGHJozevCeNbGCl6AJ5XGI6ZJiGBbaW?usp=share_link</t>
  </si>
  <si>
    <t>A abril de 2024 se avanzó en el 0,69%  correspondiente a la elaboración  y avance de la implementación de 1 programa de actividades de evaluación, control y seguimiento ambiental encaminadas a la adecuada disposición y aprovechamiento de residuos en Bogotá establecido para el año 2024,  el cual se encuentra definido por 7 actividades cada una con una ponderación específica dependiendo de su importancia  así: 
-Priorización y definición de actividades y usuarios a controlar: 0,10%
formulación de 1 programa informe técnico No. 01121, del 22 de febrero del 2024 denominado PROGRAMA DE ACTIVIDADES DE EVALUACIÓN, SEGUIMIENTO, CONTROL AMBIENTAL ENCAMINADAS A LA ADECUADA DISPOSICIÓN Y APROVECHAMIENTO DE RESIDUOS EN BOGOTÁ
-Ejecución de actuaciones técnicas y administrativas de evaluación control y seguimiento: 0,37%
A abril de 2024  se realizaron  3,813 actuaciones de evaluación control y seguimiento a la disposición y aprovechamiento de residuos en Bogotá así:
RESIDUOS DE CONSTRUCCIÓN Y DEMOLICIÓN (RCD) OBRAS:745
RCD INFRAESTRUCTURA PERMISOS DE OCUPACIÓN DE CAUCE (POC) Y ESTRUCTURA ECOLÓGICA PRINCIPAL (EPP):384
RESIDUOS HOSPITALARIOS : 1797
ENTIDADES PÚBLICAS:126
LLANTAS USADAS: 330
RESPEL INDUSTRIALES: 431
-Controlar la disposición adecuada de residuos especiales, peligrosos, ordinarios y de manejo diferenciado: 0,081
Las actuaciones técnicas permitieron controlar   la disposición adecuada de 2.286.888,72  Ton de residuos peligrosos y especiales
-Controlar el aprovechamiento de residuos especiales, peligrosos, ordinarios y de manejo diferenciado: 0,077
 las actuaciones permitieron controla el aprovechamiento de 522.613,34 ton de residuos especiales y peligrosos generadas en el D.C. 
-Reporte y consolidación  de Informe eficiencia de actuaciones técnicas y administrativas de evaluación control y seguimiento al mes de febrero de 2024: 0,056%</t>
  </si>
  <si>
    <t>No es posible planteaer solución ya que la causa de no alcanzar la magnitud proyectada, es el cumplimiento de nueva normatividad ambiental que promueve la reducción de las toneladas dispuestas en sitios de disposición de RCD  autrorizados e incentiva el aprovechamiento de los RCD</t>
  </si>
  <si>
    <t>56
57
59
61</t>
  </si>
  <si>
    <t>ESCUELA GENERAL SANTANDER
PARQUE EL TUNAL
SAMORE
SAN BENITO
TUNAL ORIENTAL
VENECIA</t>
  </si>
  <si>
    <t>49
84
85
86
87</t>
  </si>
  <si>
    <t>113
44
45
46
47
48
78
79
80
81
82</t>
  </si>
  <si>
    <t>BELEN
CENTRO ADMINISTRATIVO
EGIPTO
LA CATEDRAL
LAS AGUAS
SANTA BARBARA</t>
  </si>
  <si>
    <t>63
64
65
66
67
68
69</t>
  </si>
  <si>
    <t xml:space="preserve">En el marco de las acciones de evaluación, control y seguimiento a los factores de deterioro ambiental como los son los residuos y escombros, la Secretaría Distrital de Ambiente durante el periodo comprendido entre el 01 enero al 30 de abril del año 2024, atendió el 64% de los conceptos técnicos que recomiendan una actuación administrativa sancionatoria, distribuida así:
N° de Conceptos Técnicos que recomiendan actuaciones administrativas sancionatorias: 118
N° de Conceptos Técnicos acogidos jurídicamente mediante acto administrativo: 75
 </t>
  </si>
  <si>
    <t>PROYECTOS DE ARTICULACIÓN DE ACTORES DE LA DE RED ECONOMÍA CIRCULAR 
PEC #1 Cooperación para el consumo responsable.. AVANCE 35 %
PROYECTOS DE PROCESAMIENTO, PRODUCCIÓN Y DIFUSIÓN DE INFORMACIÓN DE ECONOMÍA CIRCULAR.
PEC # 2 Información para Estilos de Vida Sostenible AVANCE 40 %
PEC # 3 Implementación y seguimiento a planes de gestión integral de residuos AVANCE 35 %
PEC # 4 Economía circular de residuos de construcción y demolición  AVANCE 40 %
PROYECTOS DE PROMOCIÓN DE APROVECHAMIENTO DE RESIDUOS PELIGROSOS, ESPECIALES Y DE MANEJO DIFERENCIADO
PEC # 5 Registro y reporte de trámites de residuos - 2024, relacionados con el registro de AVU, registro de acopiadores de llantas y registros de empresas transformadoras de envases y empaques. AVANCE 65 %</t>
  </si>
  <si>
    <t>DISTRITAL</t>
  </si>
  <si>
    <t>A Abril  de 2024, la Secretaría Distrital de Ambiente controló la gestión adecuada de 2.810.365 ton de residuos peligrosos, ordinarios, especiales de los cuales  2.286.888,72  ton corresponden a disposición adecuada  y  523.477,23 ton a aprovechamiento de residuos  en el D.C.</t>
  </si>
  <si>
    <t>5, PONDERACIÓN HORIZONTAL AÑO: 2024</t>
  </si>
  <si>
    <r>
      <t>7, LOGROS CORTE A</t>
    </r>
    <r>
      <rPr>
        <b/>
        <u/>
        <sz val="14"/>
        <rFont val="Arial"/>
        <family val="2"/>
      </rPr>
      <t>_</t>
    </r>
    <r>
      <rPr>
        <b/>
        <sz val="14"/>
        <rFont val="Arial"/>
        <family val="2"/>
      </rPr>
      <t xml:space="preserve"> MAYO DEL  AÑO __2024</t>
    </r>
  </si>
  <si>
    <t xml:space="preserve">A mayo de  2024, se realizaron 625 actuaciones técnicas de las cuales 26 aportan al control de toneladas. El detalle de las actuaciones se presenta a continuación:
Se emitieron 20 conceptos técnicos, 2 informes técnicos y 4 oficios/requerimientos de control y vigilancia en el tema de residuos peligrosos y aceites usados, que aportaron a la meta de control de 10.984,72 toneladas de residuos peligrosos competencia de la SRHS.                                                                                                                                                                                                                    
Se emitieron 28 informes y/o conceptos técnicos de control y vigilancia en materia de residuos peligrosos y aceites usados.
Se emitieron 169 oficios y/o requerimientos en materia de residuos peligrosos y aceites usados, los cuales son derivados de conceptos técnicos y/o visitas de control y vigilancia.
Se validaron 50 planes de contingencia para el almacenamiento y/o transporte de sustancias nocivas
Se atendieron 169 quejas, derechos de petición y/o entes de control.                                                                                                                                                               
Se realizaron otras actividades de control de acuerdo con lo establecido en el programa, en las cuales se incluyen la atención a registros como acopiador primario de aceite usado, atención a registros como generadores de residuos peligrosos, atención a registros en el inventario nacional de PCB,  por lo que han sido atendidos 164 radicados relacionados con estos instrumentos ambientales.
Se validaron y transmitieron 1349 registros de generadores de residuos peligrosos al IDEAM.
Se realizó el seguimiento a 11 movilizadores de aceite usado.
Se realizó la evaluación de 8 solicitudes de movilización de aceite usado. </t>
  </si>
  <si>
    <t>Durante lo transcurrido de la vigencia 2024, la Subdirección de Recurso Hídrico y del suelo realizó control a 14512,2 Toneladas de residuos peligrosos competencia de esta Subdirección, clasificadas de la siguiente manera:
Grandes Generadores: 10094,49 Tn
Medianos Generadores: 4266,59 Tn
Pequeños Generadores: 151,12 Tn
El avance del 132,11% se reporta sobre las 10.984,72 toneladas programadas para la vigencia.</t>
  </si>
  <si>
    <t>A mayo de 2024, la Subdirección de Control Ambiental al Sector Público (SCASP), realizó acciones de evaluación, control y seguimiento que permitieron  controlar la disposición adecuada de 2.928.445,77  Ton de residuos especiales y peligrosos generadas en el Distrito Capital acorde con los siguientes tipos de residuos:  
Disposición RCD 	  1.773.964,36
Disposición RCD INFRAESTRUCTURA	  1.144.415,99
Disposición Residuos Hospitalarios y similares	   10.000,00
Disposición Entidades Públicas	  65,42
El avance reportado a la fecha es del 59.10 % y se establece sobre el total de las  4.955.411 toneladas definidas como objeto de control para la vigencia 2024.</t>
  </si>
  <si>
    <t>A mayo de 2024,  la Subdirección de Control Ambiental al Sector Público (SCASP) realizó acciones de evaluación, control y Seguimiento que permitieron controlar el aprovechamiento de 1.017.760,04  toneladas de residuos especiales y peligrosos generadas en el Distrito Capital, acorde con los siguientes tipos de residuos:
Aprovechamiento RCD PROYECTOS CONSTRUCTIVOS  	456.885,76
Aprovechamiento RCD INFRAESTRUCTURA  	555.605,73
Aprovechamiento Residuos Hospitalarios y similares	  2.037,86
Aprovechamiento Llantas	  2.512,29
Aprovechamiento Entidades Públicas	  718,40
El avance reportado a la fecha es del 125.66%  y se establece sobre el total de las  809.912  toneladas definidas como objeto de control de aprovechamiento para la vigencia 2023.</t>
  </si>
  <si>
    <t>Al mes de mayo de 2024 la Subdirección de Control Ambiental al Sector Público realizó actuaciones 6774/10306 de evaluación control y seguimiento a la disposición y aprovechamiento de residuos en Bogotá así: 
RESIDUOS HOSPITALARIOS :3371/5032
 Oficios Visita control 98/200 Oficios requerimiento 100/100 visitas 150/180
Concepto técnico 71/85 Caracterización440/584
Atención emergencias 24/24 Registro RESPEL 499/932 APAU 11/11 PCB 2/2 Revisión reporte RESPEL 905/905 trasmisiones RESPEL 679/926
Análisis informe gestión SDA 201/879 SIRHO187/200
Gestor 4/4
RESIDUOS DE CONSTRUCCIÓN Y DEMOLICIÓN (RCD) OBRAS:977/1074
Revisión: obras aplicativo 274/288 Plan Gestión 162/170 Pin aplicativo 304/305 Registro gestor 12/8
Visita: Control 149/178 Informe técnico 22/22 Sitios Disposición Final 25/25
Concepto técnico 5/25
Cierre de Pin 23/18
Inscripción RESPEL 1/1
RCD INFRAESTRUCTURA PERMISOS DE OCUPACIÓN DE CAUCE (POC) Y ESTRUCTURA ECOLÓGICA PRINCIPAL (EPP)=492/529
POC Evaluación: Concepto evaluación30/15 seguimiento o cierre 14/18 chek list 28/21
Visita 26/10 seguimiento o cierre 14/14 requerimiento 3/2 Cierre de pin 36/36
EEP:Concepto técnico 4/6 Informe técnico 18/18 Visita control 170/159 operativos5/3
PEI: visita 13/8 punto crítico 5/10 informe técnico 3/8
Revisión aplicativo 94/170 plan gestión 29/31
LLLANTAS USADAS:1760/3500
Visita gestor 12/12
Verificación aplicativo 1410/2994
Visitas control 116/122
Punto Crítico 26/26
visita operativo 28/101
Requerimientos 129/213
visitas GCR24/24
Actualización títulos mineros 2/2
ENTIDADES PÚBLICAS 174/198
Registro RESPEL 4/4 Policlorobifenilos 4/4 APAU 1/1
PIGA; Oficios 16/35 seguimiento 5/9 Control 17/26 Entidades Públicas; control 35/44 seguimiento 26/9
Requerimiento 53/53
Certificados de Gestión 5/5
Conceptos 8/8</t>
  </si>
  <si>
    <t>A mayo de 2024 se avanzó en el 0,89%  correspondiente a la elaboración  y avance de la implementación de 1 programa de actividades de evaluación, control y seguimiento ambiental encaminadas a la adecuada disposición y aprovechamiento de residuos en Bogotá establecido para el año 2024,  el cual se encuentra definido por 7 actividades cada una con una ponderación específica dependiendo de su importancia  así: 
-Priorización y definición de actividades y usuarios a controlar: 0,10%
formulación de 1 programa informe técnico No. 01121, del 22 de febrero del 2024 denominado PROGRAMA DE ACTIVIDADES DE EVALUACIÓN, SEGUIMIENTO, CONTROL AMBIENTAL ENCAMINADAS A LA ADECUADA DISPOSICIÓN Y APROVECHAMIENTO DE RESIDUOS EN BOGOTÁ
-Ejecución de actuaciones técnicas y administrativas de evaluación control y seguimiento: 0,50%
A mayo de 2024  se realizaron  7.399 actuaciones de evaluación control y seguimiento a la disposición y aprovechamiento de residuos en Bogotá así:
RESIDUOS DE CONSTRUCCIÓN Y DEMOLICIÓN (RCD) OBRAS:977
RCD INFRAESTRUCTURA PERMISOS DE OCUPACIÓN DE CAUCE (POC) Y ESTRUCTURA ECOLÓGICA PRINCIPAL (EPP):492
RESIDUOS HOSPITALARIOS : 3.371
ENTIDADES PÚBLICAS:174
LLANTAS USADAS: 1.760
RESPEL INDUSTRIALES: 625
-Controlar la disposición adecuada de residuos especiales, peligrosos, ordinarios y de manejo diferenciado: 0,093
Las actuaciones técnicas permitieron controlar   la disposición adecuada de 2.942.957,97  Ton de residuos peligrosos y especiales
-Controlar el aprovechamiento de residuos especiales, peligrosos, ordinarios y de manejo diferenciado: 0,12
 las actuaciones permitieron controla el aprovechamiento de 1.017.760,04 ton de residuos especiales y peligrosos generadas en el D.C. 
-Reporte y consolidación  de Informe eficiencia de actuaciones técnicas y administrativas de evaluación control y seguimiento al mes de febrero de 2024: 0,07%</t>
  </si>
  <si>
    <t>Al mes de mayo aunque se implementó un plan de choque y se registro un incremento en el número de actuaciones tecnicas de control, no fue posible lograr el cumplimiento del 100% del programa de Control de Residuos, lo anterior considerando que no fue posible llegar al total de toneladas con disposición adecuada, lo cual se soporta por  la entrada en vigor del Decreto 507 de 2023, en materia de residuos de construcción y demolición- RCD</t>
  </si>
  <si>
    <r>
      <t>En el marco de las acciones de evaluación, control y seguimiento a los factores de deterioro ambiental como los son los residuos y escombros, la Secretaría Distrital de Ambiente durante el periodo comprendido entre el 01 enero al 31 de mayo del año 2024, atendió el</t>
    </r>
    <r>
      <rPr>
        <sz val="12"/>
        <color rgb="FFFF0000"/>
        <rFont val="Arial"/>
        <family val="2"/>
      </rPr>
      <t xml:space="preserve"> </t>
    </r>
    <r>
      <rPr>
        <b/>
        <sz val="12"/>
        <color theme="1"/>
        <rFont val="Arial"/>
        <family val="2"/>
      </rPr>
      <t>95,3%</t>
    </r>
    <r>
      <rPr>
        <sz val="12"/>
        <rFont val="Arial"/>
        <family val="2"/>
      </rPr>
      <t xml:space="preserve"> de los conceptos técnicos que recomiendan una actuación administrativa sancionatoria, distribuida así:
N° de Conceptos Técnicos que recomiendan actuaciones administrativas sancionatorias:</t>
    </r>
    <r>
      <rPr>
        <b/>
        <sz val="12"/>
        <rFont val="Arial"/>
        <family val="2"/>
      </rPr>
      <t xml:space="preserve"> </t>
    </r>
    <r>
      <rPr>
        <b/>
        <sz val="12"/>
        <color theme="1"/>
        <rFont val="Arial"/>
        <family val="2"/>
      </rPr>
      <t>127</t>
    </r>
    <r>
      <rPr>
        <sz val="12"/>
        <rFont val="Arial"/>
        <family val="2"/>
      </rPr>
      <t xml:space="preserve">
N° de Conceptos Técnicos acogidos jurídicamente mediante acto administrativo: </t>
    </r>
    <r>
      <rPr>
        <b/>
        <sz val="12"/>
        <rFont val="Arial"/>
        <family val="2"/>
      </rPr>
      <t>121</t>
    </r>
    <r>
      <rPr>
        <sz val="12"/>
        <color rgb="FFFF0000"/>
        <rFont val="Arial"/>
        <family val="2"/>
      </rPr>
      <t xml:space="preserve">
</t>
    </r>
    <r>
      <rPr>
        <sz val="12"/>
        <rFont val="Arial"/>
        <family val="2"/>
      </rPr>
      <t xml:space="preserve">
 </t>
    </r>
  </si>
  <si>
    <t xml:space="preserve">Durante el mes de mayo se presenta un retrazo de 6 actos administrativos, toda vez que después de realizar el diagnostico jurídico frente a los conceptos técnicos emitidos, se evidencio un grado de complejidad mayor en los hechos para definir las actuaciones Administrativas a realizar.. </t>
  </si>
  <si>
    <t>La Dirección de Control Ambiental dará prioridad en acoger jurídicamente los 6 concepto técnico pendientes, durante los siguientes planes de trabajo.</t>
  </si>
  <si>
    <r>
      <t xml:space="preserve">En el marco de las acciones de evaluación, control y seguimiento a los factores de deterioro ambiental como los son los residuos y escombros, la Secretaría Distrital de Ambiente durante el periodo comprendido entre el 01 enero al 31 de mayo del año 2024, atendió el </t>
    </r>
    <r>
      <rPr>
        <b/>
        <sz val="12"/>
        <rFont val="Arial"/>
        <family val="2"/>
      </rPr>
      <t>95,3%</t>
    </r>
    <r>
      <rPr>
        <sz val="12"/>
        <rFont val="Arial"/>
        <family val="2"/>
      </rPr>
      <t xml:space="preserve"> de los conceptos técnicos que recomiendan una actuación administrativa sancionatoria, distribuida así:
N° de Conceptos Técnicos que recomiendan actuaciones administrativas sancionatorias: </t>
    </r>
    <r>
      <rPr>
        <b/>
        <sz val="12"/>
        <rFont val="Arial"/>
        <family val="2"/>
      </rPr>
      <t>127</t>
    </r>
    <r>
      <rPr>
        <sz val="12"/>
        <rFont val="Arial"/>
        <family val="2"/>
      </rPr>
      <t xml:space="preserve">
N° de Conceptos Técnicos acogidos jurídicamente mediante acto administrativo: </t>
    </r>
    <r>
      <rPr>
        <b/>
        <sz val="12"/>
        <rFont val="Arial"/>
        <family val="2"/>
      </rPr>
      <t>121</t>
    </r>
  </si>
  <si>
    <r>
      <t xml:space="preserve">Durante el periodo comprendido entre el 01 de enero al 31 de mayo 2024, se realizaron </t>
    </r>
    <r>
      <rPr>
        <b/>
        <sz val="12"/>
        <rFont val="Arial"/>
        <family val="2"/>
      </rPr>
      <t>811</t>
    </r>
    <r>
      <rPr>
        <sz val="12"/>
        <rFont val="Arial"/>
        <family val="2"/>
      </rPr>
      <t xml:space="preserve"> acciones archivísticas, derivadas de la atención de los conceptos técnicos que recomiendan actuaciones administrativas en el marco del trámite sancionatorio así:
Apertura: 9			
Inserción: 64			
Encarpetado de expedientes: 42			
Préstamo de expedientes: 59			
Organización de expedientes: 65			
Hoja de control: 108			
Asociación de radicados- forest: 18			
Revisión, depuración, levantamiento base de datos expedientes permisivos DCA: 14	
Verificación procesos sancionatorios: 244			
Foliación: 51			
Control de Calidad: 9			
Asociación de radicados - Forest: 2			
Entrega de Inserciones Protech: 49			
Atención ventanilla: 51			
Perdida o extravió de documentos: 25			
Inserción permisivos: 1	</t>
    </r>
  </si>
  <si>
    <r>
      <t xml:space="preserve">Durante el periodo comprendido entre el 01 de enero al 31 de mayo del 2024, se notificaron </t>
    </r>
    <r>
      <rPr>
        <b/>
        <sz val="12"/>
        <rFont val="Arial"/>
        <family val="2"/>
      </rPr>
      <t xml:space="preserve">110 </t>
    </r>
    <r>
      <rPr>
        <sz val="12"/>
        <rFont val="Arial"/>
        <family val="2"/>
      </rPr>
      <t xml:space="preserve"> actuaciones administrativas derivadas de las acciones del tramite sancionatorio.</t>
    </r>
  </si>
  <si>
    <r>
      <t xml:space="preserve">Durante el periodo comprendido entre el 1 de enero al 31 de mayo de 2024 Se realizo el seguimiento a </t>
    </r>
    <r>
      <rPr>
        <b/>
        <sz val="12"/>
        <rFont val="Arial"/>
        <family val="2"/>
      </rPr>
      <t>2</t>
    </r>
    <r>
      <rPr>
        <sz val="12"/>
        <rFont val="Arial"/>
        <family val="2"/>
      </rPr>
      <t xml:space="preserve"> procesos 6102261 y  6102273  de evaluación control y seguimiento.</t>
    </r>
  </si>
  <si>
    <r>
      <rPr>
        <b/>
        <u/>
        <sz val="12"/>
        <rFont val="Arial"/>
        <family val="2"/>
      </rPr>
      <t xml:space="preserve">PROYECTOS DE ARTICULACIÓN DE ACTORES DE LA DE RED ECONOMÍA CIRCULAR </t>
    </r>
    <r>
      <rPr>
        <sz val="12"/>
        <rFont val="Arial"/>
        <family val="2"/>
      </rPr>
      <t xml:space="preserve">
PEC #1 Cooperación para el consumo responsable.. AVANCE 85 %
</t>
    </r>
    <r>
      <rPr>
        <b/>
        <u/>
        <sz val="12"/>
        <rFont val="Arial"/>
        <family val="2"/>
      </rPr>
      <t>PROYECTOS DE PROCESAMIENTO, PRODUCCIÓN Y DIFUSIÓN DE INFORMACIÓN DE ECONOMÍA CIRCULAR.</t>
    </r>
    <r>
      <rPr>
        <sz val="12"/>
        <rFont val="Arial"/>
        <family val="2"/>
      </rPr>
      <t xml:space="preserve">
PEC # 2 Información para Estilos de Vida Sostenible AVANCE 90 %
PEC # 3 Implementación y seguimiento a planes de gestión integral de residuos AVANCE 70 %
PEC # 4 Economía circular de residuos de construcción y demolición  AVANCE 75 %
</t>
    </r>
    <r>
      <rPr>
        <b/>
        <u/>
        <sz val="12"/>
        <rFont val="Arial"/>
        <family val="2"/>
      </rPr>
      <t xml:space="preserve">PROYECTOS DE PROMOCIÓN DE APROVECHAMIENTO DE RESIDUOS PELIGROSOS, ESPECIALES Y DE MANEJO DIFERENCIADO
</t>
    </r>
    <r>
      <rPr>
        <sz val="12"/>
        <rFont val="Arial"/>
        <family val="2"/>
      </rPr>
      <t xml:space="preserve">
PEC # 5 Registro y reporte de trámites de residuos - 2024, relacionados con el registro de AVU, registro de acopiadores de llantas y registros de empresas transformadoras de envases y empaques. AVANCE 98 %</t>
    </r>
  </si>
  <si>
    <r>
      <t xml:space="preserve">PROYECTOS DE ARTICULACIÓN DE ACTORES DE LA DE RED ECONOMÍA CIRCULAR 
PEC #1 Cooperación para el consumo responsable.. AVANCE 85%
</t>
    </r>
    <r>
      <rPr>
        <sz val="14"/>
        <rFont val="Arial"/>
        <family val="2"/>
      </rPr>
      <t xml:space="preserve">1.  Se lleva a cabo la Reciclatón Empresarial los días 28 y 29 de mayo, gestionando un total de 31 toneladas de residuos posconsumo y especiales, beneficiando a 305 empresas participantes. Adicionalmenet se lleva a cabo la sensibilización a 291 estudiantes de la Universidad Distrital, en estas jornadas, se les dio a conocer la importancia de la promoción de Economía Circular, la gestión adecuada de los Residuos Posconsumo y las herramientas y programas que pone a disposición la SDA para que los ciudadanos puedan disponer adecuadamente sus residuos, durante las jornadas de recolección en las diferentes sedes de la Universidad Distrital los días 6,16,21 y 24 de mayo se lograron gestionar 348 kg de residuos. </t>
    </r>
    <r>
      <rPr>
        <b/>
        <sz val="14"/>
        <rFont val="Arial"/>
        <family val="2"/>
      </rPr>
      <t xml:space="preserve">
</t>
    </r>
    <r>
      <rPr>
        <sz val="14"/>
        <rFont val="Arial"/>
        <family val="2"/>
      </rPr>
      <t xml:space="preserve">Con relación a los puntos de recolección de aceite vegetal usado, durante el mes de marzo se realizo la recolección de 81,5 kg de AVU </t>
    </r>
  </si>
  <si>
    <r>
      <t xml:space="preserve">PROYECTOS DE PROCESAMIENTO, PRODUCCIÓN Y DIFUSIÓN DE INFORMACIÓN DE ECONOMÍA CIRCULAR.
PEC # 2 Información para Estilos de Vida Sostenible AVANCE 90%
</t>
    </r>
    <r>
      <rPr>
        <sz val="14"/>
        <rFont val="Arial"/>
        <family val="2"/>
      </rPr>
      <t xml:space="preserve">Se realizaron sesiones de sensibilización sobre la gestión de residuos posconsumo y Política Distrital de Economía Circular (PDEC) dirigidas a personas interesadas en ampliar su conocimiento sobre estos temas, durante 4 sesiones se logro capacitar 306 personas. 
Se realiza reunión para identificar diseño del indicador (TBDSA), se identificaron indicadores de la EDCV para incorporar en la Línea Base de Estilos de Vida Sostenible producto 114 de la Política Distrital de Economía Circular. Verificación reporte indicadores ORARBO.Reunión interinstitucionales para definir el plan de trabajo del producto 112 Programa de Estilos de Vida Sostenible y 212 Consumo responsable de la Política Distrital de Economía Circular. Productos con Secretaria Distrital Salud, Secretaria Distrital de Planeacion, Secretaria Distrital de Gobierno. Reunión y avance en contenidos Producto 1.2.2. Información virtual para la Economía Circular. Reunión LABtinoamerica, reunión sobre PROCEDA Tunjuelito para incorporar Economía Circular, reunión avance en consumo responsable en Barrios Unidos y asistencia a evento Conversápolis Remitió informe sobre indicador de Estilos de Vida Sostenible en el marco de la Estrategia Distrital Crecimiento Verde, remisión Revisión Proyecto resolución Plásticos de un solo uso (PUSU) MADS 2024; avance en el diseño del documento de Laboratorio de Estilos de Vida Sostenible (Producto 114 PDEC). </t>
    </r>
    <r>
      <rPr>
        <b/>
        <u/>
        <sz val="14"/>
        <rFont val="Arial"/>
        <family val="2"/>
      </rPr>
      <t xml:space="preserve">
</t>
    </r>
    <r>
      <rPr>
        <sz val="14"/>
        <rFont val="Arial"/>
        <family val="2"/>
      </rPr>
      <t xml:space="preserve">
</t>
    </r>
    <r>
      <rPr>
        <b/>
        <u/>
        <sz val="14"/>
        <rFont val="Arial"/>
        <family val="2"/>
      </rPr>
      <t xml:space="preserve">PEC # 3 Implementación y seguimiento a planes de gestión integral de residuos AVANCE 70 %
</t>
    </r>
    <r>
      <rPr>
        <sz val="14"/>
        <rFont val="Arial"/>
        <family val="2"/>
      </rPr>
      <t xml:space="preserve">Participación en la primera sesión de la Comisión Intersectorial para la Protección, la Sostenibilidad y la Salud Ambiental del Distrito Capital en la cual se realizó la presentación del plan de acción de la mesa Distrital de residuos peligrosos a cargo de la Subdirección de Ecourbanismo y Gestión Ambiental Empresarial. 
Desde la SEGAE se convoco a la segunda sesión de la mesa Distrital de residuos peligrosos de la CIPSSA, en la cual se realizo la presentación sobre la caracterización de eventos Respel Abandonados en Bogotá, adicionalmente realizo la presentación del  documento final relacionado con Lineamientos para la Sustitución y Gestión Integral de Asbesto, ajustes realizados teniendo en cuenta las observaciones recibidas en la primera sesión de la mesa por parte de actores involucrados,  posteriormente se realizo la socialización de la Política Distrital de Economía Circular, específicamente del Producto 3.3.3. Servicio de promoción y control a la gestión adecuada de residuos peligrosos, especiales y de manejo diferenciado con el fin de dar conocer las obligaciones de las entidades participantes establecer articulación para el cumplimiento de metas establecidas en dicho producto; se finalizo con la presentación de los avances del documento técnico de soporte relacionado con el Plan de Gestión Integral de Residuos Peligrosos (PGIRP) se realiza la socialización a las entidades pertenecientes a la mesa con el fin de recibir observaciones o comentarios.
Se realizo una reunión para la definición de las competencias en la evaluación de proyectos del IAT, así como la articulación proyectos de Residuos Especiales del PGIRS. Se avanzo en a la consolidación de información relacionada con el reporte de ejecución 1er trimestre 2024 Plan de Gestión de Residuos Solidos PGIRS, se remitió análisis de evaluación de los proyectos PGIRS ejecutados 2021-2024.
</t>
    </r>
    <r>
      <rPr>
        <b/>
        <u/>
        <sz val="14"/>
        <rFont val="Arial"/>
        <family val="2"/>
      </rPr>
      <t xml:space="preserve">PEC # 4 Economía circular de residuos de construcción y demolición  AVANCE 75 %
</t>
    </r>
    <r>
      <rPr>
        <sz val="14"/>
        <rFont val="Arial"/>
        <family val="2"/>
      </rPr>
      <t xml:space="preserve">Presentación de avances del proyecto Re Genera con la Subdirectora de SEGAE con el fin de armonizar acciones orientadas al fortalecimiento del proyecto.
Se cuenta con la estructura preliminar del proyecto normativo, documento preliminar del acto administrativo que dinamice la valorización de residuos orgánicos en grandes generadores. 
Elaboración de pieza de comunicación del proyecto piloto GIZ y piezas de comunicación relacionadas con las estrategias de campaña de difusión de alternativas de posconsumo de ropa y calzado en desuso. 
Se cuenta con versión preliminar del contenido del protocolo para la gestión de RCD abandonados en espacio publico o puntos críticos.  
Se cuenta con la versión final de los lineamientos para la sustitución y gestión integral de asbesto, donde se incluyen los comentarios y aportes de la SDS; se realiza presentación en la mesa distrital de RESPEL y se convoca a la SDS a mesa de trabajo para revisar la adopción e implementación de los lineamientos.
</t>
    </r>
    <r>
      <rPr>
        <b/>
        <u/>
        <sz val="14"/>
        <rFont val="Arial"/>
        <family val="2"/>
      </rPr>
      <t xml:space="preserve">
</t>
    </r>
    <r>
      <rPr>
        <sz val="14"/>
        <rFont val="Arial"/>
        <family val="2"/>
      </rPr>
      <t xml:space="preserve">
</t>
    </r>
  </si>
  <si>
    <r>
      <rPr>
        <b/>
        <u/>
        <sz val="14"/>
        <rFont val="Arial"/>
        <family val="2"/>
      </rPr>
      <t>"PROYECTOS DE PROMOCIÓN DE APROVECHAMIENTO DE RESIDUOS PELIGROSOS, ESPECIALES Y DE MANEJO DIFERENCIADO</t>
    </r>
    <r>
      <rPr>
        <sz val="14"/>
        <rFont val="Arial"/>
        <family val="2"/>
      </rPr>
      <t xml:space="preserve">
</t>
    </r>
    <r>
      <rPr>
        <b/>
        <sz val="14"/>
        <rFont val="Arial"/>
        <family val="2"/>
      </rPr>
      <t xml:space="preserve">
PEC # 5 Registro y reporte de trámites de residuos - 2024, relacionados con el registro de AVU, registro de acopiadores de llantas y registros de empresas transformadoras de envases y empaques. AVANCE 98 %</t>
    </r>
    <r>
      <rPr>
        <sz val="14"/>
        <rFont val="Arial"/>
        <family val="2"/>
      </rPr>
      <t xml:space="preserve">
Se reporta 1,741 toneladas de RAEE recolectados por medio del programa ECOLECTA. Acumulado 5,508 ton
Se reporta19,72 toneladas de Aceite vegetal usado gestionados adecuadamente bajo los reportes revisados por aplicativo web.  Acumulado  879,85 ton 
Se gestiona 1,9Ton de residuos textiles a traves de programa REDmoda. Acumalado 3,28 ton 
Se gestiona 8,5 kg de aceite vegetal usado por medio de contendores de AVU. Acumulado 360,08 kg</t>
    </r>
  </si>
  <si>
    <r>
      <t>Para el cumplimiento de la meta plan de desarrollo, durante lo corrido del cuatrienio a mayo</t>
    </r>
    <r>
      <rPr>
        <b/>
        <sz val="12"/>
        <color rgb="FFFF0000"/>
        <rFont val="Calibri"/>
        <family val="2"/>
        <scheme val="minor"/>
      </rPr>
      <t xml:space="preserve">  </t>
    </r>
    <r>
      <rPr>
        <sz val="12"/>
        <rFont val="Calibri"/>
        <family val="2"/>
        <scheme val="minor"/>
      </rPr>
      <t>de 2024 la SDA ha realizado el control y disposición adecuada d</t>
    </r>
    <r>
      <rPr>
        <b/>
        <sz val="12"/>
        <rFont val="Calibri"/>
        <family val="2"/>
        <scheme val="minor"/>
      </rPr>
      <t>e 40.976.562,56</t>
    </r>
    <r>
      <rPr>
        <sz val="12"/>
        <rFont val="Calibri"/>
        <family val="2"/>
        <scheme val="minor"/>
      </rPr>
      <t xml:space="preserve"> ton de las cuales 4.365.906,53 ton se controlaron en el segundo semestre de 2020; en la vigencia 2021 se controlaron  8.466.949,41  ton,  13.651.068,64  en la vigencia 2022,   a diciembre del año 2023, se  realizó control a 11.549.680,01 Toneladas de residuos peligrosos, y a mayo de 2024 un total de </t>
    </r>
    <r>
      <rPr>
        <b/>
        <sz val="12"/>
        <rFont val="Calibri"/>
        <family val="2"/>
        <scheme val="minor"/>
      </rPr>
      <t>2.942.957,97</t>
    </r>
    <r>
      <rPr>
        <sz val="12"/>
        <rFont val="Calibri"/>
        <family val="2"/>
        <scheme val="minor"/>
      </rPr>
      <t xml:space="preserve"> de los clasificadas de la siguiente manera:
Disposición RCD 	  1.773.964,36
Disposición RCD INFRAESTRUCTURA	  1.144.415,99
Disposición Residuos Hospitalarios y similares	   10.000,00
Disposición Entidades Públicas	  65,42
Disposición Residuos peligrosos: 14.512,2 
</t>
    </r>
  </si>
  <si>
    <t>A mayo de no se logro el cumplimiento de la meta propuesta lo anterior considerando que:
Se presentó una disminución en el numero de toneladas con disposición adecuada  proyectadas a controlar, lo anterior se soporta en la entrada en vigor del Decreto 507 de 2023, en materia de residuos de construcción y demolición- RCD, propone en su artículo 44 que los grandes generadores y pequeños generadores que deberán promover el aprovechamiento efectivo de un porcentaje del peso total de los residuos de construcción y demolición (RCD) generados en la obra, lo cual genera a su vez una disminución de las toneladas dispuestas ya q estas son aprovechadas.
Basado en lo anterior se genera una alerta que conduce a la posibilidad de no alcanzar a cumplir la  magnitud planeada para el primer semestre de 2024 argumentado en los nuevos lineamientos emitidos por el MADS en términos de gestión de residuos y la promoción de economía circular sobre el flujo de los residuos especiales.</t>
  </si>
  <si>
    <r>
      <t>Para el cumplimiento de esta meta plan de desarrollo, se han realizado diversas actuaciones técnicas de gestión y control que permitieron obtener en lo corrido del cuatrienio a mayo de 2024 el aprovechamiento de</t>
    </r>
    <r>
      <rPr>
        <b/>
        <sz val="12"/>
        <rFont val="Calibri"/>
        <family val="2"/>
        <scheme val="minor"/>
      </rPr>
      <t xml:space="preserve">  11.000.000</t>
    </r>
    <r>
      <rPr>
        <sz val="12"/>
        <rFont val="Calibri"/>
        <family val="2"/>
        <scheme val="minor"/>
      </rPr>
      <t xml:space="preserve">  toneladas de residuos peligrosos, ordinarios, especiales y/o de manejo diferenciado, de los cuales 1.019.665,43 ton fueron controladas durante el segundo semestre de 2020, en la vigencia 2021 se controlaron   2.135.872,75 ton,a diciembre de 2022 fueron controladas   3.109.407,33 ton , a diciembre de 2023 un total de  3.925.142,38 Tn y a mayo de 2024  un total de</t>
    </r>
    <r>
      <rPr>
        <b/>
        <sz val="12"/>
        <color rgb="FFFF0000"/>
        <rFont val="Calibri"/>
        <family val="2"/>
        <scheme val="minor"/>
      </rPr>
      <t xml:space="preserve"> </t>
    </r>
    <r>
      <rPr>
        <b/>
        <sz val="12"/>
        <rFont val="Calibri"/>
        <family val="2"/>
        <scheme val="minor"/>
      </rPr>
      <t xml:space="preserve">809.912,11 </t>
    </r>
    <r>
      <rPr>
        <sz val="12"/>
        <rFont val="Calibri"/>
        <family val="2"/>
        <scheme val="minor"/>
      </rPr>
      <t xml:space="preserve"> clasificadas de la siguiente manera:
Aprovechamiento RCD PROYECTOS CONSTRUCTIVOS  	456.885,76
Aprovechamiento RCD INFRAESTRUCTURA  	555.605,73
Aprovechamiento Residuos Hospitalarios y similares	  2.037,86
Aprovechamiento Llantas	  2.512,29
Aprovechamiento Entidades Públicas	  718,40
Aprovechamiento de RAEE recolectados programa ECOLECTA en el sector residencial  5,508 
Aprovechamiento de Aceite vegetal usado  879,85 
</t>
    </r>
  </si>
  <si>
    <t>Es de resaltar que además de las 809.912,11 ton controladas con aprovechamiento se registraron otras  208.733,29   producto de la entrada en vigencia del Decreto 507 de 2023, en materia de residuos de construcción y demolición- RCD, el cual propone en su artículo 44 que los grandes generadores y pequeños generadores que deberán promover el aprovechamiento efectivo de un porcentaje del peso total de los residuos de construcción y demolición (RCD) generados en la obra,</t>
  </si>
  <si>
    <t>La implementación del programa de actividades de evaluación, control y seguimiento ambiental a la adecuada disposición y aprovechamiento de residuos en Bogotá esta orientado al control de toneladas; el valor del presupuesto ejecutado a mayo de 2024 para esta meta  es directamente proporcional al número total de toneladas controladas en cada localidad para este caso USAQUEN  143777,35  ton de las cuales son GEOREFERENCIABLES 134689,1724779  y no GEOREFERENCIABLES 9088,182</t>
  </si>
  <si>
    <t>La implementación del programa de actividades de evaluación, control y seguimiento ambiental a la adecuada disposición y aprovechamiento de residuos en Bogotá esta orientado al control de toneladas; el valor del presupuesto ejecutado a mayo de 2024 para esta meta  es directamente proporcional al número total de toneladas controladas en cada localidad para este caso CHAPINERO  139075,80  ton de las cuales son GEOREFERENCIABLES 137489,98644  y no GEOREFERENCIABLES 1585,82</t>
  </si>
  <si>
    <t>La implementación del programa de actividades de evaluación, control y seguimiento ambiental a la adecuada disposición y aprovechamiento de residuos en Bogotá esta orientado al control de toneladas; el valor del presupuesto ejecutado a mayo de 2024 para esta meta  es directamente proporcional al número total de toneladas controladas en cada localidad para este caso SANTA FE  40721,3333944  ton de las cuales son GEOREFERENCIABLES 40721,33  y no GEOREFERENCIABLES 0</t>
  </si>
  <si>
    <t>La implementación del programa de actividades de evaluación, control y seguimiento ambiental a la adecuada disposición y aprovechamiento de residuos en Bogotá esta orientado al control de toneladas; el valor del presupuesto ejecutado a mayo de 2024 para esta meta  es directamente proporcional al número total de toneladas controladas en cada localidad para este caso SAN CRISTOBAL  167094,47 ton de las cuales son GEOREFERENCIABLES 41538,29  y no GEOREFERENCIABLES 125556,172</t>
  </si>
  <si>
    <t>La implementación del programa de actividades de evaluación, control y seguimiento ambiental a la adecuada disposición y aprovechamiento de residuos en Bogotá esta orientado al control de toneladas; el valor del presupuesto ejecutado a mayo de 2024 para esta meta  es directamente proporcional al número total de toneladas controladas en cada localidad para este caso USME  13669,84545  ton de las cuales son GEOREFERENCIABLES 7039,05  y no GEOREFERENCIABLES 6630,79</t>
  </si>
  <si>
    <t>La implementación del programa de actividades de evaluación, control y seguimiento ambiental a la adecuada disposición y aprovechamiento de residuos en Bogotá esta orientado al control de toneladas; el valor del presupuesto ejecutado a mayo de 2024 para esta meta  es directamente proporcional al número total de toneladas controladas en cada localidad para este caso TUNJUELITO  31171,23  ton de las cuales son GEOREFERENCIABLES 31171,23  y no GEOREFERENCIABLES 0</t>
  </si>
  <si>
    <t>La implementación del programa de actividades de evaluación, control y seguimiento ambiental a la adecuada disposición y aprovechamiento de residuos en Bogotá esta orientado al control de toneladas; el valor del presupuesto ejecutado a mayo de 2024 para esta meta  es directamente proporcional al número total de toneladas controladas en cada localidad para este caso BOSA  84097,54  ton de las cuales son GEOREFERENCIABLES 8075,06  y no GEOREFERENCIABLES 76022,482</t>
  </si>
  <si>
    <t>La implementación del programa de actividades de evaluación, control y seguimiento ambiental a la adecuada disposición y aprovechamiento de residuos en Bogotá esta orientado al control de toneladas; el valor del presupuesto ejecutado a mayo de 2024 para esta meta  es directamente proporcional al número total de toneladas controladas en cada localidad para este caso KENNEDY  279229,69664  ton de las cuales son GEOREFERENCIABLES 76327,34  y no GEOREFERENCIABLES 202902,35</t>
  </si>
  <si>
    <t>La implementación del programa de actividades de evaluación, control y seguimiento ambiental a la adecuada disposición y aprovechamiento de residuos en Bogotá esta orientado al control de toneladas; el valor del presupuesto ejecutado a mayo de 2024 para esta meta  es directamente proporcional al número total de toneladas controladas en cada localidad para este caso FONTIBON  199436,20  ton de las cuales son GEOREFERENCIABLES 156942,19  y no GEOREFERENCIABLES 42494,016</t>
  </si>
  <si>
    <t>La implementación del programa de actividades de evaluación, control y seguimiento ambiental a la adecuada disposición y aprovechamiento de residuos en Bogotá esta orientado al control de toneladas; el valor del presupuesto ejecutado a mayo de 2024 para esta meta  es directamente proporcional al número total de toneladas controladas en cada localidad para este caso ENGATIVA  341982,12573  ton de las cuales son GEOREFERENCIABLES 49689,93  y no GEOREFERENCIABLES 292292,19</t>
  </si>
  <si>
    <t>La implementación del programa de actividades de evaluación, control y seguimiento ambiental a la adecuada disposición y aprovechamiento de residuos en Bogotá esta orientado al control de toneladas; el valor del presupuesto ejecutado a mayo de 2024 para esta meta  es directamente proporcional al número total de toneladas controladas en cada localidad para este caso SUBA  144199,81  ton de las cuales son GEOREFERENCIABLES 91291,12  y no GEOREFERENCIABLES 52908,69</t>
  </si>
  <si>
    <t>La implementación del programa de actividades de evaluación, control y seguimiento ambiental a la adecuada disposición y aprovechamiento de residuos en Bogotá esta orientado al control de toneladas; el valor del presupuesto ejecutado a mayo de 2024 para esta meta  es directamente proporcional al número total de toneladas controladas en cada localidad para este caso BARRIOS UNIDOS  18261,74  ton de las cuales son GEOREFERENCIABLES 16818,00  y no GEOREFERENCIABLES 1443,74</t>
  </si>
  <si>
    <t>La implementación del programa de actividades de evaluación, control y seguimiento ambiental a la adecuada disposición y aprovechamiento de residuos en Bogotá esta orientado al control de toneladas; el valor del presupuesto ejecutado a mayo de 2024 para esta meta  es directamente proporcional al número total de toneladas controladas en cada localidad para este caso TEUSAQUILLO  33725,41  ton de las cuales son GEOREFERENCIABLES 33590,45 y no GEOREFERENCIABLES 134,96</t>
  </si>
  <si>
    <t>La implementación del programa de actividades de evaluación, control y seguimiento ambiental a la adecuada disposición y aprovechamiento de residuos en Bogotá esta orientado al control de toneladas; el valor del presupuesto ejecutado a mayo de 2024 para esta meta  es directamente proporcional al número total de toneladas controladas en cada localidad para este caso LOS MARTIRES  57137,44  ton de las cuales son GEOREFERENCIABLES 6087,68  y no GEOREFERENCIABLES 51049,76</t>
  </si>
  <si>
    <t>La implementación del programa de actividades de evaluación, control y seguimiento ambiental a la adecuada disposición y aprovechamiento de residuos en Bogotá esta orientado al control de toneladas; el valor del presupuesto ejecutado a mayo de 2024 para esta meta  es directamente proporcional al número total de toneladas controladas en cada localidad para este caso ANTONIO NARIÑO 4881,82  ton de las cuales son GEOREFERENCIABLES 4881,82  y no GEOREFERENCIABLES 0</t>
  </si>
  <si>
    <t>La implementación del programa de actividades de evaluación, control y seguimiento ambiental a la adecuada disposición y aprovechamiento de residuos en Bogotá esta orientado al control de toneladas; el valor del presupuesto ejecutado a mayo de 2024 para esta meta  es directamente proporcional al número total de toneladas controladas en cada localidad para este caso PUENTE ARANDA33959,39  ton de las cuales son GEOREFERENCIABLES 33959,39  y no GEOREFERENCIABLES 0</t>
  </si>
  <si>
    <t>La implementación del programa de actividades de evaluación, control y seguimiento ambiental a la adecuada disposición y aprovechamiento de residuos en Bogotá esta orientado al control de toneladas; el valor del presupuesto ejecutado a mayo de 2024 para esta meta  es directamente proporcional al número total de toneladas controladas en cada localidad para este caso CANDELARIA  12116,44  ton de las cuales son GEOREFERENCIABLES 12116,44  y no GEOREFERENCIABLES 0</t>
  </si>
  <si>
    <t>La implementación del programa de actividades de evaluación, control y seguimiento ambiental a la adecuada disposición y aprovechamiento de residuos en Bogotá esta orientado al control de toneladas; el valor del presupuesto ejecutado a mayo de 2024 para esta meta  es directamente proporcional al número total de toneladas controladas en cada localidad para este caso RAFAEL URIBE URIBE  118287,88  ton de las cuales son GEOREFERENCIABLES 6046,30  y no GEOREFERENCIABLES 112241,58</t>
  </si>
  <si>
    <t>La implementación del programa de actividades de evaluación, control y seguimiento ambiental a la adecuada disposición y aprovechamiento de residuos en Bogotá esta orientado al control de toneladas; el valor del presupuesto ejecutado a mayo de 2024 para esta meta  es directamente proporcional al número total de toneladas controladas en cada localidad para este caso CIUDAD BOLIVAR 482049,63  ton de las cuales son GEOREFERENCIABLES 482049,63  y no GEOREFERENCIABLES 0</t>
  </si>
  <si>
    <t>La implementación del programa de actividades de evaluación, control y seguimiento ambiental a la adecuada disposición y aprovechamiento de residuos en Bogotá esta orientado al control de toneladas; el valor del presupuesto ejecutado a mayo de 2024 para esta meta  es directamente proporcional al número total de toneladas controladas en cada localidad para este caso ESPECIAL  1615842,77  ton de las cuales son GEOREFERENCIABLES   y no GEOREFERENCIABLES 1615842,77</t>
  </si>
  <si>
    <t>CORTE A MAYO 2024</t>
  </si>
  <si>
    <t xml:space="preserve">BARRANCAS
BARRANCAS NORTE
BELLA SUIZA
BOSQUE DE PINOS III
CEDRITOS
COUNTRY CLUB
EL TOBERIN
EL VERVENAL
ESCUELA DE INFANTERIA
LA CALLEJA
LA CAROLINA
LA GRANJA NORTE
LA PRADERA NORTE
LAS MARGARITAS
LAS ORQUIDEAS
LOS CEDROS
LOS CEDROS ORIENTAL
RINCON DEL CHICO
SAN ANTONIO NOROCCIDENTAL
SAN GABRIEL NORTE
SAN JOSE DE USAQUEN
SAN PATRICIO
SANTA ANA OCCIDENTAL
SANTA BARBARA CENTRAL
SANTA BARBARA OCCIDENTAL
SANTA BARBARA ORIENTAL
SANTA BIBIANA
SANTA TERESA
TIBABITA
USAQUEN
VERBENAL SAN ANTONIO
</t>
  </si>
  <si>
    <t xml:space="preserve"> POL_7702_1_5_2024_DETALLADA
</t>
  </si>
  <si>
    <t xml:space="preserve">ANTIGUO COUNTRY
BELLAVISTA
CATALUNA
CHAPINERO CENTRAL
CHAPINERO NORTE
CHICO NORTE
CHICO NORTE II SECTOR
CHICO NORTE III SECTOR
EL CHICO
EL NOGAL
EL RETIRO
EMAUS
ESPARTILLAL
GRANADA
INGEMAR
LA CABRERA
LAGO GAITAN
MARIA CRISTINA
MARLY
PARDO RUBIO
PORCIUNCULA
QUINTA CAMACHO
SUCRE
</t>
  </si>
  <si>
    <t>91
92
93
96</t>
  </si>
  <si>
    <t xml:space="preserve">EL GUAVIO
LA ALAMEDA
LA MACARENA
LA MERCED
LA PENA
LA PERSEVERANCIA
LAS NIEVES
SAMPER
SAN DIEGO
SAN MARTIN
VERACRUZ
</t>
  </si>
  <si>
    <t>ALTAMIRA
ARBOLEDA SANTA TERESITA
BELLO HORIZONTE
CHIGUAZA URBANO
GRANADA SUR
LA GLORIA ORIENTAL
LA VICTORIA
LAS GUACAMAYAS I
LOS ALPES
MODELO SUR
NARINO SUR
SANTA INES SUR II
SOCIEGO
SURAMERICA
VEINTE DE JULIO
YOMASA</t>
  </si>
  <si>
    <t>BOLONIA I
CENTRO USME URBANO
PORVENIR
PUERTA AL LLANO DE USME
SANTA LIBRADA</t>
  </si>
  <si>
    <t>BRASILIA
CHICALA
EL CORZO
EL JARDIN
GUALOCHE
JIMENEZ DE QUESADA
JORGE URIBE BOTERO
JOSE MARIA CARBONEL
LA PAZ BOSA
LAS MARGARITAS
NUEVA GRANADA BOSA
OLARTE
VILLA ANNY I</t>
  </si>
  <si>
    <t>ALQUERIA LA FRAGUA
ALQUERIA LA FRAGUA NORTE
BAVARIA
CASABLANCA
CATALINA
CIUDAD KENNEDY CENTRAL
CIUDAD KENNEDY NORTE
CIUDAD KENNEDY OCCIDENTAL
CIUDAD KENNEDY ORIENTAL
CIUDAD KENNEDY SUR
CIUDAD TECHO II
CORABASTOS
EL JAZMIN
EL PARAISO
EL TINTAL IV
GRAN BRITALIA I
HIPOTECHO
HIPOTECHO OCCIDENTAL
HIPOTECHO SUR
LA PAZ BOSA
LAS DELICIAS
LAS DOS AVENIDAS
LUSITANIA
MANDALAY
MARSELLA
NUEVO TECHO
PATIO BONITO
PATIO BONITO III
PROVIVIENDA
PROVIVIENDA OCCIDENTAL
PROVIVIENDA ORIENTAL
TIMIZA
TIMIZA C
TINTALA
VISION DE ORIENTE</t>
  </si>
  <si>
    <t>AEROPUERTO EL DORADO
BRISAS ALDEA FONTIBON
CAPELLANIA
CENTRO FONTIBON
CIUDAD HAYUELOS
EL CARMEN FONTIBON
EL CHANCO I
EL TINTAL CENTRAL
EL VERGEL
FERROCAJA FONTIBON
FRANCO
GRANJAS DE TECHO
LA CABANA FONTIBON
LA ESPERANZA NORTE
LA ESPERANZA SUR
LOS ALAMOS
MODELIA
MODELIA OCCIDENTAL
MONTEVIDEO
PUENTE GRANDE
PUERTA DE TEJA
SALITRE OCCIDENTAL
SAN PABLO JERICO
SANTA CECILIA
VERSALLES FONTIBON
VILLA CARMENZA
VILLEMAR</t>
  </si>
  <si>
    <t>105
116
26
29
30
31
72
73
74</t>
  </si>
  <si>
    <t>BELLAVISTA OCCIDENTAL
BOLIVIA ORIENTAL
BONANZA
BOYACA
CENTRO ENGATIVA II
CIUDADELA COLSUBSIDIO
EL CEDRO
EL DORADO RURAL
EL GACO
EL MADRIGAL
EL MINUTO DE DIOS
ENGATIVA ZONA URBANA
JARDIN BOTANICO
LA ESTRADA
LA GRANJA
LAS FERIAS
LAS FERIAS OCCIDENTAL
LOS ALAMOS
NORMANDIA
NORMANDIA OCCIDENTAL
PARIS
PARIS GAITAN
QUIRIGUA ORIENTAL
SAN IGNACIO
SANTA MONICA
SANTA ROSA
TABORA
VILLA DEL MAR
VILLAS DE ALCALA</t>
  </si>
  <si>
    <t>17
18
19
2
20
23
24
25
27
28
71</t>
  </si>
  <si>
    <t>ALTOS DE CHOZICA
BATAN
BRITALIA
CANODROMO
CASA BLANCA SUBA I
CASABLANCA SUBA URBANO
EL PINO
EL PLAN
EL POA
ESCUELA DE CARABINEROS
ESTORIL
JULIO FLOREZ
LAS FLORES
LISBOA
MAZUREN
MIRANDELA
MONACO
NIZA NORTE
NUEVA ZELANDIA
PINOS DE LOMBARDIA
PORTALES DEL NORTE
POTOSI
PRADO VERANIEGO NORTE
PRADO VERANIEGO SUR
PUENTE LARGO
RINCON DE SUBA
SAN JOSE DE BAVARIA
SAN JOSE DEL PRADO
SUBA CERROS
SUBA URBANO
TIBABUYES
TUNA BAJA
VEREDA SUBA NARANJOS
VICTORIA NORTE
VILLA ELISA</t>
  </si>
  <si>
    <t>ALCAZARES
ALCAZARES NORTE
BENJAMIN HERRERA
COLOMBIA
CONCEPCION NORTE
EL ROSARIO
LA AURORA
LA CASTELLANA
LA LIBERTAD
LA MERCED NORTE
METROPOLIS
PARQUE DISTRITAL SALITRE
POPULAR MODELO
QUINTA MUTIS
RIONEGRO
SAN FELIPE
SAN FERNANDO
SAN FERNANDO OCCIDENTAL
SAN MIGUEL</t>
  </si>
  <si>
    <t>ALFONSO LOPEZ
ARMENIA
BANCO CENTRAL
BELALCAZAR
CENTRO ADMINISTRATIVO OCC.
CHAPINERO OCCIDENTAL
CIUDAD SALITRE NOR-ORIENTAL
CIUDAD SALITRE SUR-ORIENTAL
CIUDAD UNIVERSITARIA
FLORIDA
GALERIAS
GRAN AMERICA
LA SOLEDAD
ORTEZAL
PALERMO
SAN LUIS
TEUSAQUILLO</t>
  </si>
  <si>
    <t>EL LISTON
EL PROGRESO
LA ESTANZUELA
LA FAVORITA
LA PEPITA
LA SABANA
SAN VICTORINO
SANTA FE
SANTA ISABEL
SANTA ISABEL SUR
USATAMA
VERAGUAS</t>
  </si>
  <si>
    <t>CIUDAD JARDIN SUR
EDUARDO FREY
LA HORTUA
RESTREPO
RESTREPO OCCIDENTAL
SAN ANTONIO
SANTANDER
SANTANDER SUR
VILLA MAYOR ORIENTAL</t>
  </si>
  <si>
    <t>ALQUERIA
AUTOPISTA MUZU ORIENTAL
BATALLON CALDAS
CENTRO INDUSTRIAL
COLON
COMUNEROS
CUNDINAMARCA
ESTACION CENTRAL
GALAN
GORGONZOLA
INDUSTRIAL CENTENARIO
LA TRINIDAD
LOS EJIDOS
PENSILVANIA
PUENTE ARANDA
SALAZAR GOMEZ
SAN RAFAEL
SANTA MATILDE
TIBANA</t>
  </si>
  <si>
    <t xml:space="preserve">
36
39
53
55
</t>
  </si>
  <si>
    <t>CLARET
DIANA TURBAY
GRANJAS SAN PABLO
INGLES
LA RESURRECCION
LIBERTADOR
MURILLO TORO
OLAYA
QUIROGA
SAN JORGE SUR
SANTIAGO PEREZ
SOSIEGO SUR</t>
  </si>
  <si>
    <t>CANDELARIA LA NUEVA
EL CHIRCAL SUR
EL ENSUENO
EL MOCHUELO
EL MOCHUELO ORIENTAL
GUADALUPE
LA CORUNA
LA ESTANCIA
LA PRADERA
LAS ACACIAS
LUCERO DEL SUR
MADELENA
MEISSEN
PERDOMO ALTO
POTOSI
RAFAEL ESCAMILLA
RINCON DE LA VALVANERA
RONDA
SAN FRANCISCO
SANTA VIVIANA
SIERRA MORENA
VERONA
VILLA CANDELARIA</t>
  </si>
  <si>
    <t>10-11-12-13-14-15-16-9
88-90-97-99
91-92-93-96
32-33-34-50-51
56-57-59-61
42-62
49-84-85-86-87
Todas las UPZ de Kennedy, excepto la 83
110-112-114-117-75-76-7
105-116-26-29-30-31-72-73-74
Todas las UPZ de Engativa
103-21-22-98
100-101-104-107-109
102-37
35-38
108-111-40-41-43
94
36-39-53-55
63-64-65-66-67-68-69</t>
  </si>
  <si>
    <t xml:space="preserve">POL_7702_1_5_2024
 POL_7702_1_5_2024_DETALLADA
</t>
  </si>
  <si>
    <t>A febrero de 2024 se  elaboró el informe técnico No. 01121, del 22 de febrero del 2024 denominado PROGRAMA DE ACTIVIDADES DE EVALUACIÓN, SEGUIMIENTO, CONTROL AMBIENTAL ENCAMINADAS A LA ADECUADA DISPOSICIÓN Y APROVECHAMIENTO DE RESIDUOS EN BOGOTÁ
En cuanto al 2do instrumento técnicos se avanza en 89%  de  la implementación del programa de actividades de evaluación, control y seguimiento ambiental encaminadas a la adecuada disposición y aprovechamiento de residuos en Bogotá    y se realizó el reporte de eficiencia de las actuaciones técnicas y administrativas de evaluación control y seguimiento para cada uno de los tipos de usuarios controlados según se soporta en los  informes técnicos.</t>
  </si>
  <si>
    <t xml:space="preserve">En el marco de las acciones de evaluación, control y seguimiento a los factores de deterioro ambiental como los son los residuos y escombros, la Secretaría Distrital de Ambiente durante el periodo comprendido entre el 01 enero al 31 de mayo del año 2024, atendió el 95,3% de los conceptos técnicos que recomiendan una actuación administrativa sancionatoria, distribuida así:
N° de Conceptos Técnicos que recomiendan actuaciones administrativas sancionatorias: 127
N° de Conceptos Técnicos acogidos jurídicamente mediante acto administrativo: 121
 </t>
  </si>
  <si>
    <t>PROYECTOS DE ARTICULACIÓN DE ACTORES DE LA DE RED ECONOMÍA CIRCULAR 
PEC #1 Cooperación para el consumo responsable.. AVANCE 85 %
PROYECTOS DE PROCESAMIENTO, PRODUCCIÓN Y DIFUSIÓN DE INFORMACIÓN DE ECONOMÍA CIRCULAR.
PEC # 2 Información para Estilos de Vida Sostenible AVANCE 90 %
PEC # 3 Implementación y seguimiento a planes de gestión integral de residuos AVANCE 70 %
PEC # 4 Economía circular de residuos de construcción y demolición  AVANCE 75 %
PROYECTOS DE PROMOCIÓN DE APROVECHAMIENTO DE RESIDUOS PELIGROSOS, ESPECIALES Y DE MANEJO DIFERENCIADO
PEC # 5 Registro y reporte de trámites de residuos - 2024, relacionados con el registro de AVU, registro de acopiadores de llantas y registros de empresas transformadoras de envases y empaques. AVANCE 98 %</t>
  </si>
  <si>
    <t>A Mayo  de 2024, la Secretaría Distrital de Ambiente controló la gestión adecuada de 3.752.870,08 ton de residuos peligrosos, ordinarios, especiales de los cuales 2.942.957,97 ton corresponden a disposición adecuada  y  809.912,108 ton a aprovechamiento de residuos  en el D.C.</t>
  </si>
  <si>
    <t>A Mayo de 2024 , se realizó el reporte de eficiencia de las actuaciones técnicas y administrativas de evaluación control y seguimiento para cada uno de los tipos de usuarios controlados según se soporta en los  informes técnicos con numero de proceso forest SDA  así:
Informe técnico eficiencia Mayo  RCD PROCESO 6289864
Informe técnico eficiencia Mayo  LLANTAS PROCESO 6281478
Informe técnico eficiencia Mayo   HOSPITALARIOS 6281277 
Informe técnico eficiencia Mayo  INFRAESTRUCTURA 6278777
Informe técnico eficiencia Mayo   CAEP 6281938</t>
  </si>
  <si>
    <t>No se ha alcanzado el 100%  dado que algunos procesos estan en su etapa inicial</t>
  </si>
  <si>
    <t>La Subdirección de Ecourbanismo y Gestion Ambiental Empresarial durante el mes de junio realizará plan de choque para terminar al 100% el desarrollo de los 5 proyectos de economía circular.</t>
  </si>
  <si>
    <t>Se registra una disminución en el numero de toneladas  con disposición adecuada  proyectadas a controlar, lo anterior se soporta en la entrada en vigor del Decreto 507 de 2023, en materia de residuos de construcción y demolición- RCD, propone en su artículo 44 que los grandes generadores y pequeños generadores que deberán promover el aprovechamiento efectivo de un porcentaje del peso total de los residuos de construcción y demolición (RCD) generados en la obra, lo cual genera a su vez una disminución de las toneladas dispuestas ya que estas son aprovechadas.
Basado en lo anterior se genera una alerta que conduce a la posibilidad de no alcanzar a cumplir la  magnitud planeada para el primer semestre de 2024 argumentado en los nuevos lineamientos emitidos por el MADS en términos de gestión de residuos y la promoción de economía circular sobre el flujo de los residuos especiales.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</si>
</sst>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6" formatCode="&quot;$&quot;\ #,##0;[Red]\-&quot;$&quot;\ #,##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_);_(&quot;$&quot;\ * \(#,##0\);_(&quot;$&quot;\ * &quot;-&quot;_);_(@_)"/>
    <numFmt numFmtId="167" formatCode="_(&quot;$&quot;\ * #,##0.00_);_(&quot;$&quot;\ * \(#,##0.00\);_(&quot;$&quot;\ * &quot;-&quot;??_);_(@_)"/>
    <numFmt numFmtId="168" formatCode="_(* #,##0.00_);_(* \(#,##0.00\);_(* &quot;-&quot;??_);_(@_)"/>
    <numFmt numFmtId="169" formatCode="_-* #,##0.00\ &quot;€&quot;_-;\-* #,##0.00\ &quot;€&quot;_-;_-* &quot;-&quot;??\ &quot;€&quot;_-;_-@_-"/>
    <numFmt numFmtId="170" formatCode="_-* #,##0.00\ _€_-;\-* #,##0.00\ _€_-;_-* &quot;-&quot;??\ _€_-;_-@_-"/>
    <numFmt numFmtId="171" formatCode="_ &quot;$&quot;\ * #,##0.00_ ;_ &quot;$&quot;\ * \-#,##0.00_ ;_ &quot;$&quot;\ * &quot;-&quot;??_ ;_ @_ "/>
    <numFmt numFmtId="172" formatCode="_ * #,##0.00_ ;_ * \-#,##0.00_ ;_ * &quot;-&quot;??_ ;_ @_ "/>
    <numFmt numFmtId="173" formatCode="0.0%"/>
    <numFmt numFmtId="174" formatCode="_ * #,##0_ ;_ * \-#,##0_ ;_ * &quot;-&quot;??_ ;_ @_ "/>
    <numFmt numFmtId="175" formatCode="_(&quot;$&quot;* #,##0.00_);_(&quot;$&quot;* \(#,##0.00\);_(&quot;$&quot;* &quot;-&quot;??_);_(@_)"/>
    <numFmt numFmtId="176" formatCode="_-* #,##0\ _€_-;\-* #,##0\ _€_-;_-* &quot;-&quot;??\ _€_-;_-@_-"/>
    <numFmt numFmtId="177" formatCode="#,##0.00\ \€"/>
    <numFmt numFmtId="178" formatCode="#,##0.00_ ;\-#,##0.00\ "/>
    <numFmt numFmtId="179" formatCode="#,##0.000"/>
    <numFmt numFmtId="180" formatCode="&quot;$&quot;\ #,##0"/>
    <numFmt numFmtId="181" formatCode="&quot;$&quot;\ #,##0.00"/>
    <numFmt numFmtId="182" formatCode="#,##0.0000"/>
    <numFmt numFmtId="183" formatCode="#,##0.0"/>
    <numFmt numFmtId="184" formatCode="&quot;$&quot;#,##0.00"/>
    <numFmt numFmtId="185" formatCode="_([$$-240A]\ * #,##0_);_([$$-240A]\ * \(#,##0\);_([$$-240A]\ * &quot;-&quot;??_);_(@_)"/>
    <numFmt numFmtId="186" formatCode="_-&quot;$&quot;\ * #,##0_-;\-&quot;$&quot;\ * #,##0_-;_-&quot;$&quot;\ * &quot;-&quot;??_-;_-@_-"/>
    <numFmt numFmtId="187" formatCode="0.00000000"/>
    <numFmt numFmtId="188" formatCode="_-&quot;$&quot;\ * #,##0.00_-;\-&quot;$&quot;\ * #,##0.00_-;_-&quot;$&quot;\ * &quot;-&quot;_-;_-@_-"/>
    <numFmt numFmtId="189" formatCode="_-&quot;$&quot;\ * #,##0.000_-;\-&quot;$&quot;\ * #,##0.000_-;_-&quot;$&quot;\ * &quot;-&quot;_-;_-@_-"/>
    <numFmt numFmtId="190" formatCode="0.000"/>
    <numFmt numFmtId="191" formatCode="#,##0.00000"/>
    <numFmt numFmtId="192" formatCode="_-[$$-240A]\ * #,##0.00_-;\-[$$-240A]\ * #,##0.00_-;_-[$$-240A]\ * &quot;-&quot;??_-;_-@_-"/>
    <numFmt numFmtId="193" formatCode="0.000%"/>
  </numFmts>
  <fonts count="93"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sz val="10.5"/>
      <color theme="1"/>
      <name val="Times New Roman"/>
      <family val="1"/>
    </font>
    <font>
      <sz val="11"/>
      <color indexed="8"/>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sz val="14"/>
      <name val="Arial"/>
      <family val="2"/>
    </font>
    <font>
      <b/>
      <sz val="16"/>
      <name val="Arial"/>
      <family val="2"/>
    </font>
    <font>
      <sz val="14"/>
      <color theme="1"/>
      <name val="Arial"/>
      <family val="2"/>
    </font>
    <font>
      <sz val="16"/>
      <name val="Arial"/>
      <family val="2"/>
    </font>
    <font>
      <b/>
      <sz val="30"/>
      <name val="Arial"/>
      <family val="2"/>
    </font>
    <font>
      <sz val="30"/>
      <name val="Arial"/>
      <family val="2"/>
    </font>
    <font>
      <b/>
      <sz val="30"/>
      <name val="Calibri"/>
      <family val="2"/>
      <scheme val="minor"/>
    </font>
    <font>
      <sz val="24"/>
      <name val="Arial"/>
      <family val="2"/>
    </font>
    <font>
      <sz val="8"/>
      <color theme="1"/>
      <name val="Arial"/>
      <family val="2"/>
    </font>
    <font>
      <b/>
      <sz val="10"/>
      <color theme="1"/>
      <name val="Calibri"/>
      <family val="2"/>
      <scheme val="minor"/>
    </font>
    <font>
      <sz val="10"/>
      <name val="Calibri"/>
      <family val="2"/>
      <scheme val="minor"/>
    </font>
    <font>
      <b/>
      <sz val="10"/>
      <name val="Calibri"/>
      <family val="2"/>
      <scheme val="minor"/>
    </font>
    <font>
      <sz val="9"/>
      <color theme="1"/>
      <name val="Calibri"/>
      <family val="2"/>
      <scheme val="minor"/>
    </font>
    <font>
      <sz val="12"/>
      <color theme="1"/>
      <name val="Arial"/>
      <family val="2"/>
    </font>
    <font>
      <b/>
      <sz val="16"/>
      <color theme="1"/>
      <name val="Calibri"/>
      <family val="2"/>
      <scheme val="minor"/>
    </font>
    <font>
      <sz val="8"/>
      <color rgb="FF000000"/>
      <name val="Calibri"/>
      <family val="2"/>
      <scheme val="minor"/>
    </font>
    <font>
      <b/>
      <sz val="11"/>
      <name val="Arial"/>
      <family val="2"/>
    </font>
    <font>
      <b/>
      <sz val="10"/>
      <color theme="0"/>
      <name val="Arial"/>
      <family val="2"/>
    </font>
    <font>
      <sz val="9"/>
      <name val="Calibri"/>
      <family val="2"/>
    </font>
    <font>
      <u/>
      <sz val="11"/>
      <color theme="10"/>
      <name val="Calibri"/>
      <family val="2"/>
      <scheme val="minor"/>
    </font>
    <font>
      <u/>
      <sz val="11"/>
      <color theme="11"/>
      <name val="Calibri"/>
      <family val="2"/>
      <scheme val="minor"/>
    </font>
    <font>
      <b/>
      <sz val="14"/>
      <color rgb="FFFF0000"/>
      <name val="Arial"/>
      <family val="2"/>
    </font>
    <font>
      <b/>
      <u/>
      <sz val="14"/>
      <name val="Arial"/>
      <family val="2"/>
    </font>
    <font>
      <sz val="11"/>
      <color rgb="FFFF0000"/>
      <name val="Calibri"/>
      <family val="2"/>
      <scheme val="minor"/>
    </font>
    <font>
      <sz val="12"/>
      <color rgb="FFFF0000"/>
      <name val="Arial"/>
      <family val="2"/>
    </font>
    <font>
      <b/>
      <sz val="12"/>
      <name val="Calibri"/>
      <family val="2"/>
      <scheme val="minor"/>
    </font>
    <font>
      <sz val="7"/>
      <color theme="1"/>
      <name val="Arial"/>
      <family val="2"/>
    </font>
    <font>
      <b/>
      <sz val="9"/>
      <name val="Calibri"/>
      <family val="2"/>
      <scheme val="minor"/>
    </font>
    <font>
      <sz val="8"/>
      <name val="Calibri"/>
      <family val="2"/>
      <scheme val="minor"/>
    </font>
    <font>
      <b/>
      <sz val="12"/>
      <color rgb="FFFF0000"/>
      <name val="Calibri"/>
      <family val="2"/>
      <scheme val="minor"/>
    </font>
    <font>
      <b/>
      <u/>
      <sz val="12"/>
      <name val="Arial"/>
      <family val="2"/>
    </font>
    <font>
      <b/>
      <sz val="12"/>
      <color theme="1"/>
      <name val="Arial"/>
      <family val="2"/>
    </font>
    <font>
      <sz val="12"/>
      <name val="Calibri"/>
      <family val="2"/>
    </font>
  </fonts>
  <fills count="3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theme="0"/>
        <bgColor theme="0"/>
      </patternFill>
    </fill>
    <fill>
      <patternFill patternType="solid">
        <fgColor theme="7" tint="0.39997558519241921"/>
        <bgColor indexed="64"/>
      </patternFill>
    </fill>
    <fill>
      <patternFill patternType="solid">
        <fgColor rgb="FFFFC000"/>
        <bgColor indexed="64"/>
      </patternFill>
    </fill>
    <fill>
      <patternFill patternType="solid">
        <fgColor theme="0"/>
        <bgColor rgb="FF3AEE3A"/>
      </patternFill>
    </fill>
    <fill>
      <patternFill patternType="solid">
        <fgColor rgb="FFDBE5F1"/>
        <bgColor indexed="64"/>
      </patternFill>
    </fill>
    <fill>
      <patternFill patternType="solid">
        <fgColor theme="0" tint="-0.249977111117893"/>
        <bgColor indexed="64"/>
      </patternFill>
    </fill>
  </fills>
  <borders count="7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medium">
        <color auto="1"/>
      </left>
      <right/>
      <top style="thin">
        <color auto="1"/>
      </top>
      <bottom style="thin">
        <color auto="1"/>
      </bottom>
      <diagonal/>
    </border>
    <border>
      <left/>
      <right style="thin">
        <color auto="1"/>
      </right>
      <top style="thin">
        <color auto="1"/>
      </top>
      <bottom/>
      <diagonal/>
    </border>
    <border>
      <left style="medium">
        <color auto="1"/>
      </left>
      <right/>
      <top style="thin">
        <color auto="1"/>
      </top>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s>
  <cellStyleXfs count="16395">
    <xf numFmtId="0" fontId="0" fillId="0" borderId="0"/>
    <xf numFmtId="172" fontId="8" fillId="0" borderId="0" applyFont="0" applyFill="0" applyBorder="0" applyAlignment="0" applyProtection="0"/>
    <xf numFmtId="172" fontId="4" fillId="0" borderId="0" applyFont="0" applyFill="0" applyBorder="0" applyAlignment="0" applyProtection="0"/>
    <xf numFmtId="170" fontId="6" fillId="0" borderId="0" applyFont="0" applyFill="0" applyBorder="0" applyAlignment="0" applyProtection="0"/>
    <xf numFmtId="168" fontId="19" fillId="0" borderId="0" applyFont="0" applyFill="0" applyBorder="0" applyAlignment="0" applyProtection="0"/>
    <xf numFmtId="170" fontId="1" fillId="0" borderId="0" applyFont="0" applyFill="0" applyBorder="0" applyAlignment="0" applyProtection="0"/>
    <xf numFmtId="168"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69" fontId="6" fillId="0" borderId="0" applyFont="0" applyFill="0" applyBorder="0" applyAlignment="0" applyProtection="0"/>
    <xf numFmtId="169" fontId="1" fillId="0" borderId="0" applyFont="0" applyFill="0" applyBorder="0" applyAlignment="0" applyProtection="0"/>
    <xf numFmtId="171" fontId="4" fillId="0" borderId="0" applyFont="0" applyFill="0" applyBorder="0" applyAlignment="0" applyProtection="0"/>
    <xf numFmtId="174" fontId="4" fillId="0" borderId="0" applyFont="0" applyFill="0" applyBorder="0" applyAlignment="0" applyProtection="0"/>
    <xf numFmtId="167" fontId="19" fillId="0" borderId="0" applyFont="0" applyFill="0" applyBorder="0" applyAlignment="0" applyProtection="0"/>
    <xf numFmtId="175" fontId="12" fillId="0" borderId="0" applyFont="0" applyFill="0" applyBorder="0" applyAlignment="0" applyProtection="0"/>
    <xf numFmtId="169" fontId="1" fillId="0" borderId="0" applyFont="0" applyFill="0" applyBorder="0" applyAlignment="0" applyProtection="0"/>
    <xf numFmtId="0" fontId="4" fillId="0" borderId="0"/>
    <xf numFmtId="0" fontId="4" fillId="0" borderId="0"/>
    <xf numFmtId="0" fontId="12"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49" fontId="36" fillId="0" borderId="0" applyFill="0" applyBorder="0" applyProtection="0">
      <alignment horizontal="left" vertical="center"/>
    </xf>
    <xf numFmtId="0" fontId="37" fillId="0" borderId="0" applyNumberFormat="0" applyFill="0" applyBorder="0" applyProtection="0">
      <alignment horizontal="left" vertical="center"/>
    </xf>
    <xf numFmtId="0" fontId="37" fillId="0" borderId="0" applyNumberFormat="0" applyFill="0" applyBorder="0" applyProtection="0">
      <alignment horizontal="righ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36" fillId="0" borderId="1" applyNumberFormat="0" applyFill="0" applyProtection="0">
      <alignment horizontal="left" vertical="center"/>
    </xf>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0" fontId="25" fillId="0" borderId="1" applyNumberFormat="0" applyFont="0" applyFill="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7"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6"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67" fontId="25" fillId="0" borderId="0" applyFont="0" applyFill="0" applyBorder="0" applyAlignment="0" applyProtection="0"/>
    <xf numFmtId="14" fontId="36" fillId="0" borderId="0" applyFill="0" applyBorder="0" applyProtection="0">
      <alignment horizontal="right" vertical="center"/>
    </xf>
    <xf numFmtId="22" fontId="36" fillId="0" borderId="0" applyFill="0" applyBorder="0" applyProtection="0">
      <alignment horizontal="right" vertical="center"/>
    </xf>
    <xf numFmtId="4" fontId="36" fillId="0" borderId="0" applyFill="0" applyBorder="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4" fontId="36" fillId="0" borderId="1" applyFill="0" applyProtection="0">
      <alignment horizontal="right" vertical="center"/>
    </xf>
    <xf numFmtId="0" fontId="35" fillId="5" borderId="0" applyNumberFormat="0" applyBorder="0" applyAlignment="0" applyProtection="0"/>
    <xf numFmtId="0" fontId="38" fillId="5" borderId="0" applyNumberFormat="0" applyBorder="0" applyAlignment="0" applyProtection="0"/>
    <xf numFmtId="177" fontId="36" fillId="0" borderId="0" applyFill="0" applyBorder="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177" fontId="36" fillId="0" borderId="1" applyFill="0" applyProtection="0">
      <alignment horizontal="right" vertical="center"/>
    </xf>
    <xf numFmtId="0" fontId="37" fillId="2" borderId="0" applyNumberFormat="0" applyBorder="0" applyProtection="0">
      <alignment horizontal="center" vertical="center"/>
    </xf>
    <xf numFmtId="0" fontId="37" fillId="12" borderId="0" applyNumberFormat="0" applyBorder="0" applyProtection="0">
      <alignment horizontal="center" vertical="center" wrapText="1"/>
    </xf>
    <xf numFmtId="0" fontId="36" fillId="12" borderId="0" applyNumberFormat="0" applyBorder="0" applyProtection="0">
      <alignment horizontal="right" vertical="center" wrapText="1"/>
    </xf>
    <xf numFmtId="0" fontId="37" fillId="13" borderId="0" applyNumberFormat="0" applyBorder="0" applyProtection="0">
      <alignment horizontal="center" vertical="center"/>
    </xf>
    <xf numFmtId="0" fontId="37" fillId="14" borderId="0" applyNumberFormat="0" applyBorder="0" applyProtection="0">
      <alignment horizontal="center" vertical="center" wrapText="1"/>
    </xf>
    <xf numFmtId="0" fontId="37" fillId="14" borderId="0" applyNumberFormat="0" applyBorder="0" applyProtection="0">
      <alignment horizontal="righ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0" fontId="37"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5" fontId="39" fillId="0" borderId="0" applyFont="0" applyFill="0" applyBorder="0" applyAlignment="0" applyProtection="0"/>
    <xf numFmtId="169"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9"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19" fillId="0" borderId="0" applyFont="0" applyFill="0" applyBorder="0" applyAlignment="0" applyProtection="0"/>
    <xf numFmtId="167" fontId="4" fillId="0" borderId="0" applyFont="0" applyFill="0" applyBorder="0" applyAlignment="0" applyProtection="0"/>
    <xf numFmtId="165" fontId="1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3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34" fillId="0" borderId="0" applyFont="0" applyFill="0" applyBorder="0" applyAlignment="0" applyProtection="0"/>
    <xf numFmtId="167" fontId="34"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41" fillId="9" borderId="0" applyNumberFormat="0" applyBorder="0" applyAlignment="0" applyProtection="0"/>
    <xf numFmtId="0" fontId="19" fillId="0" borderId="0"/>
    <xf numFmtId="0" fontId="4" fillId="0" borderId="0"/>
    <xf numFmtId="0" fontId="39" fillId="0" borderId="0"/>
    <xf numFmtId="0" fontId="33" fillId="0" borderId="0"/>
    <xf numFmtId="0" fontId="33" fillId="0" borderId="0"/>
    <xf numFmtId="0" fontId="39" fillId="0" borderId="0"/>
    <xf numFmtId="0" fontId="4" fillId="0" borderId="0"/>
    <xf numFmtId="0" fontId="19" fillId="0" borderId="0"/>
    <xf numFmtId="0" fontId="4" fillId="0" borderId="0"/>
    <xf numFmtId="0" fontId="39" fillId="0" borderId="0"/>
    <xf numFmtId="0" fontId="39" fillId="0" borderId="0"/>
    <xf numFmtId="0" fontId="34" fillId="0" borderId="0"/>
    <xf numFmtId="0" fontId="42" fillId="0" borderId="0"/>
    <xf numFmtId="0" fontId="4" fillId="0" borderId="0"/>
    <xf numFmtId="3" fontId="36" fillId="0" borderId="0" applyFill="0" applyBorder="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3" fontId="36" fillId="0" borderId="1" applyFill="0" applyProtection="0">
      <alignment horizontal="right" vertical="center"/>
    </xf>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0" fontId="34" fillId="0" borderId="0"/>
    <xf numFmtId="170" fontId="1" fillId="0" borderId="0" applyFont="0" applyFill="0" applyBorder="0" applyAlignment="0" applyProtection="0"/>
    <xf numFmtId="0" fontId="56" fillId="0" borderId="0"/>
    <xf numFmtId="169" fontId="1"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5" fontId="39"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19" fillId="0" borderId="0" applyFont="0" applyFill="0" applyBorder="0" applyAlignment="0" applyProtection="0"/>
    <xf numFmtId="165" fontId="19" fillId="0" borderId="0" applyFont="0" applyFill="0" applyBorder="0" applyAlignment="0" applyProtection="0"/>
    <xf numFmtId="165" fontId="39"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43" fontId="25"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1" fontId="19"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3" fontId="25"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1" fontId="19"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79" fillId="0" borderId="0" applyNumberFormat="0" applyFill="0" applyBorder="0" applyAlignment="0" applyProtection="0"/>
    <xf numFmtId="0" fontId="80" fillId="0" borderId="0" applyNumberForma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169"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0" fontId="4" fillId="0" borderId="0"/>
    <xf numFmtId="170"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70"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3" fontId="25"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4" fontId="4"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4" fontId="19"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170" fontId="1"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170" fontId="1" fillId="0" borderId="0" applyFont="0" applyFill="0" applyBorder="0" applyAlignment="0" applyProtection="0"/>
    <xf numFmtId="43" fontId="19" fillId="0" borderId="0" applyFont="0" applyFill="0" applyBorder="0" applyAlignment="0" applyProtection="0"/>
    <xf numFmtId="16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37" fillId="2" borderId="0" applyNumberFormat="0" applyBorder="0" applyProtection="0">
      <alignment horizontal="center" vertical="center"/>
    </xf>
    <xf numFmtId="44" fontId="4" fillId="0" borderId="0" applyFont="0" applyFill="0" applyBorder="0" applyAlignment="0" applyProtection="0"/>
    <xf numFmtId="43" fontId="25"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4" fontId="4"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3" fontId="25"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170"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170" fontId="1" fillId="0" borderId="0" applyFont="0" applyFill="0" applyBorder="0" applyAlignment="0" applyProtection="0"/>
    <xf numFmtId="0" fontId="37" fillId="30" borderId="0" applyNumberFormat="0" applyBorder="0" applyProtection="0">
      <alignment horizontal="center" vertical="center"/>
    </xf>
    <xf numFmtId="43" fontId="25"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4" fontId="19"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70"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4" fontId="19" fillId="0" borderId="0" applyFont="0" applyFill="0" applyBorder="0" applyAlignment="0" applyProtection="0"/>
    <xf numFmtId="43" fontId="25"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25" fillId="0" borderId="0" applyFont="0" applyFill="0" applyBorder="0" applyAlignment="0" applyProtection="0"/>
    <xf numFmtId="44" fontId="19" fillId="0" borderId="0" applyFont="0" applyFill="0" applyBorder="0" applyAlignment="0" applyProtection="0"/>
    <xf numFmtId="43" fontId="25"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3" fontId="25" fillId="0" borderId="0" applyFont="0" applyFill="0" applyBorder="0" applyAlignment="0" applyProtection="0"/>
    <xf numFmtId="44" fontId="19"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2" fontId="19" fillId="0" borderId="0" applyFont="0" applyFill="0" applyBorder="0" applyAlignment="0" applyProtection="0"/>
    <xf numFmtId="43" fontId="19"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9"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4" fontId="19"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4" fontId="4"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4" fontId="19"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44" fontId="19" fillId="0" borderId="0" applyFont="0" applyFill="0" applyBorder="0" applyAlignment="0" applyProtection="0"/>
    <xf numFmtId="43" fontId="25"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25" fillId="0" borderId="0" applyFont="0" applyFill="0" applyBorder="0" applyAlignment="0" applyProtection="0"/>
    <xf numFmtId="44" fontId="19"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3" fontId="25"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2" fontId="19" fillId="0" borderId="0" applyFont="0" applyFill="0" applyBorder="0" applyAlignment="0" applyProtection="0"/>
    <xf numFmtId="43" fontId="19" fillId="0" borderId="0" applyFont="0" applyFill="0" applyBorder="0" applyAlignment="0" applyProtection="0"/>
  </cellStyleXfs>
  <cellXfs count="1278">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1"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1" fillId="0" borderId="0" xfId="0" applyFont="1"/>
    <xf numFmtId="0" fontId="0" fillId="0" borderId="0" xfId="0" applyAlignment="1">
      <alignment horizontal="center"/>
    </xf>
    <xf numFmtId="0" fontId="21" fillId="0" borderId="0" xfId="0" applyFont="1" applyAlignment="1">
      <alignment horizontal="center" vertical="center"/>
    </xf>
    <xf numFmtId="0" fontId="27" fillId="0" borderId="0" xfId="0" applyFont="1"/>
    <xf numFmtId="0" fontId="29" fillId="0" borderId="0" xfId="0" applyFont="1"/>
    <xf numFmtId="0" fontId="22" fillId="0" borderId="0" xfId="0" applyFont="1"/>
    <xf numFmtId="0" fontId="0" fillId="0" borderId="1" xfId="0" applyBorder="1" applyAlignment="1">
      <alignment horizontal="center" vertical="center"/>
    </xf>
    <xf numFmtId="0" fontId="22" fillId="3" borderId="0" xfId="0" applyFont="1" applyFill="1"/>
    <xf numFmtId="0" fontId="4" fillId="3" borderId="0" xfId="0" applyFont="1" applyFill="1"/>
    <xf numFmtId="0" fontId="5" fillId="3" borderId="0" xfId="0" applyFont="1" applyFill="1" applyAlignment="1">
      <alignment horizontal="center"/>
    </xf>
    <xf numFmtId="0" fontId="43" fillId="15" borderId="0" xfId="0" applyFont="1" applyFill="1"/>
    <xf numFmtId="4" fontId="43" fillId="15" borderId="0" xfId="0" applyNumberFormat="1" applyFont="1" applyFill="1"/>
    <xf numFmtId="0" fontId="45" fillId="15" borderId="0" xfId="0" applyFont="1" applyFill="1"/>
    <xf numFmtId="0" fontId="23" fillId="15" borderId="0" xfId="0" applyFont="1" applyFill="1" applyProtection="1">
      <protection locked="0"/>
    </xf>
    <xf numFmtId="0" fontId="24" fillId="15" borderId="0" xfId="0" applyFont="1" applyFill="1" applyAlignment="1" applyProtection="1">
      <alignment horizontal="center"/>
      <protection locked="0"/>
    </xf>
    <xf numFmtId="0" fontId="45" fillId="16" borderId="1" xfId="0" applyFont="1" applyFill="1" applyBorder="1" applyAlignment="1">
      <alignment horizontal="center" vertical="center"/>
    </xf>
    <xf numFmtId="0" fontId="43" fillId="15" borderId="0" xfId="0" applyFont="1" applyFill="1" applyAlignment="1">
      <alignment horizontal="center"/>
    </xf>
    <xf numFmtId="0" fontId="23" fillId="15" borderId="0" xfId="0" applyFont="1" applyFill="1" applyAlignment="1" applyProtection="1">
      <alignment horizontal="center"/>
      <protection locked="0"/>
    </xf>
    <xf numFmtId="0" fontId="55" fillId="18" borderId="18" xfId="0" applyFont="1" applyFill="1" applyBorder="1" applyAlignment="1">
      <alignment horizontal="center" vertical="center"/>
    </xf>
    <xf numFmtId="0" fontId="55" fillId="19" borderId="1" xfId="2867" applyFont="1" applyFill="1" applyBorder="1" applyAlignment="1">
      <alignment horizontal="center" vertical="center" wrapText="1"/>
    </xf>
    <xf numFmtId="0" fontId="55" fillId="19" borderId="11" xfId="2867" applyFont="1" applyFill="1" applyBorder="1" applyAlignment="1">
      <alignment horizontal="center" vertical="center" wrapText="1"/>
    </xf>
    <xf numFmtId="0" fontId="56"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3" xfId="0" applyBorder="1"/>
    <xf numFmtId="0" fontId="55" fillId="19" borderId="1" xfId="2867" applyFont="1" applyFill="1" applyBorder="1" applyAlignment="1">
      <alignment horizontal="center" vertical="top" wrapText="1"/>
    </xf>
    <xf numFmtId="0" fontId="0" fillId="0" borderId="12" xfId="0" applyBorder="1"/>
    <xf numFmtId="0" fontId="55" fillId="19" borderId="4" xfId="2867" applyFont="1" applyFill="1" applyBorder="1" applyAlignment="1">
      <alignment horizontal="center" vertical="center" wrapText="1"/>
    </xf>
    <xf numFmtId="0" fontId="55" fillId="19" borderId="12" xfId="2867" applyFont="1" applyFill="1" applyBorder="1" applyAlignment="1">
      <alignment horizontal="center" vertical="center" wrapText="1"/>
    </xf>
    <xf numFmtId="0" fontId="56" fillId="0" borderId="1" xfId="0" applyFont="1" applyBorder="1"/>
    <xf numFmtId="0" fontId="56" fillId="0" borderId="11" xfId="0" applyFont="1" applyBorder="1"/>
    <xf numFmtId="0" fontId="56"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53" fillId="17" borderId="1" xfId="0" applyFont="1" applyFill="1" applyBorder="1" applyAlignment="1">
      <alignment horizontal="center" vertical="center" wrapText="1"/>
    </xf>
    <xf numFmtId="42" fontId="5" fillId="0" borderId="0" xfId="2866" applyFont="1" applyFill="1" applyAlignment="1">
      <alignment horizontal="center"/>
    </xf>
    <xf numFmtId="0" fontId="0" fillId="0" borderId="1" xfId="0" applyBorder="1" applyAlignment="1">
      <alignment horizontal="left"/>
    </xf>
    <xf numFmtId="41" fontId="0" fillId="0" borderId="1" xfId="0" applyNumberFormat="1" applyBorder="1"/>
    <xf numFmtId="0" fontId="56" fillId="0" borderId="0" xfId="0" applyFont="1"/>
    <xf numFmtId="0" fontId="55" fillId="18" borderId="17" xfId="0" applyFont="1" applyFill="1" applyBorder="1" applyAlignment="1">
      <alignment horizontal="center" vertical="center"/>
    </xf>
    <xf numFmtId="0" fontId="55" fillId="19" borderId="3" xfId="2867" applyFont="1" applyFill="1" applyBorder="1" applyAlignment="1">
      <alignment horizontal="center" vertical="center" wrapText="1"/>
    </xf>
    <xf numFmtId="0" fontId="55" fillId="19" borderId="3" xfId="2867" applyFont="1" applyFill="1" applyBorder="1" applyAlignment="1">
      <alignment horizontal="center" vertical="top" wrapText="1"/>
    </xf>
    <xf numFmtId="0" fontId="55" fillId="19" borderId="10" xfId="2867" applyFont="1" applyFill="1" applyBorder="1" applyAlignment="1">
      <alignment horizontal="center" vertical="center" wrapText="1"/>
    </xf>
    <xf numFmtId="0" fontId="55" fillId="18" borderId="20" xfId="0" applyFont="1" applyFill="1" applyBorder="1" applyAlignment="1">
      <alignment horizontal="center" vertical="center"/>
    </xf>
    <xf numFmtId="0" fontId="55" fillId="19" borderId="2" xfId="2867" applyFont="1" applyFill="1" applyBorder="1" applyAlignment="1">
      <alignment horizontal="center" vertical="center" wrapText="1"/>
    </xf>
    <xf numFmtId="0" fontId="55" fillId="19" borderId="19" xfId="2867"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56" fillId="0" borderId="1" xfId="0" applyFont="1" applyBorder="1" applyAlignment="1">
      <alignment horizontal="center"/>
    </xf>
    <xf numFmtId="0" fontId="56" fillId="0" borderId="4" xfId="0" applyFont="1" applyBorder="1" applyAlignment="1">
      <alignment horizontal="center"/>
    </xf>
    <xf numFmtId="0" fontId="0" fillId="0" borderId="0" xfId="0" applyAlignment="1">
      <alignment vertical="center"/>
    </xf>
    <xf numFmtId="0" fontId="56" fillId="0" borderId="18" xfId="0" applyFont="1" applyBorder="1" applyAlignment="1">
      <alignment vertical="center"/>
    </xf>
    <xf numFmtId="42" fontId="0" fillId="0" borderId="1" xfId="2866" applyFont="1" applyBorder="1"/>
    <xf numFmtId="42" fontId="0" fillId="0" borderId="1" xfId="0" applyNumberFormat="1" applyBorder="1"/>
    <xf numFmtId="42" fontId="19" fillId="0" borderId="1" xfId="2866" applyFont="1" applyBorder="1"/>
    <xf numFmtId="0" fontId="19" fillId="0" borderId="11" xfId="0" applyFont="1" applyBorder="1"/>
    <xf numFmtId="0" fontId="56" fillId="0" borderId="0" xfId="0" applyFont="1" applyAlignment="1">
      <alignment horizontal="center"/>
    </xf>
    <xf numFmtId="0" fontId="56" fillId="0" borderId="1" xfId="0" applyFont="1" applyBorder="1" applyAlignment="1">
      <alignment horizontal="center" wrapText="1"/>
    </xf>
    <xf numFmtId="0" fontId="53" fillId="17" borderId="3" xfId="0" applyFont="1" applyFill="1" applyBorder="1" applyAlignment="1">
      <alignment horizontal="center" vertical="center" wrapText="1"/>
    </xf>
    <xf numFmtId="0" fontId="53" fillId="17" borderId="2" xfId="0" applyFont="1" applyFill="1" applyBorder="1" applyAlignment="1">
      <alignment horizontal="center" vertical="center" wrapText="1"/>
    </xf>
    <xf numFmtId="0" fontId="56" fillId="0" borderId="17" xfId="0" applyFont="1" applyBorder="1"/>
    <xf numFmtId="0" fontId="56" fillId="0" borderId="3" xfId="0" applyFont="1" applyBorder="1"/>
    <xf numFmtId="0" fontId="56" fillId="0" borderId="3" xfId="0" applyFont="1" applyBorder="1" applyAlignment="1">
      <alignment horizontal="center"/>
    </xf>
    <xf numFmtId="0" fontId="56" fillId="0" borderId="10" xfId="0" applyFont="1" applyBorder="1"/>
    <xf numFmtId="0" fontId="0" fillId="0" borderId="1" xfId="0" applyBorder="1" applyAlignment="1">
      <alignment horizontal="center"/>
    </xf>
    <xf numFmtId="0" fontId="55" fillId="19" borderId="16" xfId="2867" applyFont="1" applyFill="1" applyBorder="1" applyAlignment="1">
      <alignment horizontal="center" vertical="center" wrapText="1"/>
    </xf>
    <xf numFmtId="0" fontId="55" fillId="19" borderId="17" xfId="2867" applyFont="1" applyFill="1" applyBorder="1" applyAlignment="1">
      <alignment horizontal="center" vertical="center" wrapText="1"/>
    </xf>
    <xf numFmtId="0" fontId="55" fillId="19" borderId="8" xfId="2867" applyFont="1" applyFill="1" applyBorder="1" applyAlignment="1">
      <alignment horizontal="center" vertical="center" wrapText="1"/>
    </xf>
    <xf numFmtId="4" fontId="43" fillId="15" borderId="0" xfId="0" applyNumberFormat="1" applyFont="1" applyFill="1" applyAlignment="1">
      <alignment horizontal="center" vertical="center"/>
    </xf>
    <xf numFmtId="0" fontId="43" fillId="15" borderId="0" xfId="0" applyFont="1" applyFill="1" applyAlignment="1">
      <alignment horizontal="center" vertical="center"/>
    </xf>
    <xf numFmtId="180" fontId="5" fillId="0" borderId="0" xfId="0" applyNumberFormat="1" applyFont="1" applyAlignment="1">
      <alignment horizontal="center"/>
    </xf>
    <xf numFmtId="41" fontId="0" fillId="0" borderId="2" xfId="0" applyNumberFormat="1" applyBorder="1"/>
    <xf numFmtId="0" fontId="0" fillId="0" borderId="2" xfId="0" applyBorder="1" applyAlignment="1">
      <alignment horizontal="left"/>
    </xf>
    <xf numFmtId="0" fontId="0" fillId="0" borderId="1" xfId="0" applyBorder="1" applyAlignment="1">
      <alignment vertical="center"/>
    </xf>
    <xf numFmtId="0" fontId="0" fillId="0" borderId="2" xfId="0" applyBorder="1" applyAlignment="1">
      <alignment horizontal="center" vertical="center"/>
    </xf>
    <xf numFmtId="42" fontId="19" fillId="0" borderId="1" xfId="2866" applyFont="1" applyFill="1" applyBorder="1" applyAlignment="1">
      <alignment vertical="center"/>
    </xf>
    <xf numFmtId="42" fontId="0" fillId="0" borderId="1" xfId="0" applyNumberFormat="1" applyBorder="1" applyAlignment="1">
      <alignment vertical="center"/>
    </xf>
    <xf numFmtId="42" fontId="0" fillId="0" borderId="1" xfId="2866" applyFont="1" applyFill="1" applyBorder="1" applyAlignment="1">
      <alignment vertical="center"/>
    </xf>
    <xf numFmtId="0" fontId="0" fillId="0" borderId="26" xfId="0" applyBorder="1" applyAlignment="1">
      <alignment horizontal="center" vertical="center" wrapText="1"/>
    </xf>
    <xf numFmtId="0" fontId="0" fillId="0" borderId="0" xfId="0" applyAlignment="1">
      <alignment horizontal="center" vertical="center" wrapText="1"/>
    </xf>
    <xf numFmtId="0" fontId="43" fillId="0" borderId="1" xfId="0" applyFont="1" applyBorder="1" applyAlignment="1">
      <alignment horizontal="center" vertical="center"/>
    </xf>
    <xf numFmtId="0" fontId="0" fillId="0" borderId="3" xfId="0"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56" fillId="20" borderId="63"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3" fontId="0" fillId="0" borderId="1" xfId="24" applyNumberFormat="1" applyFont="1" applyFill="1" applyBorder="1"/>
    <xf numFmtId="2" fontId="0" fillId="0" borderId="1" xfId="0" applyNumberFormat="1" applyBorder="1"/>
    <xf numFmtId="42" fontId="0" fillId="0" borderId="0" xfId="0" applyNumberFormat="1"/>
    <xf numFmtId="0" fontId="56" fillId="0" borderId="18" xfId="0" applyFont="1" applyBorder="1" applyAlignment="1">
      <alignment horizontal="left" vertical="center"/>
    </xf>
    <xf numFmtId="42" fontId="0" fillId="20" borderId="4" xfId="0" applyNumberFormat="1" applyFill="1" applyBorder="1"/>
    <xf numFmtId="0" fontId="56" fillId="20" borderId="12" xfId="0" applyFont="1" applyFill="1" applyBorder="1"/>
    <xf numFmtId="0" fontId="0" fillId="20" borderId="1" xfId="0" applyFill="1" applyBorder="1" applyAlignment="1">
      <alignment vertical="center"/>
    </xf>
    <xf numFmtId="42" fontId="0" fillId="20" borderId="1" xfId="0" applyNumberFormat="1" applyFill="1" applyBorder="1"/>
    <xf numFmtId="9" fontId="56" fillId="0" borderId="1" xfId="24" applyFont="1" applyFill="1" applyBorder="1"/>
    <xf numFmtId="0" fontId="56" fillId="20" borderId="4" xfId="0" applyFont="1" applyFill="1" applyBorder="1" applyAlignment="1">
      <alignment horizontal="center" wrapText="1"/>
    </xf>
    <xf numFmtId="0" fontId="56" fillId="20" borderId="4" xfId="0" applyFont="1" applyFill="1" applyBorder="1"/>
    <xf numFmtId="9" fontId="56" fillId="20" borderId="4" xfId="24" applyFont="1" applyFill="1" applyBorder="1"/>
    <xf numFmtId="2" fontId="56" fillId="0" borderId="1" xfId="0" applyNumberFormat="1" applyFont="1" applyBorder="1"/>
    <xf numFmtId="0" fontId="56" fillId="20" borderId="4" xfId="0" applyFont="1" applyFill="1" applyBorder="1" applyAlignment="1">
      <alignment horizontal="center"/>
    </xf>
    <xf numFmtId="9" fontId="56" fillId="0" borderId="4" xfId="24" applyFont="1" applyBorder="1"/>
    <xf numFmtId="0" fontId="0" fillId="0" borderId="11" xfId="0" applyBorder="1" applyAlignment="1">
      <alignment vertical="center"/>
    </xf>
    <xf numFmtId="0" fontId="0" fillId="0" borderId="26" xfId="0" applyBorder="1" applyAlignment="1">
      <alignment horizontal="center" vertical="center"/>
    </xf>
    <xf numFmtId="9" fontId="0" fillId="0" borderId="0" xfId="24" applyFont="1" applyFill="1" applyBorder="1"/>
    <xf numFmtId="0" fontId="19" fillId="0" borderId="11" xfId="0" applyFont="1" applyBorder="1" applyAlignment="1">
      <alignment vertical="center"/>
    </xf>
    <xf numFmtId="0" fontId="56" fillId="0" borderId="40" xfId="0" applyFont="1" applyBorder="1"/>
    <xf numFmtId="42" fontId="0" fillId="0" borderId="1" xfId="2866" applyFont="1" applyBorder="1" applyAlignment="1"/>
    <xf numFmtId="42" fontId="19" fillId="0" borderId="5" xfId="2866" applyFont="1" applyBorder="1" applyAlignment="1"/>
    <xf numFmtId="0" fontId="19" fillId="0" borderId="21" xfId="0" applyFont="1" applyBorder="1"/>
    <xf numFmtId="180" fontId="0" fillId="0" borderId="1" xfId="0" applyNumberFormat="1" applyBorder="1"/>
    <xf numFmtId="180" fontId="0" fillId="0" borderId="3" xfId="0" applyNumberFormat="1" applyBorder="1"/>
    <xf numFmtId="180" fontId="0" fillId="0" borderId="4" xfId="0" applyNumberFormat="1" applyBorder="1"/>
    <xf numFmtId="41" fontId="0" fillId="0" borderId="16" xfId="0" applyNumberFormat="1" applyBorder="1"/>
    <xf numFmtId="41" fontId="0" fillId="0" borderId="65" xfId="2865" applyFont="1" applyFill="1" applyBorder="1"/>
    <xf numFmtId="41" fontId="0" fillId="0" borderId="8" xfId="0" applyNumberFormat="1" applyBorder="1"/>
    <xf numFmtId="41" fontId="0" fillId="0" borderId="67" xfId="2865" applyFont="1" applyFill="1" applyBorder="1"/>
    <xf numFmtId="41" fontId="0" fillId="0" borderId="68" xfId="0" applyNumberFormat="1" applyBorder="1"/>
    <xf numFmtId="41" fontId="0" fillId="0" borderId="69" xfId="2865" applyFont="1" applyFill="1" applyBorder="1"/>
    <xf numFmtId="0" fontId="0" fillId="0" borderId="37" xfId="0" applyBorder="1"/>
    <xf numFmtId="0" fontId="0" fillId="0" borderId="7" xfId="0" applyBorder="1"/>
    <xf numFmtId="0" fontId="0" fillId="0" borderId="46" xfId="0" applyBorder="1"/>
    <xf numFmtId="2" fontId="0" fillId="0" borderId="0" xfId="0" applyNumberFormat="1" applyAlignment="1">
      <alignment horizontal="center"/>
    </xf>
    <xf numFmtId="0" fontId="56" fillId="0" borderId="63" xfId="0" applyFont="1" applyBorder="1"/>
    <xf numFmtId="0" fontId="0" fillId="0" borderId="4" xfId="0" applyBorder="1" applyAlignment="1">
      <alignment horizontal="center"/>
    </xf>
    <xf numFmtId="0" fontId="0" fillId="0" borderId="4" xfId="0" applyBorder="1" applyAlignment="1">
      <alignment horizontal="center" vertical="center"/>
    </xf>
    <xf numFmtId="9" fontId="0" fillId="0" borderId="1" xfId="21" applyFont="1" applyBorder="1"/>
    <xf numFmtId="9" fontId="0" fillId="0" borderId="4" xfId="21" applyFont="1" applyBorder="1"/>
    <xf numFmtId="0" fontId="56" fillId="20" borderId="18" xfId="0" applyFont="1" applyFill="1" applyBorder="1"/>
    <xf numFmtId="0" fontId="56" fillId="0" borderId="0" xfId="0" applyFont="1" applyAlignment="1">
      <alignment horizontal="center" vertical="top" wrapText="1"/>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3" xfId="0" applyFill="1" applyBorder="1"/>
    <xf numFmtId="0" fontId="0" fillId="20" borderId="0" xfId="0" applyFill="1" applyAlignment="1">
      <alignment horizontal="center" vertical="center"/>
    </xf>
    <xf numFmtId="42" fontId="0" fillId="0" borderId="4" xfId="0" applyNumberFormat="1" applyBorder="1"/>
    <xf numFmtId="0" fontId="56" fillId="0" borderId="12" xfId="0" applyFont="1" applyBorder="1"/>
    <xf numFmtId="0" fontId="55" fillId="19" borderId="52" xfId="2867" applyFont="1" applyFill="1" applyBorder="1" applyAlignment="1">
      <alignment horizontal="center" vertical="center" wrapText="1"/>
    </xf>
    <xf numFmtId="0" fontId="55" fillId="19" borderId="61" xfId="2867" applyFont="1" applyFill="1" applyBorder="1" applyAlignment="1">
      <alignment horizontal="center" vertical="center" wrapText="1"/>
    </xf>
    <xf numFmtId="0" fontId="0" fillId="0" borderId="12" xfId="0" applyBorder="1" applyAlignment="1">
      <alignment vertical="center"/>
    </xf>
    <xf numFmtId="0" fontId="56" fillId="0" borderId="0" xfId="0" applyFont="1" applyAlignment="1">
      <alignment horizontal="center" vertical="center"/>
    </xf>
    <xf numFmtId="9" fontId="56" fillId="0" borderId="0" xfId="24"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56" fillId="20" borderId="40" xfId="0" applyFont="1" applyFill="1" applyBorder="1"/>
    <xf numFmtId="42" fontId="19" fillId="20" borderId="5" xfId="2866" applyFont="1" applyFill="1" applyBorder="1" applyAlignment="1"/>
    <xf numFmtId="0" fontId="19" fillId="20" borderId="21" xfId="0" applyFont="1" applyFill="1" applyBorder="1"/>
    <xf numFmtId="42" fontId="0" fillId="20" borderId="1" xfId="2866" applyFont="1" applyFill="1" applyBorder="1" applyAlignment="1"/>
    <xf numFmtId="0" fontId="56" fillId="20" borderId="1" xfId="0" applyFont="1" applyFill="1" applyBorder="1" applyAlignment="1">
      <alignment horizontal="center" wrapText="1"/>
    </xf>
    <xf numFmtId="0" fontId="56" fillId="20" borderId="1" xfId="0" applyFont="1" applyFill="1" applyBorder="1"/>
    <xf numFmtId="0" fontId="56" fillId="20" borderId="11" xfId="0" applyFont="1" applyFill="1" applyBorder="1"/>
    <xf numFmtId="0" fontId="56" fillId="0" borderId="4" xfId="0" applyFont="1" applyBorder="1" applyAlignment="1">
      <alignment horizontal="center" wrapText="1"/>
    </xf>
    <xf numFmtId="0" fontId="56" fillId="20" borderId="1" xfId="0" applyFont="1" applyFill="1" applyBorder="1" applyAlignment="1">
      <alignment horizontal="center"/>
    </xf>
    <xf numFmtId="10" fontId="56" fillId="0" borderId="1" xfId="21" applyNumberFormat="1" applyFont="1" applyFill="1" applyBorder="1"/>
    <xf numFmtId="10" fontId="56" fillId="20" borderId="1" xfId="21" applyNumberFormat="1" applyFont="1" applyFill="1" applyBorder="1"/>
    <xf numFmtId="10" fontId="56" fillId="0" borderId="4" xfId="21" applyNumberFormat="1" applyFont="1" applyFill="1" applyBorder="1"/>
    <xf numFmtId="10" fontId="56" fillId="0" borderId="1" xfId="21" applyNumberFormat="1" applyFont="1" applyBorder="1"/>
    <xf numFmtId="10" fontId="56" fillId="0" borderId="4" xfId="21" applyNumberFormat="1" applyFont="1" applyBorder="1"/>
    <xf numFmtId="181" fontId="5" fillId="0" borderId="0" xfId="0" applyNumberFormat="1" applyFont="1" applyAlignment="1">
      <alignment horizontal="center"/>
    </xf>
    <xf numFmtId="43" fontId="5" fillId="0" borderId="0" xfId="0" applyNumberFormat="1" applyFont="1" applyAlignment="1">
      <alignment horizontal="center"/>
    </xf>
    <xf numFmtId="170" fontId="5" fillId="0" borderId="0" xfId="3" applyFont="1" applyFill="1" applyBorder="1" applyAlignment="1">
      <alignment horizontal="center"/>
    </xf>
    <xf numFmtId="0" fontId="10" fillId="21" borderId="23" xfId="0" applyFont="1" applyFill="1" applyBorder="1" applyAlignment="1">
      <alignment horizontal="center" vertical="center" wrapText="1"/>
    </xf>
    <xf numFmtId="0" fontId="10" fillId="17" borderId="61" xfId="0" applyFont="1" applyFill="1" applyBorder="1" applyAlignment="1">
      <alignment horizontal="center" vertical="center" wrapText="1"/>
    </xf>
    <xf numFmtId="0" fontId="10" fillId="21" borderId="66" xfId="0" applyFont="1" applyFill="1" applyBorder="1" applyAlignment="1">
      <alignment horizontal="center" vertical="center" wrapText="1"/>
    </xf>
    <xf numFmtId="0" fontId="5" fillId="17" borderId="71" xfId="0" applyFont="1" applyFill="1" applyBorder="1" applyAlignment="1">
      <alignment horizontal="center" vertical="center" wrapText="1"/>
    </xf>
    <xf numFmtId="0" fontId="10" fillId="21" borderId="51" xfId="0" applyFont="1" applyFill="1" applyBorder="1" applyAlignment="1">
      <alignment horizontal="center" vertical="center" wrapText="1"/>
    </xf>
    <xf numFmtId="0" fontId="10" fillId="17" borderId="51" xfId="0" applyFont="1" applyFill="1" applyBorder="1" applyAlignment="1">
      <alignment horizontal="center" vertical="center" wrapText="1"/>
    </xf>
    <xf numFmtId="0" fontId="10" fillId="23" borderId="51" xfId="0" applyFont="1" applyFill="1" applyBorder="1" applyAlignment="1">
      <alignment horizontal="center" vertical="center" wrapText="1"/>
    </xf>
    <xf numFmtId="0" fontId="5" fillId="17" borderId="58" xfId="0" applyFont="1" applyFill="1" applyBorder="1" applyAlignment="1">
      <alignment horizontal="center" vertical="center" wrapText="1"/>
    </xf>
    <xf numFmtId="0" fontId="9" fillId="17" borderId="52" xfId="0" applyFont="1" applyFill="1" applyBorder="1" applyAlignment="1">
      <alignment horizontal="center" vertical="center" wrapText="1"/>
    </xf>
    <xf numFmtId="0" fontId="10" fillId="17" borderId="52" xfId="0" applyFont="1" applyFill="1" applyBorder="1" applyAlignment="1">
      <alignment horizontal="center" vertical="center" wrapText="1"/>
    </xf>
    <xf numFmtId="0" fontId="5" fillId="23"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5" fillId="17" borderId="66" xfId="0" applyFont="1" applyFill="1" applyBorder="1" applyAlignment="1">
      <alignment horizontal="center" vertical="center" wrapText="1"/>
    </xf>
    <xf numFmtId="0" fontId="5" fillId="0" borderId="0" xfId="0" applyFont="1" applyAlignment="1">
      <alignment horizontal="center" vertical="center"/>
    </xf>
    <xf numFmtId="0" fontId="4" fillId="3" borderId="0" xfId="16" applyFill="1" applyAlignment="1">
      <alignment vertical="center"/>
    </xf>
    <xf numFmtId="42" fontId="20" fillId="0" borderId="0" xfId="2866" applyFont="1" applyFill="1" applyAlignment="1">
      <alignment horizontal="center" vertical="center"/>
    </xf>
    <xf numFmtId="0" fontId="20" fillId="0" borderId="0" xfId="0" applyFont="1" applyAlignment="1">
      <alignment horizontal="center" vertical="center"/>
    </xf>
    <xf numFmtId="180" fontId="20" fillId="0" borderId="0" xfId="0" applyNumberFormat="1" applyFont="1" applyAlignment="1">
      <alignment horizontal="center" vertical="center"/>
    </xf>
    <xf numFmtId="1" fontId="20" fillId="25" borderId="0" xfId="0" applyNumberFormat="1" applyFont="1" applyFill="1" applyAlignment="1">
      <alignment horizontal="center" vertical="center"/>
    </xf>
    <xf numFmtId="181" fontId="69" fillId="0" borderId="0" xfId="0" applyNumberFormat="1" applyFont="1" applyAlignment="1">
      <alignment horizontal="center" vertical="center"/>
    </xf>
    <xf numFmtId="181" fontId="20" fillId="0" borderId="0" xfId="0" applyNumberFormat="1" applyFont="1" applyAlignment="1">
      <alignment vertical="center"/>
    </xf>
    <xf numFmtId="1" fontId="20" fillId="0" borderId="0" xfId="0" applyNumberFormat="1" applyFont="1" applyAlignment="1">
      <alignment vertical="center"/>
    </xf>
    <xf numFmtId="42" fontId="20" fillId="0" borderId="0" xfId="2866" applyFont="1" applyFill="1" applyAlignment="1">
      <alignment vertical="center"/>
    </xf>
    <xf numFmtId="2" fontId="20" fillId="0" borderId="0" xfId="0" applyNumberFormat="1" applyFont="1" applyAlignment="1">
      <alignment vertical="center"/>
    </xf>
    <xf numFmtId="0" fontId="20" fillId="0" borderId="0" xfId="0" applyFont="1" applyAlignment="1">
      <alignment vertical="center"/>
    </xf>
    <xf numFmtId="0" fontId="10" fillId="22" borderId="51" xfId="0" applyFont="1" applyFill="1" applyBorder="1" applyAlignment="1">
      <alignment horizontal="center" vertical="center" wrapText="1"/>
    </xf>
    <xf numFmtId="42" fontId="71" fillId="3" borderId="0" xfId="2866" applyFont="1" applyFill="1" applyAlignment="1">
      <alignment horizontal="center" vertical="center"/>
    </xf>
    <xf numFmtId="1" fontId="70" fillId="0" borderId="0" xfId="0" applyNumberFormat="1" applyFont="1" applyAlignment="1">
      <alignment horizontal="center" vertical="center"/>
    </xf>
    <xf numFmtId="42" fontId="70" fillId="0" borderId="0" xfId="2866" applyFont="1" applyFill="1" applyAlignment="1">
      <alignment horizontal="center" vertical="center"/>
    </xf>
    <xf numFmtId="4" fontId="69" fillId="25" borderId="0" xfId="0" applyNumberFormat="1" applyFont="1" applyFill="1" applyAlignment="1">
      <alignment vertical="center"/>
    </xf>
    <xf numFmtId="1" fontId="71" fillId="25" borderId="0" xfId="0" applyNumberFormat="1" applyFont="1" applyFill="1" applyAlignment="1">
      <alignment horizontal="center" vertical="center"/>
    </xf>
    <xf numFmtId="0" fontId="69" fillId="0" borderId="0" xfId="0" applyFont="1" applyAlignment="1">
      <alignment horizontal="center" vertical="center"/>
    </xf>
    <xf numFmtId="0" fontId="5" fillId="18" borderId="25" xfId="0" applyFont="1" applyFill="1" applyBorder="1" applyAlignment="1">
      <alignment horizontal="center" vertical="center" wrapText="1"/>
    </xf>
    <xf numFmtId="0" fontId="60" fillId="23" borderId="35" xfId="0" applyFont="1" applyFill="1" applyBorder="1" applyAlignment="1">
      <alignment horizontal="center" vertical="center" wrapText="1"/>
    </xf>
    <xf numFmtId="0" fontId="60" fillId="17" borderId="35" xfId="0" applyFont="1" applyFill="1" applyBorder="1" applyAlignment="1">
      <alignment horizontal="center" vertical="center" wrapText="1"/>
    </xf>
    <xf numFmtId="0" fontId="60" fillId="17" borderId="66" xfId="0" applyFont="1" applyFill="1" applyBorder="1" applyAlignment="1">
      <alignment horizontal="center" vertical="center" wrapText="1"/>
    </xf>
    <xf numFmtId="0" fontId="10" fillId="22" borderId="61" xfId="0" applyFont="1" applyFill="1" applyBorder="1" applyAlignment="1">
      <alignment horizontal="center" vertical="center" wrapText="1"/>
    </xf>
    <xf numFmtId="184" fontId="5" fillId="0" borderId="0" xfId="0" applyNumberFormat="1" applyFont="1" applyAlignment="1">
      <alignment horizontal="center"/>
    </xf>
    <xf numFmtId="10" fontId="4" fillId="17" borderId="2" xfId="16" applyNumberFormat="1" applyFill="1" applyBorder="1" applyAlignment="1">
      <alignment horizontal="center" vertical="center" wrapText="1"/>
    </xf>
    <xf numFmtId="181" fontId="7" fillId="0" borderId="1" xfId="2866" applyNumberFormat="1" applyFont="1" applyFill="1" applyBorder="1" applyAlignment="1">
      <alignment vertical="center"/>
    </xf>
    <xf numFmtId="181" fontId="7" fillId="0" borderId="1" xfId="10" applyNumberFormat="1" applyFont="1" applyFill="1" applyBorder="1" applyAlignment="1">
      <alignment vertical="center"/>
    </xf>
    <xf numFmtId="1" fontId="7" fillId="0" borderId="1" xfId="2866" applyNumberFormat="1" applyFont="1" applyFill="1" applyBorder="1" applyAlignment="1">
      <alignment vertical="center"/>
    </xf>
    <xf numFmtId="1" fontId="7" fillId="0" borderId="1" xfId="10" applyNumberFormat="1" applyFont="1" applyFill="1" applyBorder="1" applyAlignment="1">
      <alignment vertical="center"/>
    </xf>
    <xf numFmtId="180" fontId="7" fillId="0" borderId="1" xfId="10" applyNumberFormat="1" applyFont="1" applyFill="1" applyBorder="1" applyAlignment="1">
      <alignment horizontal="center" vertical="center"/>
    </xf>
    <xf numFmtId="180" fontId="73" fillId="0" borderId="1" xfId="10" applyNumberFormat="1" applyFont="1" applyFill="1" applyBorder="1" applyAlignment="1">
      <alignment horizontal="center" vertical="center" wrapText="1"/>
    </xf>
    <xf numFmtId="2" fontId="73" fillId="0" borderId="1" xfId="10" applyNumberFormat="1" applyFont="1" applyFill="1" applyBorder="1" applyAlignment="1">
      <alignment horizontal="center" vertical="center" wrapText="1"/>
    </xf>
    <xf numFmtId="2" fontId="7" fillId="0" borderId="1" xfId="10" applyNumberFormat="1" applyFont="1" applyFill="1" applyBorder="1" applyAlignment="1">
      <alignment horizontal="center" vertical="center"/>
    </xf>
    <xf numFmtId="1" fontId="5" fillId="0" borderId="1" xfId="10" applyNumberFormat="1" applyFont="1" applyFill="1" applyBorder="1" applyAlignment="1">
      <alignment horizontal="center" vertical="center"/>
    </xf>
    <xf numFmtId="42" fontId="5" fillId="0" borderId="1" xfId="2866" applyFont="1" applyFill="1" applyBorder="1" applyAlignment="1">
      <alignment horizontal="center" vertical="center"/>
    </xf>
    <xf numFmtId="42" fontId="5" fillId="0" borderId="1" xfId="2866" applyFont="1" applyFill="1" applyBorder="1" applyAlignment="1">
      <alignment horizontal="center" vertical="center" wrapText="1"/>
    </xf>
    <xf numFmtId="37" fontId="7" fillId="0" borderId="1" xfId="10" applyNumberFormat="1" applyFont="1" applyFill="1" applyBorder="1" applyAlignment="1">
      <alignment horizontal="center" vertical="center"/>
    </xf>
    <xf numFmtId="0" fontId="4" fillId="17" borderId="41" xfId="0" applyFont="1" applyFill="1" applyBorder="1" applyAlignment="1" applyProtection="1">
      <alignment horizontal="left" vertical="center" wrapText="1"/>
      <protection locked="0"/>
    </xf>
    <xf numFmtId="42" fontId="4" fillId="18" borderId="72" xfId="2866" applyFont="1" applyFill="1" applyBorder="1" applyAlignment="1" applyProtection="1">
      <alignment horizontal="left" vertical="center" wrapText="1"/>
      <protection locked="0"/>
    </xf>
    <xf numFmtId="42" fontId="4" fillId="22" borderId="8" xfId="2866" applyFont="1" applyFill="1" applyBorder="1" applyAlignment="1" applyProtection="1">
      <alignment horizontal="left" vertical="center" wrapText="1"/>
      <protection locked="0"/>
    </xf>
    <xf numFmtId="0" fontId="4" fillId="17" borderId="72" xfId="0" applyFont="1" applyFill="1" applyBorder="1" applyAlignment="1" applyProtection="1">
      <alignment horizontal="left" vertical="center" wrapText="1"/>
      <protection locked="0"/>
    </xf>
    <xf numFmtId="0" fontId="2" fillId="17" borderId="42" xfId="0" applyFont="1" applyFill="1" applyBorder="1" applyAlignment="1" applyProtection="1">
      <alignment horizontal="left" vertical="center" wrapText="1"/>
      <protection locked="0"/>
    </xf>
    <xf numFmtId="0" fontId="2" fillId="18" borderId="8" xfId="0" applyFont="1" applyFill="1" applyBorder="1" applyAlignment="1" applyProtection="1">
      <alignment horizontal="left" vertical="center" wrapText="1"/>
      <protection locked="0"/>
    </xf>
    <xf numFmtId="0" fontId="2" fillId="17" borderId="68" xfId="0" applyFont="1" applyFill="1" applyBorder="1" applyAlignment="1" applyProtection="1">
      <alignment horizontal="left" vertical="center" wrapText="1"/>
      <protection locked="0"/>
    </xf>
    <xf numFmtId="4" fontId="69" fillId="0" borderId="0" xfId="0" applyNumberFormat="1" applyFont="1" applyAlignment="1">
      <alignment vertical="center"/>
    </xf>
    <xf numFmtId="1" fontId="20" fillId="0" borderId="0" xfId="0" applyNumberFormat="1" applyFont="1" applyAlignment="1">
      <alignment horizontal="center" vertical="center"/>
    </xf>
    <xf numFmtId="1" fontId="71" fillId="0" borderId="0" xfId="0" applyNumberFormat="1" applyFont="1" applyAlignment="1">
      <alignment horizontal="center" vertical="center"/>
    </xf>
    <xf numFmtId="42" fontId="71" fillId="0" borderId="0" xfId="2866" applyFont="1" applyFill="1" applyAlignment="1">
      <alignment horizontal="center" vertical="center"/>
    </xf>
    <xf numFmtId="0" fontId="0" fillId="0" borderId="1" xfId="0" applyBorder="1" applyAlignment="1">
      <alignment vertical="center" wrapText="1"/>
    </xf>
    <xf numFmtId="0" fontId="0" fillId="0" borderId="11" xfId="0" applyBorder="1" applyAlignment="1">
      <alignment vertical="center" wrapText="1"/>
    </xf>
    <xf numFmtId="0" fontId="0" fillId="0" borderId="11" xfId="0" applyBorder="1" applyAlignment="1">
      <alignment wrapText="1"/>
    </xf>
    <xf numFmtId="0" fontId="56" fillId="0" borderId="63" xfId="0" applyFont="1" applyBorder="1" applyAlignment="1">
      <alignment vertical="center"/>
    </xf>
    <xf numFmtId="0" fontId="0" fillId="0" borderId="4" xfId="0" applyBorder="1" applyAlignment="1">
      <alignment vertical="center" wrapText="1"/>
    </xf>
    <xf numFmtId="0" fontId="0" fillId="0" borderId="4" xfId="0" applyBorder="1" applyAlignment="1">
      <alignment vertical="center"/>
    </xf>
    <xf numFmtId="0" fontId="0" fillId="0" borderId="12" xfId="0" applyBorder="1" applyAlignment="1">
      <alignment wrapText="1"/>
    </xf>
    <xf numFmtId="43" fontId="0" fillId="0" borderId="0" xfId="0" applyNumberFormat="1" applyAlignment="1">
      <alignment horizontal="center"/>
    </xf>
    <xf numFmtId="4" fontId="0" fillId="0" borderId="0" xfId="0" applyNumberFormat="1"/>
    <xf numFmtId="42" fontId="5" fillId="3" borderId="0" xfId="2866" applyFont="1" applyFill="1" applyAlignment="1">
      <alignment horizontal="center"/>
    </xf>
    <xf numFmtId="0" fontId="56" fillId="3" borderId="5" xfId="2866" applyNumberFormat="1" applyFont="1" applyFill="1" applyBorder="1" applyAlignment="1">
      <alignment vertical="center" wrapText="1"/>
    </xf>
    <xf numFmtId="4" fontId="5" fillId="0" borderId="0" xfId="0" applyNumberFormat="1" applyFont="1" applyAlignment="1">
      <alignment horizontal="center"/>
    </xf>
    <xf numFmtId="4" fontId="0" fillId="0" borderId="0" xfId="0" applyNumberFormat="1" applyAlignment="1">
      <alignment horizontal="center"/>
    </xf>
    <xf numFmtId="188" fontId="7" fillId="0" borderId="0" xfId="2866" applyNumberFormat="1" applyFont="1" applyFill="1"/>
    <xf numFmtId="42" fontId="5" fillId="0" borderId="0" xfId="0" applyNumberFormat="1" applyFont="1" applyAlignment="1">
      <alignment horizontal="center"/>
    </xf>
    <xf numFmtId="4" fontId="4" fillId="3" borderId="0" xfId="0" applyNumberFormat="1" applyFont="1" applyFill="1"/>
    <xf numFmtId="0" fontId="0" fillId="3" borderId="1" xfId="0" applyFill="1" applyBorder="1" applyAlignment="1">
      <alignment horizontal="center" vertical="center" wrapText="1"/>
    </xf>
    <xf numFmtId="0" fontId="4" fillId="18" borderId="72" xfId="0" applyFont="1" applyFill="1" applyBorder="1" applyAlignment="1" applyProtection="1">
      <alignment vertical="center" wrapText="1"/>
      <protection locked="0"/>
    </xf>
    <xf numFmtId="42" fontId="4" fillId="22" borderId="8" xfId="2866" applyFont="1" applyFill="1" applyBorder="1" applyAlignment="1" applyProtection="1">
      <alignment vertical="center" wrapText="1"/>
      <protection locked="0"/>
    </xf>
    <xf numFmtId="1" fontId="4" fillId="17" borderId="72" xfId="0" applyNumberFormat="1" applyFont="1" applyFill="1" applyBorder="1" applyAlignment="1" applyProtection="1">
      <alignment vertical="center" wrapText="1"/>
      <protection locked="0"/>
    </xf>
    <xf numFmtId="42" fontId="4" fillId="18" borderId="72" xfId="2866" applyFont="1" applyFill="1" applyBorder="1" applyAlignment="1" applyProtection="1">
      <alignment vertical="center" wrapText="1"/>
      <protection locked="0"/>
    </xf>
    <xf numFmtId="2" fontId="4" fillId="17" borderId="72" xfId="0" applyNumberFormat="1" applyFont="1" applyFill="1" applyBorder="1" applyAlignment="1" applyProtection="1">
      <alignment vertical="center" wrapText="1"/>
      <protection locked="0"/>
    </xf>
    <xf numFmtId="0" fontId="5" fillId="22" borderId="51" xfId="0" applyFont="1" applyFill="1" applyBorder="1" applyAlignment="1">
      <alignment horizontal="center" vertical="center" wrapText="1"/>
    </xf>
    <xf numFmtId="42" fontId="4" fillId="18" borderId="45" xfId="2866" applyFont="1" applyFill="1" applyBorder="1" applyAlignment="1" applyProtection="1">
      <alignment horizontal="left" vertical="center" wrapText="1"/>
      <protection locked="0"/>
    </xf>
    <xf numFmtId="189" fontId="7" fillId="0" borderId="0" xfId="2866" applyNumberFormat="1" applyFont="1" applyFill="1" applyBorder="1"/>
    <xf numFmtId="10" fontId="4" fillId="27" borderId="0" xfId="16" applyNumberFormat="1" applyFill="1" applyAlignment="1">
      <alignment vertical="center"/>
    </xf>
    <xf numFmtId="0" fontId="16" fillId="2" borderId="0" xfId="16" applyFont="1" applyFill="1" applyAlignment="1">
      <alignment vertical="center"/>
    </xf>
    <xf numFmtId="0" fontId="16" fillId="0" borderId="0" xfId="16" applyFont="1" applyAlignment="1">
      <alignment vertical="center"/>
    </xf>
    <xf numFmtId="0" fontId="72" fillId="3" borderId="0" xfId="0" applyFont="1" applyFill="1"/>
    <xf numFmtId="10" fontId="3" fillId="2" borderId="0" xfId="16" applyNumberFormat="1" applyFont="1" applyFill="1" applyAlignment="1">
      <alignment vertical="center"/>
    </xf>
    <xf numFmtId="10" fontId="3" fillId="0" borderId="0" xfId="16" applyNumberFormat="1" applyFont="1" applyAlignment="1">
      <alignment vertical="center"/>
    </xf>
    <xf numFmtId="43" fontId="0" fillId="3" borderId="0" xfId="0" applyNumberFormat="1" applyFill="1" applyAlignment="1">
      <alignment horizontal="center" vertical="center"/>
    </xf>
    <xf numFmtId="43" fontId="0" fillId="3" borderId="0" xfId="0" applyNumberFormat="1" applyFill="1" applyAlignment="1">
      <alignment horizontal="center"/>
    </xf>
    <xf numFmtId="4" fontId="0" fillId="3" borderId="0" xfId="0" applyNumberFormat="1" applyFill="1"/>
    <xf numFmtId="183" fontId="0" fillId="3" borderId="0" xfId="0" applyNumberFormat="1" applyFill="1" applyAlignment="1">
      <alignment horizontal="center"/>
    </xf>
    <xf numFmtId="2" fontId="0" fillId="3" borderId="0" xfId="0" applyNumberFormat="1" applyFill="1" applyAlignment="1">
      <alignment horizontal="center"/>
    </xf>
    <xf numFmtId="0" fontId="5" fillId="28" borderId="0" xfId="0" applyFont="1" applyFill="1" applyAlignment="1">
      <alignment horizontal="center"/>
    </xf>
    <xf numFmtId="181" fontId="17" fillId="28" borderId="0" xfId="0" applyNumberFormat="1" applyFont="1" applyFill="1" applyAlignment="1">
      <alignment horizontal="center" vertical="center"/>
    </xf>
    <xf numFmtId="8" fontId="5" fillId="28" borderId="0" xfId="0" applyNumberFormat="1" applyFont="1" applyFill="1" applyAlignment="1">
      <alignment horizontal="center"/>
    </xf>
    <xf numFmtId="181" fontId="5" fillId="28" borderId="0" xfId="0" applyNumberFormat="1" applyFont="1" applyFill="1" applyAlignment="1">
      <alignment horizontal="center"/>
    </xf>
    <xf numFmtId="0" fontId="56" fillId="3" borderId="5" xfId="0" applyFont="1" applyFill="1" applyBorder="1" applyAlignment="1">
      <alignment wrapText="1"/>
    </xf>
    <xf numFmtId="42" fontId="56" fillId="3" borderId="5" xfId="2866" applyFont="1" applyFill="1" applyBorder="1" applyAlignment="1">
      <alignment vertical="center"/>
    </xf>
    <xf numFmtId="0" fontId="56" fillId="3" borderId="18" xfId="0" applyFont="1" applyFill="1" applyBorder="1" applyAlignment="1">
      <alignment vertical="center"/>
    </xf>
    <xf numFmtId="4" fontId="0" fillId="3" borderId="0" xfId="0" applyNumberFormat="1" applyFill="1" applyAlignment="1">
      <alignment horizontal="center"/>
    </xf>
    <xf numFmtId="0" fontId="0" fillId="0" borderId="0" xfId="0" applyAlignment="1">
      <alignment vertical="center" wrapText="1"/>
    </xf>
    <xf numFmtId="0" fontId="35" fillId="0" borderId="0" xfId="0" applyFont="1"/>
    <xf numFmtId="0" fontId="35" fillId="0" borderId="11" xfId="0" applyFont="1" applyBorder="1"/>
    <xf numFmtId="0" fontId="35" fillId="0" borderId="1" xfId="0" applyFont="1" applyBorder="1" applyAlignment="1">
      <alignment horizontal="center" vertical="center"/>
    </xf>
    <xf numFmtId="0" fontId="35" fillId="0" borderId="1" xfId="0" applyFont="1" applyBorder="1" applyAlignment="1">
      <alignment horizontal="center" vertical="center" wrapText="1"/>
    </xf>
    <xf numFmtId="0" fontId="35" fillId="0" borderId="4" xfId="0" applyFont="1" applyBorder="1" applyAlignment="1">
      <alignment horizontal="center" vertical="center" wrapText="1"/>
    </xf>
    <xf numFmtId="0" fontId="35" fillId="0" borderId="1" xfId="0" applyFont="1" applyBorder="1"/>
    <xf numFmtId="0" fontId="35" fillId="0" borderId="4" xfId="0" applyFont="1" applyBorder="1"/>
    <xf numFmtId="42" fontId="35" fillId="0" borderId="0" xfId="0" applyNumberFormat="1" applyFont="1"/>
    <xf numFmtId="0" fontId="35" fillId="3" borderId="0" xfId="0" applyFont="1" applyFill="1"/>
    <xf numFmtId="0" fontId="35" fillId="3" borderId="0" xfId="0" applyFont="1" applyFill="1" applyAlignment="1">
      <alignment horizontal="center" vertical="center"/>
    </xf>
    <xf numFmtId="42" fontId="35" fillId="3" borderId="0" xfId="0" applyNumberFormat="1" applyFont="1" applyFill="1"/>
    <xf numFmtId="0" fontId="35" fillId="0" borderId="12" xfId="0" applyFont="1" applyBorder="1"/>
    <xf numFmtId="3" fontId="0" fillId="0" borderId="0" xfId="0" applyNumberFormat="1" applyAlignment="1">
      <alignment horizontal="center"/>
    </xf>
    <xf numFmtId="4" fontId="33" fillId="0" borderId="0" xfId="0" applyNumberFormat="1" applyFont="1"/>
    <xf numFmtId="3" fontId="0" fillId="3" borderId="0" xfId="0" applyNumberFormat="1" applyFill="1" applyAlignment="1">
      <alignment horizontal="center"/>
    </xf>
    <xf numFmtId="0" fontId="69" fillId="0" borderId="0" xfId="0" applyFont="1"/>
    <xf numFmtId="0" fontId="9" fillId="0" borderId="26" xfId="0" applyFont="1" applyBorder="1" applyAlignment="1">
      <alignment horizontal="left" vertical="center" wrapText="1"/>
    </xf>
    <xf numFmtId="0" fontId="9" fillId="0" borderId="0" xfId="0" applyFont="1" applyAlignment="1">
      <alignment horizontal="left" vertical="center" wrapText="1"/>
    </xf>
    <xf numFmtId="0" fontId="9" fillId="0" borderId="29" xfId="0" applyFont="1" applyBorder="1" applyAlignment="1">
      <alignment horizontal="center" vertical="center" wrapText="1"/>
    </xf>
    <xf numFmtId="183" fontId="9" fillId="0" borderId="0" xfId="0" applyNumberFormat="1" applyFont="1" applyAlignment="1">
      <alignment horizontal="left" vertical="center" wrapText="1"/>
    </xf>
    <xf numFmtId="4" fontId="7" fillId="0" borderId="0" xfId="0" applyNumberFormat="1" applyFont="1"/>
    <xf numFmtId="2" fontId="33" fillId="26" borderId="0" xfId="0" applyNumberFormat="1" applyFont="1" applyFill="1"/>
    <xf numFmtId="4" fontId="33" fillId="15" borderId="0" xfId="0" applyNumberFormat="1" applyFont="1" applyFill="1" applyAlignment="1">
      <alignment horizontal="center" wrapText="1"/>
    </xf>
    <xf numFmtId="3" fontId="7" fillId="0" borderId="0" xfId="0" applyNumberFormat="1" applyFont="1"/>
    <xf numFmtId="3" fontId="33" fillId="26" borderId="0" xfId="0" applyNumberFormat="1" applyFont="1" applyFill="1"/>
    <xf numFmtId="4" fontId="33" fillId="0" borderId="0" xfId="0" applyNumberFormat="1" applyFont="1" applyAlignment="1">
      <alignment horizontal="center" wrapText="1"/>
    </xf>
    <xf numFmtId="0" fontId="33" fillId="26" borderId="0" xfId="0" applyFont="1" applyFill="1"/>
    <xf numFmtId="0" fontId="7" fillId="0" borderId="0" xfId="0" applyFont="1" applyAlignment="1">
      <alignment horizontal="center" vertical="center" wrapText="1"/>
    </xf>
    <xf numFmtId="0" fontId="7" fillId="0" borderId="0" xfId="0" applyFont="1" applyAlignment="1">
      <alignment horizontal="center" vertical="center"/>
    </xf>
    <xf numFmtId="0" fontId="62" fillId="0" borderId="0" xfId="0" applyFont="1" applyAlignment="1">
      <alignment horizontal="center" vertical="top" wrapText="1"/>
    </xf>
    <xf numFmtId="0" fontId="7" fillId="0" borderId="0" xfId="0" applyFont="1" applyAlignment="1">
      <alignment vertical="center"/>
    </xf>
    <xf numFmtId="0" fontId="7" fillId="0" borderId="0" xfId="0" applyFont="1" applyAlignment="1">
      <alignment horizontal="left" vertical="top" wrapText="1"/>
    </xf>
    <xf numFmtId="0" fontId="46" fillId="0" borderId="0" xfId="0" applyFont="1" applyAlignment="1">
      <alignment horizontal="center" vertical="center"/>
    </xf>
    <xf numFmtId="176" fontId="7" fillId="0" borderId="0" xfId="2868" applyNumberFormat="1" applyFont="1" applyFill="1" applyBorder="1" applyAlignment="1">
      <alignment horizontal="center" vertical="center"/>
    </xf>
    <xf numFmtId="2" fontId="7" fillId="0" borderId="0" xfId="0" applyNumberFormat="1" applyFont="1" applyAlignment="1">
      <alignment horizontal="center" vertical="center"/>
    </xf>
    <xf numFmtId="43" fontId="7" fillId="0" borderId="0" xfId="0" applyNumberFormat="1" applyFont="1" applyAlignment="1">
      <alignment horizontal="center" vertical="center"/>
    </xf>
    <xf numFmtId="2" fontId="59" fillId="3" borderId="0" xfId="0" applyNumberFormat="1" applyFont="1" applyFill="1" applyAlignment="1">
      <alignment horizontal="center" vertical="center"/>
    </xf>
    <xf numFmtId="0" fontId="7" fillId="3" borderId="0" xfId="0" applyFont="1" applyFill="1" applyAlignment="1">
      <alignment horizontal="center" vertical="center"/>
    </xf>
    <xf numFmtId="0" fontId="26" fillId="0" borderId="0" xfId="0" applyFont="1" applyAlignment="1">
      <alignment horizontal="center" vertical="center" wrapText="1"/>
    </xf>
    <xf numFmtId="0" fontId="47" fillId="0" borderId="0" xfId="0" applyFont="1" applyAlignment="1">
      <alignment horizontal="left" vertical="top" wrapText="1"/>
    </xf>
    <xf numFmtId="0" fontId="47" fillId="0" borderId="0" xfId="0" applyFont="1" applyAlignment="1">
      <alignment horizontal="center" vertical="center" wrapText="1"/>
    </xf>
    <xf numFmtId="0" fontId="33" fillId="15" borderId="0" xfId="0" applyFont="1" applyFill="1" applyAlignment="1">
      <alignment horizontal="center" wrapText="1"/>
    </xf>
    <xf numFmtId="41" fontId="0" fillId="0" borderId="0" xfId="0" applyNumberFormat="1" applyAlignment="1">
      <alignment horizontal="center"/>
    </xf>
    <xf numFmtId="43" fontId="58" fillId="0" borderId="0" xfId="0" applyNumberFormat="1" applyFont="1"/>
    <xf numFmtId="0" fontId="22" fillId="0" borderId="0" xfId="0" applyFont="1" applyAlignment="1">
      <alignment horizontal="center"/>
    </xf>
    <xf numFmtId="3" fontId="22" fillId="0" borderId="0" xfId="0" applyNumberFormat="1" applyFont="1" applyAlignment="1">
      <alignment horizontal="center"/>
    </xf>
    <xf numFmtId="0" fontId="4" fillId="18" borderId="74" xfId="0" applyFont="1" applyFill="1" applyBorder="1" applyAlignment="1" applyProtection="1">
      <alignment vertical="center" wrapText="1"/>
      <protection locked="0"/>
    </xf>
    <xf numFmtId="0" fontId="5" fillId="18" borderId="9" xfId="0" applyFont="1" applyFill="1" applyBorder="1" applyAlignment="1">
      <alignment horizontal="center" vertical="center" wrapText="1"/>
    </xf>
    <xf numFmtId="0" fontId="5" fillId="23" borderId="22" xfId="0" applyFont="1" applyFill="1" applyBorder="1" applyAlignment="1">
      <alignment horizontal="center" vertical="center" wrapText="1"/>
    </xf>
    <xf numFmtId="0" fontId="5" fillId="17" borderId="22" xfId="0" applyFont="1" applyFill="1" applyBorder="1" applyAlignment="1">
      <alignment horizontal="center" vertical="center" wrapText="1"/>
    </xf>
    <xf numFmtId="0" fontId="5" fillId="17" borderId="60" xfId="0" applyFont="1" applyFill="1" applyBorder="1" applyAlignment="1">
      <alignment horizontal="center" vertical="center" wrapText="1"/>
    </xf>
    <xf numFmtId="0" fontId="10" fillId="23" borderId="59" xfId="0" applyFont="1" applyFill="1" applyBorder="1" applyAlignment="1">
      <alignment horizontal="center" vertical="center" wrapText="1"/>
    </xf>
    <xf numFmtId="0" fontId="10" fillId="17" borderId="59" xfId="0" applyFont="1" applyFill="1" applyBorder="1" applyAlignment="1">
      <alignment horizontal="center" vertical="center" wrapText="1"/>
    </xf>
    <xf numFmtId="169" fontId="59" fillId="3" borderId="0" xfId="10" applyFont="1" applyFill="1" applyAlignment="1">
      <alignment horizontal="center" vertical="center"/>
    </xf>
    <xf numFmtId="190" fontId="0" fillId="0" borderId="0" xfId="0" applyNumberFormat="1" applyAlignment="1">
      <alignment horizontal="center"/>
    </xf>
    <xf numFmtId="0" fontId="56" fillId="3" borderId="5" xfId="0" applyFont="1" applyFill="1" applyBorder="1" applyAlignment="1">
      <alignment vertical="top" wrapText="1"/>
    </xf>
    <xf numFmtId="0" fontId="56" fillId="3" borderId="5" xfId="0" applyFont="1" applyFill="1" applyBorder="1" applyAlignment="1">
      <alignment vertical="center" wrapText="1"/>
    </xf>
    <xf numFmtId="169" fontId="5" fillId="0" borderId="0" xfId="9" applyFont="1" applyAlignment="1">
      <alignment horizontal="center"/>
    </xf>
    <xf numFmtId="173" fontId="3" fillId="17" borderId="1" xfId="0" applyNumberFormat="1" applyFont="1" applyFill="1" applyBorder="1" applyAlignment="1">
      <alignment vertical="center"/>
    </xf>
    <xf numFmtId="0" fontId="5" fillId="2" borderId="0" xfId="16" applyFont="1" applyFill="1" applyAlignment="1">
      <alignment vertical="center"/>
    </xf>
    <xf numFmtId="4" fontId="5" fillId="2" borderId="0" xfId="16" applyNumberFormat="1" applyFont="1" applyFill="1" applyAlignment="1">
      <alignment vertical="center"/>
    </xf>
    <xf numFmtId="0" fontId="63" fillId="0" borderId="0" xfId="16" applyFont="1" applyAlignment="1">
      <alignment vertical="center"/>
    </xf>
    <xf numFmtId="0" fontId="3" fillId="3" borderId="1" xfId="0" applyFont="1" applyFill="1"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53" fillId="0" borderId="0" xfId="0" applyFont="1" applyAlignment="1">
      <alignment horizontal="left" vertical="center"/>
    </xf>
    <xf numFmtId="0" fontId="74" fillId="0" borderId="0" xfId="0" applyFont="1" applyAlignment="1">
      <alignment horizontal="center"/>
    </xf>
    <xf numFmtId="0" fontId="33" fillId="3" borderId="40" xfId="0" applyFont="1" applyFill="1" applyBorder="1" applyAlignment="1">
      <alignment horizontal="center" vertical="center"/>
    </xf>
    <xf numFmtId="0" fontId="33" fillId="29" borderId="5" xfId="2867" applyFont="1" applyFill="1" applyBorder="1" applyAlignment="1">
      <alignment horizontal="center" vertical="center" wrapText="1"/>
    </xf>
    <xf numFmtId="42" fontId="26" fillId="3" borderId="1" xfId="2866" applyFont="1" applyFill="1" applyBorder="1" applyAlignment="1">
      <alignment horizontal="right" vertical="center"/>
    </xf>
    <xf numFmtId="42" fontId="33" fillId="29" borderId="5" xfId="2866" applyFont="1" applyFill="1" applyBorder="1" applyAlignment="1">
      <alignment horizontal="center" vertical="center" wrapText="1"/>
    </xf>
    <xf numFmtId="192" fontId="33" fillId="29" borderId="5" xfId="10" applyNumberFormat="1" applyFont="1" applyFill="1" applyBorder="1" applyAlignment="1">
      <alignment horizontal="center" vertical="center" wrapText="1"/>
    </xf>
    <xf numFmtId="9" fontId="4" fillId="29" borderId="21" xfId="2860" applyFont="1" applyFill="1" applyBorder="1" applyAlignment="1">
      <alignment horizontal="center" vertical="center" wrapText="1"/>
    </xf>
    <xf numFmtId="0" fontId="55" fillId="3" borderId="40" xfId="0" applyFont="1" applyFill="1" applyBorder="1" applyAlignment="1">
      <alignment horizontal="center" vertical="center"/>
    </xf>
    <xf numFmtId="0" fontId="55" fillId="29" borderId="5" xfId="2867" applyFont="1" applyFill="1" applyBorder="1" applyAlignment="1">
      <alignment horizontal="center" vertical="center" wrapText="1"/>
    </xf>
    <xf numFmtId="0" fontId="77" fillId="29" borderId="21" xfId="2867" applyFont="1" applyFill="1" applyBorder="1" applyAlignment="1">
      <alignment horizontal="center" vertical="center" wrapText="1"/>
    </xf>
    <xf numFmtId="0" fontId="3" fillId="3" borderId="18" xfId="0" applyFont="1" applyFill="1" applyBorder="1" applyAlignment="1">
      <alignment horizontal="left" vertical="center"/>
    </xf>
    <xf numFmtId="0" fontId="26" fillId="3" borderId="1" xfId="0" applyFont="1" applyFill="1" applyBorder="1" applyAlignment="1">
      <alignment horizontal="center" vertical="center" wrapText="1"/>
    </xf>
    <xf numFmtId="3" fontId="26" fillId="3" borderId="1" xfId="0" applyNumberFormat="1" applyFont="1" applyFill="1" applyBorder="1" applyAlignment="1">
      <alignment horizontal="center" vertical="center"/>
    </xf>
    <xf numFmtId="192" fontId="26" fillId="3" borderId="1" xfId="10" applyNumberFormat="1" applyFont="1" applyFill="1" applyBorder="1" applyAlignment="1">
      <alignment horizontal="center" vertical="center"/>
    </xf>
    <xf numFmtId="187" fontId="26" fillId="3" borderId="11" xfId="0" applyNumberFormat="1" applyFont="1" applyFill="1" applyBorder="1" applyAlignment="1">
      <alignment horizontal="center" vertical="center"/>
    </xf>
    <xf numFmtId="6" fontId="26" fillId="3" borderId="1" xfId="2866" applyNumberFormat="1" applyFont="1" applyFill="1" applyBorder="1" applyAlignment="1">
      <alignment horizontal="right" vertical="center"/>
    </xf>
    <xf numFmtId="0" fontId="26" fillId="3" borderId="11" xfId="0" applyFont="1" applyFill="1" applyBorder="1" applyAlignment="1">
      <alignment horizontal="center" vertical="center"/>
    </xf>
    <xf numFmtId="10" fontId="26" fillId="3" borderId="11" xfId="23" applyNumberFormat="1" applyFont="1" applyFill="1" applyBorder="1" applyAlignment="1">
      <alignment horizontal="center" vertical="center"/>
    </xf>
    <xf numFmtId="9" fontId="26" fillId="3" borderId="11" xfId="2860" applyFont="1" applyFill="1" applyBorder="1" applyAlignment="1">
      <alignment horizontal="center" vertical="center"/>
    </xf>
    <xf numFmtId="0" fontId="3" fillId="3" borderId="63" xfId="0" applyFont="1" applyFill="1" applyBorder="1" applyAlignment="1">
      <alignment horizontal="left" vertical="center"/>
    </xf>
    <xf numFmtId="0" fontId="0" fillId="3" borderId="18" xfId="0" applyFill="1" applyBorder="1" applyAlignment="1">
      <alignment horizontal="center" vertical="center"/>
    </xf>
    <xf numFmtId="3" fontId="0" fillId="3" borderId="1" xfId="0" applyNumberFormat="1" applyFill="1" applyBorder="1" applyAlignment="1">
      <alignment horizontal="center" vertical="center"/>
    </xf>
    <xf numFmtId="42" fontId="19" fillId="3" borderId="1" xfId="2866" applyFont="1" applyFill="1" applyBorder="1" applyAlignment="1">
      <alignment horizontal="center" vertical="center"/>
    </xf>
    <xf numFmtId="6" fontId="19" fillId="3" borderId="1" xfId="2866" applyNumberFormat="1" applyFont="1" applyFill="1" applyBorder="1" applyAlignment="1">
      <alignment horizontal="center" vertical="center"/>
    </xf>
    <xf numFmtId="192" fontId="19" fillId="3" borderId="1" xfId="10" applyNumberFormat="1" applyFont="1" applyFill="1" applyBorder="1" applyAlignment="1">
      <alignment horizontal="center" vertical="center"/>
    </xf>
    <xf numFmtId="173" fontId="26" fillId="3" borderId="11" xfId="23" applyNumberFormat="1" applyFont="1" applyFill="1" applyBorder="1" applyAlignment="1">
      <alignment horizontal="center" vertical="center"/>
    </xf>
    <xf numFmtId="0" fontId="0" fillId="3" borderId="18" xfId="0" applyFill="1" applyBorder="1" applyAlignment="1">
      <alignment vertical="center"/>
    </xf>
    <xf numFmtId="0" fontId="0" fillId="3" borderId="1" xfId="0" applyFill="1" applyBorder="1" applyAlignment="1">
      <alignment vertical="center"/>
    </xf>
    <xf numFmtId="0" fontId="0" fillId="3" borderId="63" xfId="0" applyFill="1" applyBorder="1" applyAlignment="1">
      <alignment vertical="center"/>
    </xf>
    <xf numFmtId="0" fontId="0" fillId="3" borderId="4" xfId="0" applyFill="1" applyBorder="1" applyAlignment="1">
      <alignment vertical="center"/>
    </xf>
    <xf numFmtId="0" fontId="0" fillId="3" borderId="1" xfId="0" applyFill="1" applyBorder="1"/>
    <xf numFmtId="9" fontId="0" fillId="0" borderId="1" xfId="24" applyFont="1" applyBorder="1" applyAlignment="1">
      <alignment horizontal="center" vertical="center"/>
    </xf>
    <xf numFmtId="0" fontId="0" fillId="3" borderId="1" xfId="0" applyFill="1" applyBorder="1" applyAlignment="1">
      <alignment vertical="center" wrapText="1"/>
    </xf>
    <xf numFmtId="0" fontId="0" fillId="3" borderId="1" xfId="0" applyFill="1" applyBorder="1" applyAlignment="1">
      <alignment horizontal="center" vertical="center"/>
    </xf>
    <xf numFmtId="0" fontId="35" fillId="3" borderId="1" xfId="0" applyFont="1" applyFill="1" applyBorder="1" applyAlignment="1">
      <alignment horizontal="center" vertical="center"/>
    </xf>
    <xf numFmtId="0" fontId="0" fillId="3" borderId="11" xfId="0" applyFill="1" applyBorder="1" applyAlignment="1">
      <alignment vertical="center" wrapText="1"/>
    </xf>
    <xf numFmtId="0" fontId="35" fillId="3" borderId="1" xfId="0" applyFont="1" applyFill="1" applyBorder="1" applyAlignment="1">
      <alignment horizontal="center" vertical="center" wrapText="1"/>
    </xf>
    <xf numFmtId="0" fontId="0" fillId="3" borderId="11" xfId="0" applyFill="1" applyBorder="1" applyAlignment="1">
      <alignment wrapText="1"/>
    </xf>
    <xf numFmtId="0" fontId="26" fillId="3" borderId="1" xfId="0" applyFont="1" applyFill="1" applyBorder="1" applyAlignment="1">
      <alignment horizontal="center" vertical="center"/>
    </xf>
    <xf numFmtId="9" fontId="26" fillId="3" borderId="1" xfId="24" applyFont="1" applyFill="1" applyBorder="1" applyAlignment="1">
      <alignment horizontal="center" vertical="center"/>
    </xf>
    <xf numFmtId="0" fontId="26" fillId="3" borderId="11" xfId="0" applyFont="1" applyFill="1" applyBorder="1" applyAlignment="1">
      <alignment horizontal="center" vertical="center" wrapText="1"/>
    </xf>
    <xf numFmtId="0" fontId="0" fillId="3" borderId="11" xfId="0" applyFill="1" applyBorder="1" applyAlignment="1">
      <alignment horizontal="center" vertical="center" wrapText="1"/>
    </xf>
    <xf numFmtId="9" fontId="26" fillId="3" borderId="1" xfId="24" applyFont="1" applyFill="1" applyBorder="1" applyAlignment="1">
      <alignment horizontal="center" vertical="center" wrapText="1"/>
    </xf>
    <xf numFmtId="0" fontId="26" fillId="3" borderId="1" xfId="0" applyFont="1" applyFill="1" applyBorder="1" applyAlignment="1">
      <alignment vertical="center" wrapText="1"/>
    </xf>
    <xf numFmtId="0" fontId="26" fillId="3" borderId="1" xfId="0" applyFont="1" applyFill="1" applyBorder="1"/>
    <xf numFmtId="0" fontId="0" fillId="3" borderId="18" xfId="0" applyFill="1" applyBorder="1" applyAlignment="1">
      <alignment horizontal="center" vertical="center" wrapText="1"/>
    </xf>
    <xf numFmtId="9" fontId="0" fillId="3" borderId="1" xfId="24" applyFont="1" applyFill="1" applyBorder="1" applyAlignment="1">
      <alignment horizontal="center" vertical="center" wrapText="1"/>
    </xf>
    <xf numFmtId="0" fontId="0" fillId="3" borderId="63" xfId="0" applyFill="1" applyBorder="1" applyAlignment="1">
      <alignment horizontal="center" vertical="center"/>
    </xf>
    <xf numFmtId="0" fontId="56" fillId="3" borderId="26" xfId="0" applyFont="1" applyFill="1" applyBorder="1" applyAlignment="1">
      <alignment horizontal="center" vertical="center"/>
    </xf>
    <xf numFmtId="0" fontId="56" fillId="3" borderId="0" xfId="0" applyFont="1" applyFill="1" applyAlignment="1">
      <alignment horizontal="center" vertical="center" wrapText="1"/>
    </xf>
    <xf numFmtId="0" fontId="56" fillId="3" borderId="0" xfId="0" applyFont="1" applyFill="1" applyAlignment="1">
      <alignment horizontal="center" vertical="top" wrapText="1"/>
    </xf>
    <xf numFmtId="0" fontId="56" fillId="3" borderId="43" xfId="0" applyFont="1" applyFill="1" applyBorder="1" applyAlignment="1">
      <alignment wrapText="1"/>
    </xf>
    <xf numFmtId="42" fontId="56" fillId="3" borderId="43" xfId="2866" applyFont="1" applyFill="1" applyBorder="1" applyAlignment="1">
      <alignment vertical="center"/>
    </xf>
    <xf numFmtId="0" fontId="56" fillId="3" borderId="43" xfId="2866" applyNumberFormat="1" applyFont="1" applyFill="1" applyBorder="1" applyAlignment="1">
      <alignment vertical="center" wrapText="1"/>
    </xf>
    <xf numFmtId="0" fontId="3" fillId="3" borderId="18" xfId="0" applyFont="1" applyFill="1" applyBorder="1" applyAlignment="1">
      <alignment vertical="center"/>
    </xf>
    <xf numFmtId="0" fontId="3" fillId="3" borderId="1" xfId="0" applyFont="1" applyFill="1" applyBorder="1" applyAlignment="1">
      <alignment vertical="center" wrapText="1"/>
    </xf>
    <xf numFmtId="3" fontId="3" fillId="3" borderId="1" xfId="0" applyNumberFormat="1" applyFont="1" applyFill="1" applyBorder="1" applyAlignment="1">
      <alignment horizontal="center" vertical="center"/>
    </xf>
    <xf numFmtId="9" fontId="0" fillId="3" borderId="1" xfId="24" applyFont="1" applyFill="1" applyBorder="1" applyAlignment="1">
      <alignment horizontal="center" vertical="center"/>
    </xf>
    <xf numFmtId="0" fontId="3" fillId="3" borderId="11" xfId="0" applyFont="1" applyFill="1" applyBorder="1" applyAlignment="1">
      <alignment wrapText="1"/>
    </xf>
    <xf numFmtId="0" fontId="26" fillId="3" borderId="11" xfId="0" applyFont="1" applyFill="1" applyBorder="1" applyAlignment="1">
      <alignment vertical="center" wrapText="1"/>
    </xf>
    <xf numFmtId="0" fontId="3" fillId="3" borderId="63" xfId="0" applyFont="1" applyFill="1" applyBorder="1" applyAlignment="1">
      <alignment vertical="center"/>
    </xf>
    <xf numFmtId="0" fontId="3" fillId="3" borderId="4" xfId="0" applyFont="1" applyFill="1" applyBorder="1" applyAlignment="1">
      <alignment vertical="center" wrapText="1"/>
    </xf>
    <xf numFmtId="0" fontId="0" fillId="3" borderId="4" xfId="0" applyFill="1" applyBorder="1" applyAlignment="1">
      <alignment horizontal="center" vertical="center"/>
    </xf>
    <xf numFmtId="0" fontId="3" fillId="3" borderId="4" xfId="0" applyFont="1" applyFill="1" applyBorder="1" applyAlignment="1">
      <alignment horizontal="center" vertical="center"/>
    </xf>
    <xf numFmtId="3" fontId="3" fillId="3" borderId="4" xfId="0" applyNumberFormat="1" applyFont="1" applyFill="1" applyBorder="1" applyAlignment="1">
      <alignment horizontal="center" vertical="center"/>
    </xf>
    <xf numFmtId="9" fontId="0" fillId="3" borderId="4" xfId="24" applyFont="1" applyFill="1" applyBorder="1" applyAlignment="1">
      <alignment horizontal="center" vertical="center"/>
    </xf>
    <xf numFmtId="0" fontId="3" fillId="3" borderId="12" xfId="0" applyFont="1" applyFill="1" applyBorder="1" applyAlignment="1">
      <alignment wrapText="1"/>
    </xf>
    <xf numFmtId="4" fontId="0" fillId="3" borderId="1" xfId="0" applyNumberFormat="1" applyFill="1" applyBorder="1" applyAlignment="1">
      <alignment horizontal="center" vertical="center"/>
    </xf>
    <xf numFmtId="0" fontId="35" fillId="3" borderId="11" xfId="0" applyFont="1" applyFill="1" applyBorder="1" applyAlignment="1">
      <alignment horizontal="center" vertical="center"/>
    </xf>
    <xf numFmtId="0" fontId="35" fillId="3" borderId="11" xfId="0" applyFont="1" applyFill="1" applyBorder="1" applyAlignment="1">
      <alignment horizontal="center" vertical="center" wrapText="1"/>
    </xf>
    <xf numFmtId="9" fontId="19" fillId="3" borderId="1" xfId="24" applyFont="1" applyFill="1" applyBorder="1" applyAlignment="1">
      <alignment horizontal="center" vertical="center"/>
    </xf>
    <xf numFmtId="9" fontId="26" fillId="3" borderId="1" xfId="23" applyFont="1" applyFill="1" applyBorder="1" applyAlignment="1">
      <alignment horizontal="center" vertical="center" wrapText="1"/>
    </xf>
    <xf numFmtId="9" fontId="19" fillId="3" borderId="4" xfId="24" applyFont="1" applyFill="1" applyBorder="1" applyAlignment="1">
      <alignment horizontal="center" vertical="center"/>
    </xf>
    <xf numFmtId="0" fontId="5" fillId="17" borderId="13" xfId="0" applyFont="1" applyFill="1" applyBorder="1" applyAlignment="1">
      <alignment vertical="center" wrapText="1"/>
    </xf>
    <xf numFmtId="0" fontId="5" fillId="17" borderId="35" xfId="0" applyFont="1" applyFill="1" applyBorder="1" applyAlignment="1">
      <alignment vertical="center" wrapText="1"/>
    </xf>
    <xf numFmtId="0" fontId="5" fillId="18" borderId="61" xfId="0" applyFont="1" applyFill="1" applyBorder="1" applyAlignment="1">
      <alignment horizontal="center" vertical="center" wrapText="1"/>
    </xf>
    <xf numFmtId="0" fontId="10" fillId="21" borderId="38"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10" fillId="17" borderId="66" xfId="0" applyFont="1" applyFill="1" applyBorder="1" applyAlignment="1">
      <alignment horizontal="center" vertical="center" wrapText="1"/>
    </xf>
    <xf numFmtId="0" fontId="2" fillId="19" borderId="11" xfId="2867" applyFont="1" applyFill="1" applyBorder="1" applyAlignment="1">
      <alignment horizontal="center" vertical="center" wrapText="1"/>
    </xf>
    <xf numFmtId="0" fontId="26" fillId="0" borderId="18" xfId="0" applyFont="1" applyBorder="1" applyAlignment="1">
      <alignment horizontal="center" vertical="center"/>
    </xf>
    <xf numFmtId="0" fontId="26" fillId="0" borderId="1" xfId="0" applyFont="1" applyBorder="1" applyAlignment="1">
      <alignment horizontal="center" vertical="center"/>
    </xf>
    <xf numFmtId="42" fontId="26" fillId="0" borderId="1" xfId="2866" applyFont="1" applyFill="1" applyBorder="1" applyAlignment="1">
      <alignment horizontal="center" vertical="center"/>
    </xf>
    <xf numFmtId="192" fontId="26" fillId="0" borderId="1" xfId="0" applyNumberFormat="1" applyFont="1" applyBorder="1" applyAlignment="1">
      <alignment horizontal="center" vertical="center"/>
    </xf>
    <xf numFmtId="0" fontId="26" fillId="0" borderId="11" xfId="0" applyFont="1" applyBorder="1" applyAlignment="1">
      <alignment horizontal="center" vertical="center"/>
    </xf>
    <xf numFmtId="192" fontId="26" fillId="0" borderId="1" xfId="2866" applyNumberFormat="1" applyFont="1" applyFill="1" applyBorder="1" applyAlignment="1">
      <alignment horizontal="center" vertical="center"/>
    </xf>
    <xf numFmtId="10" fontId="26" fillId="0" borderId="11" xfId="23" applyNumberFormat="1" applyFont="1" applyFill="1" applyBorder="1" applyAlignment="1">
      <alignment horizontal="center" vertical="center"/>
    </xf>
    <xf numFmtId="0" fontId="2" fillId="19" borderId="1" xfId="2867" applyFont="1" applyFill="1" applyBorder="1" applyAlignment="1">
      <alignment horizontal="center" vertical="center" wrapText="1"/>
    </xf>
    <xf numFmtId="0" fontId="0" fillId="0" borderId="18" xfId="0" applyBorder="1" applyAlignment="1">
      <alignment horizontal="center" vertical="center"/>
    </xf>
    <xf numFmtId="0" fontId="26" fillId="0" borderId="1" xfId="0" applyFont="1" applyBorder="1" applyAlignment="1">
      <alignment horizontal="center" vertical="center" wrapText="1"/>
    </xf>
    <xf numFmtId="0" fontId="0" fillId="0" borderId="11" xfId="0" applyBorder="1" applyAlignment="1">
      <alignment horizontal="left" vertical="center" wrapText="1"/>
    </xf>
    <xf numFmtId="0" fontId="56" fillId="0" borderId="5" xfId="0" applyFont="1" applyBorder="1" applyAlignment="1">
      <alignment vertical="center" wrapText="1"/>
    </xf>
    <xf numFmtId="42" fontId="56" fillId="0" borderId="5" xfId="2866" applyFont="1" applyFill="1" applyBorder="1" applyAlignment="1">
      <alignment vertical="center"/>
    </xf>
    <xf numFmtId="0" fontId="56" fillId="0" borderId="5" xfId="2866" applyNumberFormat="1" applyFont="1" applyFill="1" applyBorder="1" applyAlignment="1">
      <alignment vertical="center" wrapText="1"/>
    </xf>
    <xf numFmtId="0" fontId="56" fillId="0" borderId="5" xfId="0" applyFont="1" applyBorder="1" applyAlignment="1">
      <alignment horizontal="center" vertical="center" wrapText="1"/>
    </xf>
    <xf numFmtId="0" fontId="56" fillId="0" borderId="5" xfId="0" applyFont="1" applyBorder="1" applyAlignment="1">
      <alignment wrapText="1"/>
    </xf>
    <xf numFmtId="0" fontId="56" fillId="0" borderId="5" xfId="0" applyFont="1" applyBorder="1" applyAlignment="1">
      <alignment vertical="top" wrapText="1"/>
    </xf>
    <xf numFmtId="0" fontId="22" fillId="0" borderId="1" xfId="0" applyFont="1" applyBorder="1" applyAlignment="1">
      <alignment horizontal="center" vertical="center"/>
    </xf>
    <xf numFmtId="0" fontId="22" fillId="0" borderId="1" xfId="0" applyFont="1" applyBorder="1"/>
    <xf numFmtId="4" fontId="22" fillId="0" borderId="1" xfId="0" applyNumberFormat="1" applyFont="1" applyBorder="1" applyAlignment="1">
      <alignment horizontal="center" vertical="center"/>
    </xf>
    <xf numFmtId="0" fontId="26" fillId="0" borderId="11" xfId="0" applyFont="1" applyBorder="1" applyAlignment="1">
      <alignment vertical="center" wrapText="1"/>
    </xf>
    <xf numFmtId="0" fontId="9" fillId="3" borderId="12" xfId="0" applyFont="1" applyFill="1" applyBorder="1" applyAlignment="1">
      <alignment vertical="center" wrapText="1"/>
    </xf>
    <xf numFmtId="2" fontId="7" fillId="0" borderId="2" xfId="10" applyNumberFormat="1" applyFont="1" applyFill="1" applyBorder="1" applyAlignment="1">
      <alignment horizontal="center" vertical="center"/>
    </xf>
    <xf numFmtId="4" fontId="7" fillId="0" borderId="1" xfId="9" applyNumberFormat="1" applyFont="1" applyFill="1" applyBorder="1" applyAlignment="1">
      <alignment horizontal="center" vertical="center"/>
    </xf>
    <xf numFmtId="4" fontId="7" fillId="0" borderId="5" xfId="9" applyNumberFormat="1" applyFont="1" applyFill="1" applyBorder="1" applyAlignment="1">
      <alignment horizontal="center" vertical="center"/>
    </xf>
    <xf numFmtId="0" fontId="4" fillId="17" borderId="56" xfId="0" applyFont="1" applyFill="1" applyBorder="1" applyAlignment="1" applyProtection="1">
      <alignment horizontal="left" vertical="center" wrapText="1"/>
      <protection locked="0"/>
    </xf>
    <xf numFmtId="1" fontId="4" fillId="17" borderId="72" xfId="0" applyNumberFormat="1" applyFont="1" applyFill="1" applyBorder="1" applyAlignment="1" applyProtection="1">
      <alignment horizontal="left" vertical="center" wrapText="1"/>
      <protection locked="0"/>
    </xf>
    <xf numFmtId="178" fontId="7" fillId="0" borderId="1" xfId="2866" applyNumberFormat="1" applyFont="1" applyFill="1" applyBorder="1" applyAlignment="1">
      <alignment horizontal="center" vertical="center"/>
    </xf>
    <xf numFmtId="37" fontId="5" fillId="0" borderId="1" xfId="10" applyNumberFormat="1" applyFont="1" applyFill="1" applyBorder="1" applyAlignment="1">
      <alignment horizontal="center" vertical="center"/>
    </xf>
    <xf numFmtId="4" fontId="7" fillId="0" borderId="1" xfId="5" applyNumberFormat="1" applyFont="1" applyFill="1" applyBorder="1" applyAlignment="1">
      <alignment horizontal="center" vertical="center"/>
    </xf>
    <xf numFmtId="4" fontId="7" fillId="0" borderId="1" xfId="10" applyNumberFormat="1" applyFont="1" applyFill="1" applyBorder="1" applyAlignment="1">
      <alignment horizontal="center" vertical="center"/>
    </xf>
    <xf numFmtId="180" fontId="5" fillId="0" borderId="1" xfId="2866" applyNumberFormat="1" applyFont="1" applyFill="1" applyBorder="1" applyAlignment="1">
      <alignment horizontal="center" vertical="center" wrapText="1"/>
    </xf>
    <xf numFmtId="178" fontId="7" fillId="0" borderId="2" xfId="2866" applyNumberFormat="1" applyFont="1" applyFill="1" applyBorder="1" applyAlignment="1">
      <alignment horizontal="center" vertical="center"/>
    </xf>
    <xf numFmtId="3" fontId="5" fillId="0" borderId="2" xfId="10" applyNumberFormat="1" applyFont="1" applyFill="1" applyBorder="1" applyAlignment="1">
      <alignment horizontal="center" vertical="center" wrapText="1"/>
    </xf>
    <xf numFmtId="178" fontId="7" fillId="0" borderId="5" xfId="2866" applyNumberFormat="1" applyFont="1" applyFill="1" applyBorder="1" applyAlignment="1">
      <alignment horizontal="center" vertical="center"/>
    </xf>
    <xf numFmtId="1" fontId="5" fillId="0" borderId="5" xfId="10" applyNumberFormat="1" applyFont="1" applyFill="1" applyBorder="1" applyAlignment="1">
      <alignment horizontal="center" vertical="center" wrapText="1"/>
    </xf>
    <xf numFmtId="1" fontId="7" fillId="0" borderId="5" xfId="10" applyNumberFormat="1" applyFont="1" applyFill="1" applyBorder="1" applyAlignment="1">
      <alignment horizontal="center" vertical="center"/>
    </xf>
    <xf numFmtId="1" fontId="5" fillId="0" borderId="5" xfId="2866" applyNumberFormat="1" applyFont="1" applyFill="1" applyBorder="1" applyAlignment="1">
      <alignment horizontal="center" vertical="center" wrapText="1"/>
    </xf>
    <xf numFmtId="2" fontId="7" fillId="0" borderId="5" xfId="10" applyNumberFormat="1" applyFont="1" applyFill="1" applyBorder="1" applyAlignment="1">
      <alignment horizontal="center" vertical="center"/>
    </xf>
    <xf numFmtId="1" fontId="5" fillId="0" borderId="2" xfId="10" applyNumberFormat="1" applyFont="1" applyFill="1" applyBorder="1" applyAlignment="1">
      <alignment horizontal="center" vertical="center"/>
    </xf>
    <xf numFmtId="1" fontId="5" fillId="0" borderId="2" xfId="2866" applyNumberFormat="1" applyFont="1" applyFill="1" applyBorder="1" applyAlignment="1">
      <alignment horizontal="center" vertical="center" wrapText="1"/>
    </xf>
    <xf numFmtId="1" fontId="5" fillId="0" borderId="2" xfId="10" applyNumberFormat="1" applyFont="1" applyFill="1" applyBorder="1" applyAlignment="1">
      <alignment vertical="center" wrapText="1"/>
    </xf>
    <xf numFmtId="181" fontId="7" fillId="4" borderId="71" xfId="10" applyNumberFormat="1" applyFont="1" applyFill="1" applyBorder="1" applyAlignment="1">
      <alignment vertical="center"/>
    </xf>
    <xf numFmtId="173" fontId="3" fillId="18" borderId="1" xfId="0" applyNumberFormat="1" applyFont="1" applyFill="1" applyBorder="1" applyAlignment="1">
      <alignment vertical="center"/>
    </xf>
    <xf numFmtId="0" fontId="14" fillId="17" borderId="2" xfId="16" applyFont="1" applyFill="1" applyBorder="1" applyAlignment="1">
      <alignment horizontal="center" vertical="center" textRotation="90" wrapText="1"/>
    </xf>
    <xf numFmtId="0" fontId="18" fillId="17" borderId="2" xfId="16" applyFont="1" applyFill="1" applyBorder="1" applyAlignment="1">
      <alignment horizontal="center" vertical="center" textRotation="90" wrapText="1"/>
    </xf>
    <xf numFmtId="0" fontId="76" fillId="17" borderId="2" xfId="16" applyFont="1" applyFill="1" applyBorder="1" applyAlignment="1">
      <alignment horizontal="center" vertical="center" wrapText="1"/>
    </xf>
    <xf numFmtId="0" fontId="2" fillId="17" borderId="2" xfId="16" applyFont="1" applyFill="1" applyBorder="1" applyAlignment="1">
      <alignment horizontal="center" vertical="center" wrapText="1"/>
    </xf>
    <xf numFmtId="173" fontId="3" fillId="17" borderId="3" xfId="0" applyNumberFormat="1" applyFont="1" applyFill="1" applyBorder="1" applyAlignment="1">
      <alignment vertical="center"/>
    </xf>
    <xf numFmtId="0" fontId="43" fillId="0" borderId="0" xfId="0" applyFont="1"/>
    <xf numFmtId="10" fontId="3" fillId="18" borderId="1" xfId="0" applyNumberFormat="1" applyFont="1" applyFill="1" applyBorder="1" applyAlignment="1">
      <alignment vertical="center"/>
    </xf>
    <xf numFmtId="9" fontId="22" fillId="0" borderId="1" xfId="21" applyFont="1" applyFill="1" applyBorder="1" applyAlignment="1">
      <alignment horizontal="center" vertical="center"/>
    </xf>
    <xf numFmtId="2" fontId="7" fillId="0" borderId="2" xfId="10" applyNumberFormat="1" applyFont="1" applyFill="1" applyBorder="1" applyAlignment="1" applyProtection="1">
      <alignment horizontal="center" vertical="center"/>
    </xf>
    <xf numFmtId="0" fontId="9" fillId="17" borderId="47" xfId="16" applyFont="1" applyFill="1" applyBorder="1" applyAlignment="1">
      <alignment vertical="center" wrapText="1"/>
    </xf>
    <xf numFmtId="0" fontId="60" fillId="2" borderId="0" xfId="16" applyFont="1" applyFill="1" applyAlignment="1">
      <alignment vertical="center"/>
    </xf>
    <xf numFmtId="192" fontId="0" fillId="0" borderId="0" xfId="0" applyNumberFormat="1"/>
    <xf numFmtId="1" fontId="73" fillId="0" borderId="1" xfId="10" applyNumberFormat="1" applyFont="1" applyFill="1" applyBorder="1" applyAlignment="1">
      <alignment horizontal="center" vertical="center" wrapText="1"/>
    </xf>
    <xf numFmtId="42" fontId="83" fillId="3" borderId="0" xfId="0" applyNumberFormat="1" applyFont="1" applyFill="1" applyAlignment="1">
      <alignment horizontal="center" vertical="center"/>
    </xf>
    <xf numFmtId="42" fontId="83" fillId="3" borderId="0" xfId="0" applyNumberFormat="1" applyFont="1" applyFill="1"/>
    <xf numFmtId="42" fontId="0" fillId="3" borderId="0" xfId="0" applyNumberFormat="1" applyFill="1"/>
    <xf numFmtId="192" fontId="0" fillId="0" borderId="1" xfId="9" applyNumberFormat="1" applyFont="1" applyFill="1" applyBorder="1" applyProtection="1">
      <protection locked="0"/>
    </xf>
    <xf numFmtId="0" fontId="0" fillId="0" borderId="1" xfId="0" applyBorder="1" applyProtection="1">
      <protection locked="0"/>
    </xf>
    <xf numFmtId="0" fontId="0" fillId="0" borderId="11" xfId="0" applyBorder="1" applyAlignment="1">
      <alignment horizontal="center" vertical="center" wrapText="1"/>
    </xf>
    <xf numFmtId="42" fontId="56" fillId="0" borderId="5" xfId="2866" applyFont="1" applyFill="1" applyBorder="1" applyAlignment="1" applyProtection="1">
      <alignment vertical="center"/>
      <protection locked="0"/>
    </xf>
    <xf numFmtId="0" fontId="56" fillId="0" borderId="5" xfId="2866" applyNumberFormat="1" applyFont="1" applyFill="1" applyBorder="1" applyAlignment="1" applyProtection="1">
      <alignment vertical="center" wrapText="1"/>
      <protection locked="0"/>
    </xf>
    <xf numFmtId="9" fontId="0" fillId="0" borderId="1" xfId="21" applyFont="1" applyFill="1" applyBorder="1" applyAlignment="1" applyProtection="1">
      <alignment horizontal="center" vertical="center"/>
      <protection locked="0"/>
    </xf>
    <xf numFmtId="10" fontId="22" fillId="0" borderId="1" xfId="21" applyNumberFormat="1" applyFont="1" applyFill="1" applyBorder="1" applyAlignment="1">
      <alignment horizontal="center" vertical="center"/>
    </xf>
    <xf numFmtId="42" fontId="5" fillId="0" borderId="1" xfId="2866" applyFont="1" applyFill="1" applyBorder="1" applyAlignment="1" applyProtection="1">
      <alignment horizontal="center" vertical="center" wrapText="1"/>
      <protection locked="0"/>
    </xf>
    <xf numFmtId="2" fontId="7" fillId="0" borderId="2" xfId="10" applyNumberFormat="1" applyFont="1" applyFill="1" applyBorder="1" applyAlignment="1" applyProtection="1">
      <alignment horizontal="center" vertical="center"/>
      <protection locked="0"/>
    </xf>
    <xf numFmtId="0" fontId="9" fillId="0" borderId="29" xfId="0" applyFont="1" applyBorder="1" applyAlignment="1">
      <alignment horizontal="left" vertical="center" wrapText="1"/>
    </xf>
    <xf numFmtId="0" fontId="10" fillId="22" borderId="59" xfId="0" applyFont="1" applyFill="1" applyBorder="1" applyAlignment="1">
      <alignment horizontal="center" vertical="center" wrapText="1"/>
    </xf>
    <xf numFmtId="4" fontId="4" fillId="2" borderId="0" xfId="16" applyNumberFormat="1" applyFill="1" applyAlignment="1">
      <alignment vertical="center"/>
    </xf>
    <xf numFmtId="169" fontId="0" fillId="0" borderId="1" xfId="9" applyFont="1" applyFill="1" applyBorder="1" applyProtection="1">
      <protection locked="0"/>
    </xf>
    <xf numFmtId="8" fontId="5" fillId="0" borderId="0" xfId="0" applyNumberFormat="1" applyFont="1" applyAlignment="1">
      <alignment horizontal="center"/>
    </xf>
    <xf numFmtId="0" fontId="63" fillId="2" borderId="0" xfId="16" applyFont="1" applyFill="1" applyAlignment="1">
      <alignment vertical="center"/>
    </xf>
    <xf numFmtId="3" fontId="9" fillId="0" borderId="0" xfId="0" applyNumberFormat="1" applyFont="1" applyAlignment="1">
      <alignment horizontal="left" vertical="center" wrapText="1"/>
    </xf>
    <xf numFmtId="179" fontId="5" fillId="0" borderId="0" xfId="0" applyNumberFormat="1" applyFont="1" applyAlignment="1">
      <alignment horizontal="center"/>
    </xf>
    <xf numFmtId="3" fontId="84" fillId="0" borderId="0" xfId="0" applyNumberFormat="1" applyFont="1" applyAlignment="1">
      <alignment horizontal="center"/>
    </xf>
    <xf numFmtId="169" fontId="0" fillId="0" borderId="1" xfId="9" applyFont="1" applyFill="1" applyBorder="1"/>
    <xf numFmtId="0" fontId="0" fillId="0" borderId="63" xfId="0" applyBorder="1" applyAlignment="1">
      <alignment horizontal="center" vertical="center"/>
    </xf>
    <xf numFmtId="9" fontId="0" fillId="0" borderId="1" xfId="21" applyFont="1" applyFill="1" applyBorder="1" applyAlignment="1">
      <alignment horizontal="center" vertical="center" wrapText="1"/>
    </xf>
    <xf numFmtId="176" fontId="0" fillId="0" borderId="1" xfId="0" applyNumberFormat="1" applyBorder="1" applyAlignment="1">
      <alignment horizontal="center" vertical="center"/>
    </xf>
    <xf numFmtId="179" fontId="7" fillId="0" borderId="1" xfId="9" applyNumberFormat="1" applyFont="1" applyFill="1" applyBorder="1" applyAlignment="1">
      <alignment horizontal="center" vertical="center"/>
    </xf>
    <xf numFmtId="0" fontId="29" fillId="0" borderId="0" xfId="0" applyFont="1" applyAlignment="1">
      <alignment horizontal="center" vertical="center"/>
    </xf>
    <xf numFmtId="0" fontId="27" fillId="0" borderId="0" xfId="0" applyFont="1" applyAlignment="1">
      <alignment horizontal="center" vertical="center"/>
    </xf>
    <xf numFmtId="3" fontId="7" fillId="0" borderId="0" xfId="0" applyNumberFormat="1" applyFont="1" applyAlignment="1">
      <alignment horizontal="center" vertical="center"/>
    </xf>
    <xf numFmtId="4" fontId="0" fillId="0" borderId="0" xfId="0" applyNumberFormat="1" applyAlignment="1">
      <alignment horizontal="center" vertical="center"/>
    </xf>
    <xf numFmtId="4" fontId="7" fillId="0" borderId="0" xfId="0" applyNumberFormat="1" applyFont="1" applyAlignment="1">
      <alignment horizontal="center" vertical="center" wrapText="1"/>
    </xf>
    <xf numFmtId="169" fontId="7" fillId="0" borderId="0" xfId="10" applyFont="1" applyFill="1" applyBorder="1" applyAlignment="1">
      <alignment horizontal="center" vertical="center" wrapText="1"/>
    </xf>
    <xf numFmtId="9" fontId="5" fillId="2" borderId="0" xfId="21" applyFont="1" applyFill="1" applyAlignment="1">
      <alignment vertical="center"/>
    </xf>
    <xf numFmtId="10" fontId="5" fillId="2" borderId="0" xfId="21" applyNumberFormat="1" applyFont="1" applyFill="1" applyAlignment="1">
      <alignment vertical="center"/>
    </xf>
    <xf numFmtId="173" fontId="71" fillId="17" borderId="1" xfId="0" applyNumberFormat="1" applyFont="1" applyFill="1" applyBorder="1" applyAlignment="1">
      <alignment vertical="center"/>
    </xf>
    <xf numFmtId="173" fontId="10" fillId="17" borderId="1" xfId="0" applyNumberFormat="1" applyFont="1" applyFill="1" applyBorder="1" applyAlignment="1">
      <alignment vertical="center"/>
    </xf>
    <xf numFmtId="173" fontId="71" fillId="18" borderId="1" xfId="0" applyNumberFormat="1" applyFont="1" applyFill="1" applyBorder="1" applyAlignment="1">
      <alignment vertical="center"/>
    </xf>
    <xf numFmtId="173" fontId="87" fillId="17" borderId="1" xfId="0" applyNumberFormat="1" applyFont="1" applyFill="1" applyBorder="1" applyAlignment="1">
      <alignment vertical="center"/>
    </xf>
    <xf numFmtId="173" fontId="87" fillId="18" borderId="1" xfId="0" applyNumberFormat="1" applyFont="1" applyFill="1" applyBorder="1" applyAlignment="1">
      <alignment vertical="center"/>
    </xf>
    <xf numFmtId="173" fontId="87" fillId="18" borderId="8" xfId="0" applyNumberFormat="1" applyFont="1" applyFill="1" applyBorder="1" applyAlignment="1">
      <alignment vertical="center"/>
    </xf>
    <xf numFmtId="173" fontId="87" fillId="17" borderId="8" xfId="0" applyNumberFormat="1" applyFont="1" applyFill="1" applyBorder="1" applyAlignment="1">
      <alignment vertical="center"/>
    </xf>
    <xf numFmtId="183" fontId="60" fillId="0" borderId="0" xfId="0" applyNumberFormat="1" applyFont="1" applyAlignment="1">
      <alignment horizontal="center" vertical="center" wrapText="1"/>
    </xf>
    <xf numFmtId="4" fontId="60" fillId="0" borderId="0" xfId="0" applyNumberFormat="1" applyFont="1" applyAlignment="1">
      <alignment horizontal="center" vertical="center" wrapText="1"/>
    </xf>
    <xf numFmtId="43" fontId="0" fillId="0" borderId="0" xfId="0" applyNumberFormat="1" applyAlignment="1">
      <alignment horizontal="center" vertical="center"/>
    </xf>
    <xf numFmtId="2" fontId="59" fillId="0" borderId="0" xfId="0" applyNumberFormat="1" applyFont="1" applyAlignment="1">
      <alignment horizontal="center" vertical="center"/>
    </xf>
    <xf numFmtId="4" fontId="59" fillId="0" borderId="0" xfId="0" applyNumberFormat="1" applyFont="1" applyAlignment="1">
      <alignment horizontal="center" vertical="center"/>
    </xf>
    <xf numFmtId="4" fontId="60" fillId="0" borderId="5" xfId="0" applyNumberFormat="1" applyFont="1" applyBorder="1" applyAlignment="1">
      <alignment horizontal="center" vertical="center" wrapText="1"/>
    </xf>
    <xf numFmtId="0" fontId="56" fillId="0" borderId="26" xfId="0" applyFont="1" applyBorder="1" applyAlignment="1">
      <alignment horizontal="center" vertical="center"/>
    </xf>
    <xf numFmtId="0" fontId="56" fillId="0" borderId="0" xfId="0" applyFont="1" applyAlignment="1">
      <alignment horizontal="center" vertical="center" wrapText="1"/>
    </xf>
    <xf numFmtId="0" fontId="56" fillId="0" borderId="43" xfId="0" applyFont="1" applyBorder="1" applyAlignment="1">
      <alignment wrapText="1"/>
    </xf>
    <xf numFmtId="42" fontId="56" fillId="0" borderId="43" xfId="2866" applyFont="1" applyFill="1" applyBorder="1" applyAlignment="1">
      <alignment vertical="center"/>
    </xf>
    <xf numFmtId="0" fontId="56" fillId="0" borderId="43" xfId="2866" applyNumberFormat="1" applyFont="1" applyFill="1" applyBorder="1" applyAlignment="1">
      <alignment vertical="center" wrapText="1"/>
    </xf>
    <xf numFmtId="0" fontId="55" fillId="0" borderId="0" xfId="0" applyFont="1" applyAlignment="1">
      <alignment horizontal="center" vertical="center"/>
    </xf>
    <xf numFmtId="0" fontId="55" fillId="0" borderId="0" xfId="2867" applyFont="1" applyAlignment="1">
      <alignment horizontal="center" vertical="center" wrapText="1"/>
    </xf>
    <xf numFmtId="0" fontId="56" fillId="0" borderId="1" xfId="0" applyFont="1" applyBorder="1" applyAlignment="1">
      <alignment horizontal="center" vertical="center"/>
    </xf>
    <xf numFmtId="0" fontId="56" fillId="0" borderId="1" xfId="0" applyFont="1" applyBorder="1" applyAlignment="1">
      <alignment horizontal="center" vertical="center" wrapText="1"/>
    </xf>
    <xf numFmtId="0" fontId="56" fillId="0" borderId="1" xfId="0" applyFont="1" applyBorder="1" applyAlignment="1">
      <alignment horizontal="center" vertical="top" wrapText="1"/>
    </xf>
    <xf numFmtId="0" fontId="56" fillId="0" borderId="1" xfId="0" applyFont="1" applyBorder="1" applyAlignment="1">
      <alignment wrapText="1"/>
    </xf>
    <xf numFmtId="42" fontId="56" fillId="0" borderId="1" xfId="2866" applyFont="1" applyFill="1" applyBorder="1" applyAlignment="1">
      <alignment vertical="center"/>
    </xf>
    <xf numFmtId="0" fontId="56" fillId="0" borderId="1" xfId="2866" applyNumberFormat="1" applyFont="1" applyFill="1" applyBorder="1" applyAlignment="1">
      <alignment vertical="center" wrapText="1"/>
    </xf>
    <xf numFmtId="182" fontId="0" fillId="0" borderId="0" xfId="0" applyNumberFormat="1" applyAlignment="1">
      <alignment horizontal="center"/>
    </xf>
    <xf numFmtId="193" fontId="5" fillId="2" borderId="0" xfId="21" applyNumberFormat="1" applyFont="1" applyFill="1" applyAlignment="1">
      <alignment vertical="center"/>
    </xf>
    <xf numFmtId="2" fontId="4" fillId="2" borderId="0" xfId="16" applyNumberFormat="1" applyFill="1" applyAlignment="1">
      <alignment vertical="center"/>
    </xf>
    <xf numFmtId="2" fontId="2" fillId="17" borderId="36" xfId="16" applyNumberFormat="1" applyFont="1" applyFill="1" applyBorder="1" applyAlignment="1">
      <alignment horizontal="center" vertical="center" wrapText="1"/>
    </xf>
    <xf numFmtId="169" fontId="5" fillId="0" borderId="0" xfId="9" applyFont="1" applyAlignment="1">
      <alignment horizontal="center" vertical="center"/>
    </xf>
    <xf numFmtId="42" fontId="26" fillId="3" borderId="0" xfId="0" applyNumberFormat="1" applyFont="1" applyFill="1"/>
    <xf numFmtId="4" fontId="0" fillId="0" borderId="0" xfId="0" applyNumberFormat="1" applyAlignment="1">
      <alignment wrapText="1"/>
    </xf>
    <xf numFmtId="4" fontId="7" fillId="3" borderId="0" xfId="0" applyNumberFormat="1" applyFont="1" applyFill="1" applyAlignment="1">
      <alignment horizontal="center" vertical="center"/>
    </xf>
    <xf numFmtId="4" fontId="7" fillId="3" borderId="0" xfId="0" applyNumberFormat="1" applyFont="1" applyFill="1" applyAlignment="1">
      <alignment horizontal="right" vertical="center"/>
    </xf>
    <xf numFmtId="192" fontId="0" fillId="0" borderId="1" xfId="9" applyNumberFormat="1" applyFont="1" applyFill="1" applyBorder="1"/>
    <xf numFmtId="192" fontId="0" fillId="0" borderId="1" xfId="9" applyNumberFormat="1" applyFont="1" applyFill="1" applyBorder="1" applyAlignment="1">
      <alignment horizontal="center" vertical="center"/>
    </xf>
    <xf numFmtId="0" fontId="0" fillId="0" borderId="18" xfId="0" applyBorder="1" applyAlignment="1">
      <alignment horizontal="center" vertical="center" wrapText="1"/>
    </xf>
    <xf numFmtId="0" fontId="0" fillId="0" borderId="2" xfId="0" applyBorder="1"/>
    <xf numFmtId="0" fontId="0" fillId="0" borderId="2" xfId="0" applyBorder="1" applyAlignment="1">
      <alignment wrapText="1"/>
    </xf>
    <xf numFmtId="0" fontId="33" fillId="0" borderId="1" xfId="2867" applyFont="1" applyBorder="1" applyAlignment="1">
      <alignment horizontal="center" vertical="center" wrapText="1"/>
    </xf>
    <xf numFmtId="0" fontId="3" fillId="0" borderId="1" xfId="0" applyFont="1" applyBorder="1" applyAlignment="1">
      <alignment vertical="center" wrapText="1"/>
    </xf>
    <xf numFmtId="10" fontId="2" fillId="17" borderId="36" xfId="21" applyNumberFormat="1" applyFont="1" applyFill="1" applyBorder="1" applyAlignment="1">
      <alignment horizontal="center" vertical="center" wrapText="1"/>
    </xf>
    <xf numFmtId="3" fontId="5" fillId="0" borderId="1" xfId="5" applyNumberFormat="1" applyFont="1" applyFill="1" applyBorder="1" applyAlignment="1">
      <alignment vertical="center"/>
    </xf>
    <xf numFmtId="3" fontId="5" fillId="0" borderId="1" xfId="5" applyNumberFormat="1" applyFont="1" applyFill="1" applyBorder="1" applyAlignment="1">
      <alignment horizontal="center" vertical="center"/>
    </xf>
    <xf numFmtId="3" fontId="5" fillId="0" borderId="1" xfId="5" applyNumberFormat="1" applyFont="1" applyFill="1" applyBorder="1" applyAlignment="1">
      <alignment horizontal="left" vertical="center"/>
    </xf>
    <xf numFmtId="4" fontId="5" fillId="0" borderId="1" xfId="5" applyNumberFormat="1" applyFont="1" applyFill="1" applyBorder="1" applyAlignment="1">
      <alignment vertical="center"/>
    </xf>
    <xf numFmtId="3" fontId="57" fillId="0" borderId="1" xfId="2866" applyNumberFormat="1" applyFont="1" applyFill="1" applyBorder="1" applyAlignment="1">
      <alignment horizontal="center" vertical="center"/>
    </xf>
    <xf numFmtId="3" fontId="5" fillId="0" borderId="1" xfId="2868" applyNumberFormat="1" applyFont="1" applyFill="1" applyBorder="1" applyAlignment="1">
      <alignment vertical="center"/>
    </xf>
    <xf numFmtId="3" fontId="5" fillId="0" borderId="1" xfId="2868" applyNumberFormat="1" applyFont="1" applyFill="1" applyBorder="1" applyAlignment="1">
      <alignment horizontal="center" vertical="center"/>
    </xf>
    <xf numFmtId="4" fontId="5" fillId="0" borderId="1" xfId="2868" applyNumberFormat="1" applyFont="1" applyFill="1" applyBorder="1" applyAlignment="1">
      <alignment horizontal="center" vertical="center"/>
    </xf>
    <xf numFmtId="10" fontId="57" fillId="0" borderId="1" xfId="24" applyNumberFormat="1" applyFont="1" applyFill="1" applyBorder="1" applyAlignment="1" applyProtection="1">
      <alignment horizontal="center" vertical="center"/>
      <protection locked="0"/>
    </xf>
    <xf numFmtId="10" fontId="57" fillId="0" borderId="1" xfId="24" applyNumberFormat="1" applyFont="1" applyFill="1" applyBorder="1" applyAlignment="1">
      <alignment horizontal="center" vertical="center"/>
    </xf>
    <xf numFmtId="10" fontId="57" fillId="0" borderId="1" xfId="24" applyNumberFormat="1" applyFont="1" applyFill="1" applyBorder="1" applyAlignment="1">
      <alignment horizontal="center" vertical="center" wrapText="1"/>
    </xf>
    <xf numFmtId="10" fontId="57" fillId="0" borderId="1" xfId="21" applyNumberFormat="1" applyFont="1" applyFill="1" applyBorder="1" applyAlignment="1">
      <alignment horizontal="center" vertical="center" wrapText="1"/>
    </xf>
    <xf numFmtId="176" fontId="5" fillId="0" borderId="1" xfId="5" applyNumberFormat="1" applyFont="1" applyFill="1" applyBorder="1" applyAlignment="1">
      <alignment horizontal="center" vertical="center"/>
    </xf>
    <xf numFmtId="176" fontId="5" fillId="0" borderId="1" xfId="5" applyNumberFormat="1" applyFont="1" applyFill="1" applyBorder="1" applyAlignment="1">
      <alignment horizontal="left" vertical="center"/>
    </xf>
    <xf numFmtId="176" fontId="5" fillId="0" borderId="1" xfId="5" applyNumberFormat="1" applyFont="1" applyFill="1" applyBorder="1" applyAlignment="1">
      <alignment vertical="center"/>
    </xf>
    <xf numFmtId="170" fontId="5" fillId="0" borderId="1" xfId="5" applyFont="1" applyFill="1" applyBorder="1" applyAlignment="1">
      <alignment horizontal="left" vertical="center"/>
    </xf>
    <xf numFmtId="170" fontId="5" fillId="0" borderId="1" xfId="5" applyFont="1" applyFill="1" applyBorder="1" applyAlignment="1">
      <alignment vertical="center"/>
    </xf>
    <xf numFmtId="4" fontId="57" fillId="0" borderId="1" xfId="2866" applyNumberFormat="1" applyFont="1" applyFill="1" applyBorder="1" applyAlignment="1">
      <alignment horizontal="center" vertical="center"/>
    </xf>
    <xf numFmtId="170" fontId="5" fillId="0" borderId="1" xfId="2868" applyFont="1" applyFill="1" applyBorder="1" applyAlignment="1">
      <alignment horizontal="center" vertical="center"/>
    </xf>
    <xf numFmtId="181" fontId="7" fillId="31" borderId="17" xfId="10" applyNumberFormat="1" applyFont="1" applyFill="1" applyBorder="1" applyAlignment="1">
      <alignment vertical="center"/>
    </xf>
    <xf numFmtId="181" fontId="7" fillId="31" borderId="3" xfId="10" applyNumberFormat="1" applyFont="1" applyFill="1" applyBorder="1" applyAlignment="1">
      <alignment vertical="center"/>
    </xf>
    <xf numFmtId="181" fontId="7" fillId="31" borderId="18" xfId="10" applyNumberFormat="1" applyFont="1" applyFill="1" applyBorder="1" applyAlignment="1">
      <alignment vertical="center"/>
    </xf>
    <xf numFmtId="181" fontId="7" fillId="31" borderId="1" xfId="10" applyNumberFormat="1" applyFont="1" applyFill="1" applyBorder="1" applyAlignment="1">
      <alignment vertical="center"/>
    </xf>
    <xf numFmtId="181" fontId="7" fillId="31" borderId="63" xfId="10" applyNumberFormat="1" applyFont="1" applyFill="1" applyBorder="1" applyAlignment="1">
      <alignment vertical="center"/>
    </xf>
    <xf numFmtId="181" fontId="7" fillId="31" borderId="4" xfId="10" applyNumberFormat="1" applyFont="1" applyFill="1" applyBorder="1" applyAlignment="1">
      <alignment vertical="center"/>
    </xf>
    <xf numFmtId="181" fontId="7" fillId="31" borderId="69" xfId="10" applyNumberFormat="1" applyFont="1" applyFill="1" applyBorder="1" applyAlignment="1">
      <alignment vertical="center"/>
    </xf>
    <xf numFmtId="44" fontId="5" fillId="0" borderId="0" xfId="0" applyNumberFormat="1" applyFont="1" applyAlignment="1">
      <alignment horizontal="center"/>
    </xf>
    <xf numFmtId="4" fontId="26" fillId="0" borderId="0" xfId="0" applyNumberFormat="1" applyFont="1" applyAlignment="1">
      <alignment horizontal="center" vertical="center" wrapText="1"/>
    </xf>
    <xf numFmtId="3" fontId="5" fillId="0" borderId="1" xfId="0" applyNumberFormat="1" applyFont="1" applyBorder="1" applyAlignment="1">
      <alignment horizontal="center" vertical="center"/>
    </xf>
    <xf numFmtId="3" fontId="5" fillId="0" borderId="1"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4" fontId="5" fillId="0" borderId="1" xfId="0" applyNumberFormat="1" applyFont="1" applyBorder="1" applyAlignment="1" applyProtection="1">
      <alignment horizontal="center" vertical="center" wrapText="1"/>
      <protection locked="0"/>
    </xf>
    <xf numFmtId="3" fontId="57" fillId="0" borderId="1" xfId="0" applyNumberFormat="1" applyFont="1" applyBorder="1" applyAlignment="1" applyProtection="1">
      <alignment horizontal="left" vertical="top" wrapText="1"/>
      <protection locked="0"/>
    </xf>
    <xf numFmtId="3" fontId="5" fillId="0" borderId="1" xfId="0" applyNumberFormat="1" applyFont="1" applyBorder="1" applyAlignment="1" applyProtection="1">
      <alignment horizontal="center" vertical="top" wrapText="1"/>
      <protection locked="0"/>
    </xf>
    <xf numFmtId="3" fontId="5" fillId="0" borderId="1" xfId="0" applyNumberFormat="1" applyFont="1" applyBorder="1" applyAlignment="1" applyProtection="1">
      <alignment horizontal="justify" vertical="center" wrapText="1"/>
      <protection locked="0"/>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183" fontId="5" fillId="0" borderId="1" xfId="0" applyNumberFormat="1" applyFont="1" applyBorder="1" applyAlignment="1">
      <alignment horizontal="center" vertical="center" wrapText="1"/>
    </xf>
    <xf numFmtId="3" fontId="5" fillId="0" borderId="1" xfId="0" applyNumberFormat="1" applyFont="1" applyBorder="1" applyAlignment="1" applyProtection="1">
      <alignment horizontal="center" vertical="center" wrapText="1"/>
      <protection locked="0"/>
    </xf>
    <xf numFmtId="0" fontId="5" fillId="0" borderId="1" xfId="0" applyFont="1" applyBorder="1" applyAlignment="1" applyProtection="1">
      <alignment horizontal="justify" vertical="center" wrapText="1"/>
      <protection locked="0"/>
    </xf>
    <xf numFmtId="179" fontId="5" fillId="0" borderId="1" xfId="0" applyNumberFormat="1" applyFont="1" applyBorder="1" applyAlignment="1">
      <alignment horizontal="center" vertical="center" wrapText="1"/>
    </xf>
    <xf numFmtId="179" fontId="5" fillId="0" borderId="1" xfId="0" applyNumberFormat="1" applyFont="1" applyBorder="1" applyAlignment="1" applyProtection="1">
      <alignment horizontal="center" vertical="center" wrapText="1"/>
      <protection locked="0"/>
    </xf>
    <xf numFmtId="10" fontId="39" fillId="0" borderId="5" xfId="21" applyNumberFormat="1" applyFont="1" applyFill="1" applyBorder="1" applyAlignment="1" applyProtection="1">
      <alignment horizontal="center" vertical="center"/>
      <protection locked="0"/>
    </xf>
    <xf numFmtId="9" fontId="39" fillId="0" borderId="5" xfId="21" applyFont="1" applyFill="1" applyBorder="1" applyAlignment="1">
      <alignment horizontal="center" vertical="center"/>
    </xf>
    <xf numFmtId="9" fontId="39" fillId="0" borderId="5" xfId="21" applyFont="1" applyFill="1" applyBorder="1" applyAlignment="1">
      <alignment horizontal="center" vertical="center" wrapText="1"/>
    </xf>
    <xf numFmtId="173" fontId="39" fillId="0" borderId="5" xfId="24" applyNumberFormat="1" applyFont="1" applyFill="1" applyBorder="1" applyAlignment="1">
      <alignment horizontal="center" vertical="center" wrapText="1"/>
    </xf>
    <xf numFmtId="9" fontId="39" fillId="0" borderId="5" xfId="24" applyFont="1" applyFill="1" applyBorder="1" applyAlignment="1">
      <alignment horizontal="center" vertical="center" wrapText="1"/>
    </xf>
    <xf numFmtId="3" fontId="5" fillId="0" borderId="1" xfId="0" applyNumberFormat="1" applyFont="1" applyBorder="1" applyAlignment="1">
      <alignment vertical="center" wrapText="1"/>
    </xf>
    <xf numFmtId="0" fontId="39" fillId="0" borderId="5" xfId="24" applyNumberFormat="1" applyFont="1" applyFill="1" applyBorder="1" applyAlignment="1">
      <alignment horizontal="center" vertical="center" wrapText="1"/>
    </xf>
    <xf numFmtId="0" fontId="7" fillId="0" borderId="1" xfId="0" applyFont="1" applyBorder="1" applyAlignment="1">
      <alignment horizontal="center" vertical="center"/>
    </xf>
    <xf numFmtId="1" fontId="5" fillId="0" borderId="1" xfId="0" applyNumberFormat="1" applyFont="1" applyBorder="1" applyAlignment="1">
      <alignment vertical="center" wrapText="1"/>
    </xf>
    <xf numFmtId="2" fontId="7" fillId="0" borderId="2" xfId="0" applyNumberFormat="1" applyFont="1" applyBorder="1" applyAlignment="1">
      <alignment horizontal="center" vertical="center"/>
    </xf>
    <xf numFmtId="2" fontId="5" fillId="0" borderId="2" xfId="0" applyNumberFormat="1" applyFont="1" applyBorder="1" applyAlignment="1">
      <alignment horizontal="center" vertical="center" wrapText="1"/>
    </xf>
    <xf numFmtId="190" fontId="7" fillId="0" borderId="2" xfId="0" applyNumberFormat="1" applyFont="1" applyBorder="1" applyAlignment="1">
      <alignment horizontal="center" vertical="center"/>
    </xf>
    <xf numFmtId="2" fontId="7" fillId="0" borderId="2" xfId="0" applyNumberFormat="1" applyFont="1" applyBorder="1" applyAlignment="1" applyProtection="1">
      <alignment horizontal="center" vertical="center"/>
      <protection locked="0"/>
    </xf>
    <xf numFmtId="4" fontId="5" fillId="0" borderId="2" xfId="0" applyNumberFormat="1" applyFont="1" applyBorder="1" applyAlignment="1">
      <alignment horizontal="center" vertical="center" wrapText="1"/>
    </xf>
    <xf numFmtId="4" fontId="5" fillId="0" borderId="2" xfId="0" applyNumberFormat="1" applyFont="1" applyBorder="1" applyAlignment="1" applyProtection="1">
      <alignment horizontal="center" vertical="center" wrapText="1"/>
      <protection locked="0"/>
    </xf>
    <xf numFmtId="179" fontId="5" fillId="0" borderId="2" xfId="0" applyNumberFormat="1" applyFont="1" applyBorder="1" applyAlignment="1">
      <alignment horizontal="center" vertical="center" wrapText="1"/>
    </xf>
    <xf numFmtId="9" fontId="39" fillId="0" borderId="22" xfId="21" applyFont="1" applyFill="1" applyBorder="1" applyAlignment="1">
      <alignment horizontal="center" vertical="center"/>
    </xf>
    <xf numFmtId="9" fontId="39" fillId="0" borderId="22" xfId="21" applyFont="1" applyFill="1" applyBorder="1" applyAlignment="1">
      <alignment horizontal="center" vertical="center" wrapText="1"/>
    </xf>
    <xf numFmtId="173" fontId="39" fillId="0" borderId="22" xfId="24" applyNumberFormat="1" applyFont="1" applyFill="1" applyBorder="1" applyAlignment="1">
      <alignment horizontal="center" vertical="center" wrapText="1"/>
    </xf>
    <xf numFmtId="9" fontId="39" fillId="0" borderId="22" xfId="24" applyFont="1" applyFill="1" applyBorder="1" applyAlignment="1">
      <alignment horizontal="center" vertical="center" wrapText="1"/>
    </xf>
    <xf numFmtId="183" fontId="5" fillId="0" borderId="5" xfId="0" applyNumberFormat="1" applyFont="1" applyBorder="1" applyAlignment="1">
      <alignment horizontal="center" vertical="center" wrapText="1"/>
    </xf>
    <xf numFmtId="3" fontId="5" fillId="0" borderId="5" xfId="0" applyNumberFormat="1" applyFont="1" applyBorder="1" applyAlignment="1">
      <alignment horizontal="center" vertical="center" wrapText="1"/>
    </xf>
    <xf numFmtId="4" fontId="5" fillId="0" borderId="5" xfId="0" applyNumberFormat="1" applyFont="1" applyBorder="1" applyAlignment="1">
      <alignment horizontal="center" vertical="center" wrapText="1"/>
    </xf>
    <xf numFmtId="191" fontId="5" fillId="0" borderId="5" xfId="0" applyNumberFormat="1" applyFont="1" applyBorder="1" applyAlignment="1">
      <alignment horizontal="center" vertical="center" wrapText="1"/>
    </xf>
    <xf numFmtId="183" fontId="5" fillId="0" borderId="5" xfId="0" applyNumberFormat="1" applyFont="1" applyBorder="1" applyAlignment="1" applyProtection="1">
      <alignment horizontal="center" vertical="center" wrapText="1"/>
      <protection locked="0"/>
    </xf>
    <xf numFmtId="182" fontId="5" fillId="0" borderId="5" xfId="0" applyNumberFormat="1" applyFont="1" applyBorder="1" applyAlignment="1">
      <alignment horizontal="center" vertical="center" wrapText="1"/>
    </xf>
    <xf numFmtId="4" fontId="5" fillId="0" borderId="5" xfId="0" applyNumberFormat="1" applyFont="1" applyBorder="1" applyAlignment="1" applyProtection="1">
      <alignment horizontal="center" vertical="center" wrapText="1"/>
      <protection locked="0"/>
    </xf>
    <xf numFmtId="179" fontId="5" fillId="0" borderId="5" xfId="0" applyNumberFormat="1" applyFont="1" applyBorder="1" applyAlignment="1">
      <alignment horizontal="center" vertical="center" wrapText="1"/>
    </xf>
    <xf numFmtId="0" fontId="7" fillId="0" borderId="1" xfId="0" applyFont="1" applyBorder="1" applyAlignment="1">
      <alignment horizontal="right" vertical="center"/>
    </xf>
    <xf numFmtId="183" fontId="5" fillId="0" borderId="2" xfId="0" applyNumberFormat="1" applyFont="1" applyBorder="1" applyAlignment="1">
      <alignment horizontal="center" vertical="center" wrapText="1"/>
    </xf>
    <xf numFmtId="0" fontId="7" fillId="0" borderId="2" xfId="0" applyFont="1" applyBorder="1" applyAlignment="1">
      <alignment horizontal="center" vertical="center"/>
    </xf>
    <xf numFmtId="3" fontId="5" fillId="0" borderId="2" xfId="0" applyNumberFormat="1" applyFont="1" applyBorder="1" applyAlignment="1">
      <alignment horizontal="center" vertical="center" wrapText="1"/>
    </xf>
    <xf numFmtId="182" fontId="5" fillId="0" borderId="22" xfId="0" applyNumberFormat="1" applyFont="1" applyBorder="1" applyAlignment="1">
      <alignment horizontal="center" vertical="center" wrapText="1"/>
    </xf>
    <xf numFmtId="1" fontId="5" fillId="0" borderId="5" xfId="0" applyNumberFormat="1" applyFont="1" applyBorder="1" applyAlignment="1">
      <alignment horizontal="center" vertical="center"/>
    </xf>
    <xf numFmtId="1" fontId="5" fillId="0" borderId="5" xfId="0" applyNumberFormat="1" applyFont="1" applyBorder="1" applyAlignment="1">
      <alignment horizontal="center" vertical="center" wrapText="1"/>
    </xf>
    <xf numFmtId="4" fontId="73" fillId="0" borderId="5" xfId="0" applyNumberFormat="1" applyFont="1" applyBorder="1" applyAlignment="1">
      <alignment horizontal="center" vertical="center" wrapText="1"/>
    </xf>
    <xf numFmtId="4" fontId="67" fillId="0" borderId="5" xfId="0" applyNumberFormat="1" applyFont="1" applyBorder="1" applyAlignment="1">
      <alignment horizontal="center" vertical="center" wrapText="1"/>
    </xf>
    <xf numFmtId="0" fontId="5" fillId="0" borderId="1" xfId="0" applyFont="1" applyBorder="1" applyAlignment="1">
      <alignment horizontal="right" vertical="center"/>
    </xf>
    <xf numFmtId="1" fontId="5" fillId="0" borderId="1" xfId="0" applyNumberFormat="1" applyFont="1" applyBorder="1" applyAlignment="1">
      <alignment horizontal="center" vertical="center" wrapText="1"/>
    </xf>
    <xf numFmtId="1" fontId="5" fillId="0" borderId="2" xfId="0" applyNumberFormat="1" applyFont="1" applyBorder="1" applyAlignment="1">
      <alignment horizontal="center" vertical="center" wrapText="1"/>
    </xf>
    <xf numFmtId="10" fontId="39" fillId="0" borderId="22" xfId="21" applyNumberFormat="1" applyFont="1" applyFill="1" applyBorder="1" applyAlignment="1" applyProtection="1">
      <alignment horizontal="center" vertical="center"/>
      <protection locked="0"/>
    </xf>
    <xf numFmtId="10" fontId="39" fillId="4" borderId="52" xfId="21" applyNumberFormat="1" applyFont="1" applyFill="1" applyBorder="1" applyAlignment="1" applyProtection="1">
      <alignment horizontal="center" vertical="center"/>
      <protection locked="0"/>
    </xf>
    <xf numFmtId="9" fontId="39" fillId="4" borderId="52" xfId="21" applyFont="1" applyFill="1" applyBorder="1" applyAlignment="1">
      <alignment horizontal="center" vertical="center"/>
    </xf>
    <xf numFmtId="9" fontId="39" fillId="4" borderId="52" xfId="21" applyFont="1" applyFill="1" applyBorder="1" applyAlignment="1">
      <alignment horizontal="center" vertical="center" wrapText="1"/>
    </xf>
    <xf numFmtId="173" fontId="39" fillId="4" borderId="52" xfId="24" applyNumberFormat="1" applyFont="1" applyFill="1" applyBorder="1" applyAlignment="1">
      <alignment horizontal="center" vertical="center" wrapText="1"/>
    </xf>
    <xf numFmtId="9" fontId="39" fillId="4" borderId="53" xfId="24" applyFont="1" applyFill="1" applyBorder="1" applyAlignment="1">
      <alignment horizontal="center" vertical="center" wrapText="1"/>
    </xf>
    <xf numFmtId="4" fontId="5" fillId="0" borderId="22" xfId="0" applyNumberFormat="1" applyFont="1" applyBorder="1" applyAlignment="1">
      <alignment horizontal="center" vertical="center" wrapText="1"/>
    </xf>
    <xf numFmtId="181" fontId="7" fillId="31" borderId="65" xfId="10" applyNumberFormat="1" applyFont="1" applyFill="1" applyBorder="1" applyAlignment="1">
      <alignment vertical="center"/>
    </xf>
    <xf numFmtId="181" fontId="7" fillId="31" borderId="67" xfId="10" applyNumberFormat="1" applyFont="1" applyFill="1" applyBorder="1" applyAlignment="1">
      <alignment vertical="center"/>
    </xf>
    <xf numFmtId="10" fontId="73" fillId="0" borderId="3" xfId="16" applyNumberFormat="1" applyFont="1" applyBorder="1" applyAlignment="1">
      <alignment horizontal="center" vertical="center" wrapText="1"/>
    </xf>
    <xf numFmtId="10" fontId="73" fillId="0" borderId="35" xfId="16" applyNumberFormat="1" applyFont="1" applyBorder="1" applyAlignment="1">
      <alignment horizontal="center" vertical="center" wrapText="1"/>
    </xf>
    <xf numFmtId="10" fontId="5" fillId="0" borderId="3" xfId="16" applyNumberFormat="1" applyFont="1" applyBorder="1" applyAlignment="1">
      <alignment horizontal="center" vertical="center" wrapText="1"/>
    </xf>
    <xf numFmtId="10" fontId="73" fillId="0" borderId="1" xfId="16" applyNumberFormat="1" applyFont="1" applyBorder="1" applyAlignment="1">
      <alignment horizontal="center" vertical="center" wrapText="1"/>
    </xf>
    <xf numFmtId="10" fontId="73" fillId="0" borderId="1" xfId="16" applyNumberFormat="1" applyFont="1" applyBorder="1" applyAlignment="1" applyProtection="1">
      <alignment horizontal="center" vertical="center" wrapText="1"/>
      <protection locked="0"/>
    </xf>
    <xf numFmtId="10" fontId="5" fillId="0" borderId="1" xfId="16" applyNumberFormat="1" applyFont="1" applyBorder="1" applyAlignment="1">
      <alignment horizontal="center" vertical="center" wrapText="1"/>
    </xf>
    <xf numFmtId="10" fontId="86" fillId="0" borderId="1" xfId="16" applyNumberFormat="1" applyFont="1" applyBorder="1" applyAlignment="1">
      <alignment horizontal="center" vertical="center" wrapText="1"/>
    </xf>
    <xf numFmtId="173" fontId="5" fillId="0" borderId="1" xfId="16" applyNumberFormat="1" applyFont="1" applyBorder="1" applyAlignment="1">
      <alignment horizontal="center" vertical="center" wrapText="1"/>
    </xf>
    <xf numFmtId="173" fontId="0" fillId="0" borderId="1" xfId="21" applyNumberFormat="1" applyFont="1" applyFill="1" applyBorder="1" applyAlignment="1">
      <alignment horizontal="center" vertical="center" wrapText="1"/>
    </xf>
    <xf numFmtId="169" fontId="56" fillId="0" borderId="5" xfId="9" applyFont="1" applyFill="1" applyBorder="1" applyAlignment="1">
      <alignment vertical="center" wrapText="1"/>
    </xf>
    <xf numFmtId="0" fontId="56" fillId="0" borderId="5" xfId="9" applyNumberFormat="1" applyFont="1" applyFill="1" applyBorder="1" applyAlignment="1">
      <alignment vertical="center" wrapText="1"/>
    </xf>
    <xf numFmtId="0" fontId="4" fillId="17" borderId="39" xfId="0" applyFont="1" applyFill="1" applyBorder="1" applyAlignment="1">
      <alignment vertical="center" wrapText="1"/>
    </xf>
    <xf numFmtId="0" fontId="4" fillId="17" borderId="29" xfId="0" applyFont="1" applyFill="1" applyBorder="1" applyAlignment="1">
      <alignment vertical="center" wrapText="1"/>
    </xf>
    <xf numFmtId="0" fontId="4" fillId="17" borderId="28" xfId="0" applyFont="1" applyFill="1" applyBorder="1" applyAlignment="1">
      <alignment vertical="center" wrapText="1"/>
    </xf>
    <xf numFmtId="42" fontId="16" fillId="17" borderId="1" xfId="0" applyNumberFormat="1" applyFont="1" applyFill="1" applyBorder="1" applyAlignment="1">
      <alignment horizontal="center" vertical="center" wrapText="1"/>
    </xf>
    <xf numFmtId="42" fontId="16" fillId="17" borderId="18" xfId="0" applyNumberFormat="1" applyFont="1" applyFill="1" applyBorder="1" applyAlignment="1">
      <alignment horizontal="center" vertical="center" wrapText="1"/>
    </xf>
    <xf numFmtId="0" fontId="4" fillId="17" borderId="27" xfId="0" applyFont="1" applyFill="1" applyBorder="1" applyAlignment="1">
      <alignment vertical="center" wrapText="1"/>
    </xf>
    <xf numFmtId="0" fontId="4" fillId="17" borderId="0" xfId="0" applyFont="1" applyFill="1" applyAlignment="1">
      <alignment vertical="center" wrapText="1"/>
    </xf>
    <xf numFmtId="0" fontId="4" fillId="17" borderId="26" xfId="0" applyFont="1" applyFill="1" applyBorder="1" applyAlignment="1">
      <alignment vertical="center" wrapText="1"/>
    </xf>
    <xf numFmtId="42" fontId="16" fillId="17" borderId="5" xfId="0" applyNumberFormat="1" applyFont="1" applyFill="1" applyBorder="1" applyAlignment="1">
      <alignment horizontal="center" vertical="center" wrapText="1"/>
    </xf>
    <xf numFmtId="42" fontId="16" fillId="17" borderId="40" xfId="0" applyNumberFormat="1" applyFont="1" applyFill="1" applyBorder="1" applyAlignment="1">
      <alignment horizontal="center" vertical="center" wrapText="1"/>
    </xf>
    <xf numFmtId="0" fontId="15" fillId="17" borderId="1" xfId="0" applyFont="1" applyFill="1" applyBorder="1" applyAlignment="1" applyProtection="1">
      <alignment horizontal="left" vertical="center" wrapText="1"/>
      <protection locked="0"/>
    </xf>
    <xf numFmtId="181" fontId="15" fillId="18" borderId="1" xfId="0" applyNumberFormat="1" applyFont="1" applyFill="1" applyBorder="1" applyAlignment="1" applyProtection="1">
      <alignment horizontal="left" vertical="center" wrapText="1"/>
      <protection locked="0"/>
    </xf>
    <xf numFmtId="0" fontId="15" fillId="17" borderId="5" xfId="0" applyFont="1" applyFill="1" applyBorder="1" applyAlignment="1" applyProtection="1">
      <alignment horizontal="left" vertical="center" wrapText="1"/>
      <protection locked="0"/>
    </xf>
    <xf numFmtId="186" fontId="16" fillId="0" borderId="1" xfId="10098" applyNumberFormat="1" applyFont="1" applyFill="1" applyBorder="1" applyAlignment="1">
      <alignment horizontal="center" vertical="center"/>
    </xf>
    <xf numFmtId="4" fontId="4" fillId="0" borderId="1" xfId="10098" applyNumberFormat="1" applyFont="1" applyFill="1" applyBorder="1" applyAlignment="1">
      <alignment horizontal="center" vertical="center"/>
    </xf>
    <xf numFmtId="42" fontId="16" fillId="0" borderId="1" xfId="10103" applyFont="1" applyFill="1" applyBorder="1" applyAlignment="1">
      <alignment horizontal="center" vertical="center"/>
    </xf>
    <xf numFmtId="186" fontId="4" fillId="0" borderId="1" xfId="10098" applyNumberFormat="1" applyFont="1" applyFill="1" applyBorder="1" applyAlignment="1">
      <alignment horizontal="center" vertical="center"/>
    </xf>
    <xf numFmtId="185" fontId="25" fillId="0" borderId="1" xfId="10" applyNumberFormat="1" applyFont="1" applyFill="1" applyBorder="1" applyAlignment="1">
      <alignment horizontal="center" vertical="center" wrapText="1"/>
    </xf>
    <xf numFmtId="4" fontId="25" fillId="0" borderId="1" xfId="10" applyNumberFormat="1" applyFont="1" applyFill="1" applyBorder="1" applyAlignment="1">
      <alignment horizontal="center" vertical="center" wrapText="1"/>
    </xf>
    <xf numFmtId="0" fontId="2" fillId="17" borderId="14" xfId="0" applyFont="1" applyFill="1" applyBorder="1" applyAlignment="1">
      <alignment vertical="center" wrapText="1"/>
    </xf>
    <xf numFmtId="0" fontId="2" fillId="17" borderId="22" xfId="0" applyFont="1" applyFill="1" applyBorder="1" applyAlignment="1">
      <alignment vertical="center" wrapText="1"/>
    </xf>
    <xf numFmtId="0" fontId="2" fillId="17" borderId="22" xfId="19" applyFont="1" applyFill="1" applyBorder="1" applyAlignment="1">
      <alignment vertical="center" wrapText="1"/>
    </xf>
    <xf numFmtId="0" fontId="2" fillId="17" borderId="60" xfId="0" applyFont="1" applyFill="1" applyBorder="1" applyAlignment="1">
      <alignment vertical="center" wrapText="1"/>
    </xf>
    <xf numFmtId="0" fontId="2" fillId="17" borderId="14" xfId="0" applyFont="1" applyFill="1" applyBorder="1" applyAlignment="1">
      <alignment horizontal="center" vertical="center" wrapText="1"/>
    </xf>
    <xf numFmtId="179" fontId="4" fillId="17" borderId="2" xfId="16" applyNumberForma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2" fillId="17" borderId="54" xfId="0" applyFont="1" applyFill="1" applyBorder="1" applyAlignment="1">
      <alignment horizontal="center" vertical="top" wrapText="1"/>
    </xf>
    <xf numFmtId="0" fontId="18" fillId="17" borderId="42" xfId="0" applyFont="1" applyFill="1" applyBorder="1" applyAlignment="1">
      <alignment horizontal="left" vertical="center" wrapText="1"/>
    </xf>
    <xf numFmtId="0" fontId="4" fillId="17" borderId="0" xfId="0" applyFont="1" applyFill="1" applyAlignment="1">
      <alignment horizontal="center" vertical="center" wrapText="1"/>
    </xf>
    <xf numFmtId="0" fontId="18" fillId="17" borderId="8" xfId="0" applyFont="1" applyFill="1" applyBorder="1" applyAlignment="1">
      <alignment horizontal="left" vertical="center" wrapText="1"/>
    </xf>
    <xf numFmtId="0" fontId="18" fillId="17" borderId="68" xfId="0" applyFont="1" applyFill="1" applyBorder="1" applyAlignment="1">
      <alignment horizontal="left" vertical="center" wrapText="1"/>
    </xf>
    <xf numFmtId="0" fontId="4" fillId="17" borderId="29" xfId="0" applyFont="1" applyFill="1" applyBorder="1" applyAlignment="1">
      <alignment horizontal="center" vertical="center" wrapText="1"/>
    </xf>
    <xf numFmtId="42" fontId="16" fillId="0" borderId="1" xfId="10103" applyFont="1" applyFill="1" applyBorder="1" applyAlignment="1" applyProtection="1">
      <alignment horizontal="center" vertical="center"/>
    </xf>
    <xf numFmtId="169" fontId="0" fillId="0" borderId="0" xfId="10" applyFont="1"/>
    <xf numFmtId="0" fontId="2" fillId="17" borderId="19" xfId="0" applyFont="1" applyFill="1" applyBorder="1" applyAlignment="1">
      <alignment horizontal="center" vertical="center" wrapText="1"/>
    </xf>
    <xf numFmtId="4" fontId="16" fillId="0" borderId="1" xfId="0" applyNumberFormat="1" applyFont="1" applyBorder="1" applyAlignment="1">
      <alignment horizontal="center" vertical="center"/>
    </xf>
    <xf numFmtId="182" fontId="16" fillId="0" borderId="1" xfId="0" applyNumberFormat="1" applyFont="1" applyBorder="1" applyAlignment="1">
      <alignment horizontal="center" vertical="center"/>
    </xf>
    <xf numFmtId="3" fontId="4" fillId="0" borderId="1" xfId="0" applyNumberFormat="1" applyFont="1" applyBorder="1" applyAlignment="1">
      <alignment horizontal="center" vertical="center" wrapText="1"/>
    </xf>
    <xf numFmtId="179" fontId="4" fillId="0" borderId="1" xfId="0" applyNumberFormat="1" applyFont="1" applyBorder="1" applyAlignment="1">
      <alignment horizontal="center" vertical="center" wrapText="1"/>
    </xf>
    <xf numFmtId="3" fontId="16" fillId="0" borderId="1" xfId="0" applyNumberFormat="1" applyFont="1" applyBorder="1" applyAlignment="1">
      <alignment horizontal="center" vertical="center"/>
    </xf>
    <xf numFmtId="0" fontId="4" fillId="0" borderId="1" xfId="0" applyFont="1" applyBorder="1" applyAlignment="1">
      <alignment horizontal="center" vertical="center"/>
    </xf>
    <xf numFmtId="4" fontId="4" fillId="0" borderId="1" xfId="0" applyNumberFormat="1" applyFont="1" applyBorder="1" applyAlignment="1">
      <alignment horizontal="center" vertical="center"/>
    </xf>
    <xf numFmtId="179" fontId="4" fillId="0" borderId="1" xfId="0" applyNumberFormat="1" applyFont="1" applyBorder="1" applyAlignment="1">
      <alignment horizontal="center" vertical="center"/>
    </xf>
    <xf numFmtId="179" fontId="16" fillId="0" borderId="1" xfId="0" applyNumberFormat="1" applyFont="1" applyBorder="1" applyAlignment="1">
      <alignment horizontal="center" vertical="center"/>
    </xf>
    <xf numFmtId="4" fontId="17" fillId="0" borderId="1" xfId="0" applyNumberFormat="1" applyFont="1" applyBorder="1" applyAlignment="1">
      <alignment horizontal="center" vertical="center"/>
    </xf>
    <xf numFmtId="3" fontId="4" fillId="0" borderId="1" xfId="0" applyNumberFormat="1" applyFont="1" applyBorder="1" applyAlignment="1">
      <alignment horizontal="center" vertical="center"/>
    </xf>
    <xf numFmtId="4" fontId="4" fillId="0" borderId="1" xfId="0" applyNumberFormat="1" applyFont="1" applyBorder="1" applyAlignment="1">
      <alignment horizontal="center" vertical="center" wrapText="1"/>
    </xf>
    <xf numFmtId="4" fontId="16" fillId="0" borderId="2" xfId="0" applyNumberFormat="1" applyFont="1" applyBorder="1" applyAlignment="1">
      <alignment horizontal="center" vertical="center"/>
    </xf>
    <xf numFmtId="3" fontId="16" fillId="0" borderId="2" xfId="0" applyNumberFormat="1" applyFont="1" applyBorder="1" applyAlignment="1">
      <alignment horizontal="center" vertical="center"/>
    </xf>
    <xf numFmtId="0" fontId="72" fillId="0" borderId="1" xfId="0" applyFont="1" applyBorder="1" applyAlignment="1">
      <alignment horizontal="center" vertical="center"/>
    </xf>
    <xf numFmtId="3" fontId="16" fillId="0" borderId="1" xfId="0" applyNumberFormat="1" applyFont="1" applyBorder="1" applyAlignment="1">
      <alignment horizontal="center" vertical="center" wrapText="1"/>
    </xf>
    <xf numFmtId="0" fontId="16" fillId="0" borderId="1" xfId="0" applyFont="1" applyBorder="1" applyAlignment="1">
      <alignment horizontal="center" vertical="center"/>
    </xf>
    <xf numFmtId="188" fontId="16" fillId="0" borderId="1" xfId="0" applyNumberFormat="1" applyFont="1" applyBorder="1" applyAlignment="1">
      <alignment horizontal="center" vertical="center" wrapText="1"/>
    </xf>
    <xf numFmtId="42" fontId="16" fillId="0" borderId="1" xfId="0" applyNumberFormat="1" applyFont="1" applyBorder="1" applyAlignment="1">
      <alignment horizontal="center" vertical="center" wrapText="1"/>
    </xf>
    <xf numFmtId="37" fontId="16" fillId="0" borderId="1" xfId="0" applyNumberFormat="1" applyFont="1" applyBorder="1" applyAlignment="1">
      <alignment horizontal="center" vertical="center"/>
    </xf>
    <xf numFmtId="183" fontId="16" fillId="0" borderId="1" xfId="0" applyNumberFormat="1" applyFont="1" applyBorder="1" applyAlignment="1">
      <alignment horizontal="center" vertical="center"/>
    </xf>
    <xf numFmtId="183" fontId="16" fillId="0" borderId="2" xfId="0" applyNumberFormat="1" applyFont="1" applyBorder="1" applyAlignment="1">
      <alignment horizontal="center" vertical="center"/>
    </xf>
    <xf numFmtId="183" fontId="72" fillId="0" borderId="1" xfId="0" applyNumberFormat="1" applyFont="1" applyBorder="1" applyAlignment="1">
      <alignment horizontal="center" vertical="center"/>
    </xf>
    <xf numFmtId="183" fontId="16" fillId="0" borderId="1" xfId="0" applyNumberFormat="1" applyFont="1" applyBorder="1" applyAlignment="1">
      <alignment horizontal="center" vertical="center" wrapText="1"/>
    </xf>
    <xf numFmtId="181" fontId="15" fillId="18" borderId="2" xfId="0" applyNumberFormat="1" applyFont="1" applyFill="1" applyBorder="1" applyAlignment="1" applyProtection="1">
      <alignment horizontal="left" vertical="center" wrapText="1"/>
      <protection locked="0"/>
    </xf>
    <xf numFmtId="179" fontId="16" fillId="0" borderId="2" xfId="0" applyNumberFormat="1" applyFont="1" applyBorder="1" applyAlignment="1">
      <alignment horizontal="center" vertical="center"/>
    </xf>
    <xf numFmtId="4" fontId="16" fillId="0" borderId="5" xfId="0" applyNumberFormat="1" applyFont="1" applyBorder="1" applyAlignment="1">
      <alignment horizontal="center" vertical="center"/>
    </xf>
    <xf numFmtId="3" fontId="16" fillId="0" borderId="5" xfId="0" applyNumberFormat="1" applyFont="1" applyBorder="1" applyAlignment="1">
      <alignment horizontal="center" vertical="center"/>
    </xf>
    <xf numFmtId="183" fontId="16" fillId="0" borderId="5" xfId="0" applyNumberFormat="1" applyFont="1" applyBorder="1" applyAlignment="1">
      <alignment horizontal="center" vertical="center"/>
    </xf>
    <xf numFmtId="3" fontId="4" fillId="0" borderId="5" xfId="0" applyNumberFormat="1" applyFont="1" applyBorder="1" applyAlignment="1">
      <alignment horizontal="center" vertical="center" wrapText="1"/>
    </xf>
    <xf numFmtId="4" fontId="4" fillId="0" borderId="5" xfId="0" applyNumberFormat="1" applyFont="1" applyBorder="1" applyAlignment="1">
      <alignment horizontal="center" vertical="center" wrapText="1"/>
    </xf>
    <xf numFmtId="0" fontId="15" fillId="17" borderId="3" xfId="0" applyFont="1" applyFill="1" applyBorder="1" applyAlignment="1" applyProtection="1">
      <alignment horizontal="left" vertical="center" wrapText="1"/>
      <protection locked="0"/>
    </xf>
    <xf numFmtId="3" fontId="16" fillId="0" borderId="3" xfId="0" applyNumberFormat="1" applyFont="1" applyBorder="1" applyAlignment="1">
      <alignment horizontal="center" vertical="center"/>
    </xf>
    <xf numFmtId="179" fontId="16" fillId="0" borderId="3" xfId="0" applyNumberFormat="1" applyFont="1" applyBorder="1" applyAlignment="1">
      <alignment horizontal="center" vertical="center"/>
    </xf>
    <xf numFmtId="4" fontId="16" fillId="0" borderId="3" xfId="0" applyNumberFormat="1" applyFont="1" applyBorder="1" applyAlignment="1">
      <alignment horizontal="center" vertical="center"/>
    </xf>
    <xf numFmtId="182" fontId="16" fillId="0" borderId="3" xfId="0" applyNumberFormat="1" applyFont="1" applyBorder="1" applyAlignment="1">
      <alignment horizontal="center" vertical="center"/>
    </xf>
    <xf numFmtId="182" fontId="16" fillId="0" borderId="10" xfId="0" applyNumberFormat="1" applyFont="1" applyBorder="1" applyAlignment="1">
      <alignment horizontal="center" vertical="center"/>
    </xf>
    <xf numFmtId="4" fontId="16" fillId="0" borderId="11" xfId="0" applyNumberFormat="1" applyFont="1" applyBorder="1" applyAlignment="1">
      <alignment horizontal="center" vertical="center"/>
    </xf>
    <xf numFmtId="182" fontId="16" fillId="0" borderId="11" xfId="0" applyNumberFormat="1" applyFont="1" applyBorder="1" applyAlignment="1">
      <alignment horizontal="center" vertical="center"/>
    </xf>
    <xf numFmtId="181" fontId="15" fillId="18" borderId="4" xfId="0" applyNumberFormat="1" applyFont="1" applyFill="1" applyBorder="1" applyAlignment="1" applyProtection="1">
      <alignment horizontal="left" vertical="center" wrapText="1"/>
      <protection locked="0"/>
    </xf>
    <xf numFmtId="3" fontId="16" fillId="0" borderId="4" xfId="0" applyNumberFormat="1" applyFont="1" applyBorder="1" applyAlignment="1">
      <alignment horizontal="center" vertical="center"/>
    </xf>
    <xf numFmtId="179" fontId="16" fillId="0" borderId="4" xfId="0" applyNumberFormat="1" applyFont="1" applyBorder="1" applyAlignment="1">
      <alignment horizontal="center" vertical="center"/>
    </xf>
    <xf numFmtId="4" fontId="16" fillId="0" borderId="4" xfId="0" applyNumberFormat="1" applyFont="1" applyBorder="1" applyAlignment="1">
      <alignment horizontal="center" vertical="center"/>
    </xf>
    <xf numFmtId="4" fontId="16" fillId="0" borderId="12" xfId="0" applyNumberFormat="1" applyFont="1" applyBorder="1" applyAlignment="1">
      <alignment horizontal="center" vertical="center"/>
    </xf>
    <xf numFmtId="4" fontId="16" fillId="3" borderId="1" xfId="0" applyNumberFormat="1" applyFont="1" applyFill="1" applyBorder="1" applyAlignment="1">
      <alignment horizontal="center" vertical="center"/>
    </xf>
    <xf numFmtId="4" fontId="17" fillId="3" borderId="1" xfId="0" applyNumberFormat="1" applyFont="1" applyFill="1" applyBorder="1" applyAlignment="1">
      <alignment horizontal="center" vertical="center"/>
    </xf>
    <xf numFmtId="4" fontId="16" fillId="3" borderId="2" xfId="0" applyNumberFormat="1" applyFont="1" applyFill="1" applyBorder="1" applyAlignment="1">
      <alignment horizontal="center" vertical="center"/>
    </xf>
    <xf numFmtId="4" fontId="16" fillId="3" borderId="3" xfId="0" applyNumberFormat="1" applyFont="1" applyFill="1" applyBorder="1" applyAlignment="1">
      <alignment horizontal="center" vertical="center"/>
    </xf>
    <xf numFmtId="4" fontId="16" fillId="3" borderId="4" xfId="0" applyNumberFormat="1" applyFont="1" applyFill="1" applyBorder="1" applyAlignment="1">
      <alignment horizontal="center" vertical="center"/>
    </xf>
    <xf numFmtId="3" fontId="16" fillId="3" borderId="5" xfId="0" applyNumberFormat="1" applyFont="1" applyFill="1" applyBorder="1" applyAlignment="1">
      <alignment horizontal="center" vertical="center"/>
    </xf>
    <xf numFmtId="4" fontId="16" fillId="3" borderId="5" xfId="0" applyNumberFormat="1" applyFont="1" applyFill="1" applyBorder="1" applyAlignment="1">
      <alignment horizontal="center" vertical="center"/>
    </xf>
    <xf numFmtId="3" fontId="16" fillId="3" borderId="1" xfId="0" applyNumberFormat="1" applyFont="1" applyFill="1" applyBorder="1" applyAlignment="1">
      <alignment horizontal="center" vertical="center"/>
    </xf>
    <xf numFmtId="0" fontId="72" fillId="3" borderId="1" xfId="0" applyFont="1" applyFill="1" applyBorder="1" applyAlignment="1">
      <alignment horizontal="center" vertical="center"/>
    </xf>
    <xf numFmtId="188" fontId="72" fillId="3" borderId="1" xfId="0" applyNumberFormat="1" applyFont="1" applyFill="1" applyBorder="1" applyAlignment="1">
      <alignment horizontal="center" vertical="center"/>
    </xf>
    <xf numFmtId="188" fontId="16" fillId="3" borderId="1" xfId="0" applyNumberFormat="1" applyFont="1" applyFill="1" applyBorder="1" applyAlignment="1">
      <alignment horizontal="center" vertical="center"/>
    </xf>
    <xf numFmtId="37" fontId="16" fillId="3" borderId="1" xfId="0" applyNumberFormat="1" applyFont="1" applyFill="1" applyBorder="1" applyAlignment="1">
      <alignment horizontal="center" vertical="center"/>
    </xf>
    <xf numFmtId="179" fontId="4" fillId="3" borderId="1" xfId="0" applyNumberFormat="1" applyFont="1" applyFill="1" applyBorder="1" applyAlignment="1">
      <alignment horizontal="center" vertical="center" wrapText="1"/>
    </xf>
    <xf numFmtId="185" fontId="25" fillId="3" borderId="1" xfId="10" applyNumberFormat="1" applyFont="1" applyFill="1" applyBorder="1" applyAlignment="1">
      <alignment horizontal="center" vertical="center" wrapText="1"/>
    </xf>
    <xf numFmtId="4" fontId="25" fillId="3" borderId="1" xfId="10" applyNumberFormat="1" applyFont="1" applyFill="1" applyBorder="1" applyAlignment="1">
      <alignment horizontal="center" vertical="center" wrapText="1"/>
    </xf>
    <xf numFmtId="44" fontId="0" fillId="3" borderId="0" xfId="16379" applyFont="1" applyFill="1"/>
    <xf numFmtId="0" fontId="4" fillId="3" borderId="1" xfId="0" applyFont="1" applyFill="1" applyBorder="1" applyAlignment="1">
      <alignment horizontal="center" vertical="center"/>
    </xf>
    <xf numFmtId="4" fontId="4" fillId="3" borderId="1" xfId="0" applyNumberFormat="1" applyFont="1" applyFill="1" applyBorder="1" applyAlignment="1">
      <alignment horizontal="center" vertical="center"/>
    </xf>
    <xf numFmtId="179" fontId="4" fillId="3" borderId="1" xfId="0" applyNumberFormat="1" applyFont="1" applyFill="1" applyBorder="1" applyAlignment="1">
      <alignment horizontal="center" vertical="center"/>
    </xf>
    <xf numFmtId="169" fontId="19" fillId="3" borderId="0" xfId="3251" applyFont="1" applyFill="1" applyAlignment="1">
      <alignment vertical="center"/>
    </xf>
    <xf numFmtId="3" fontId="4" fillId="3" borderId="1" xfId="0" applyNumberFormat="1" applyFont="1" applyFill="1" applyBorder="1" applyAlignment="1">
      <alignment horizontal="center" vertical="center" wrapText="1"/>
    </xf>
    <xf numFmtId="192" fontId="19" fillId="3" borderId="0" xfId="9665" applyNumberFormat="1" applyFont="1" applyFill="1" applyAlignment="1">
      <alignment vertical="center"/>
    </xf>
    <xf numFmtId="179" fontId="25" fillId="3" borderId="1" xfId="10" applyNumberFormat="1" applyFont="1" applyFill="1" applyBorder="1" applyAlignment="1">
      <alignment horizontal="center" vertical="center" wrapText="1"/>
    </xf>
    <xf numFmtId="179" fontId="16" fillId="3" borderId="1" xfId="0" applyNumberFormat="1" applyFont="1" applyFill="1" applyBorder="1" applyAlignment="1">
      <alignment horizontal="center" vertical="center"/>
    </xf>
    <xf numFmtId="3" fontId="4" fillId="3" borderId="1" xfId="0" applyNumberFormat="1" applyFont="1" applyFill="1" applyBorder="1" applyAlignment="1">
      <alignment horizontal="center" vertical="center"/>
    </xf>
    <xf numFmtId="185" fontId="25" fillId="3" borderId="2" xfId="10" applyNumberFormat="1" applyFont="1" applyFill="1" applyBorder="1" applyAlignment="1">
      <alignment horizontal="center" vertical="center" wrapText="1"/>
    </xf>
    <xf numFmtId="179" fontId="16" fillId="3" borderId="3" xfId="0" applyNumberFormat="1" applyFont="1" applyFill="1" applyBorder="1" applyAlignment="1">
      <alignment horizontal="center" vertical="center"/>
    </xf>
    <xf numFmtId="182" fontId="16" fillId="3" borderId="3" xfId="0" applyNumberFormat="1" applyFont="1" applyFill="1" applyBorder="1" applyAlignment="1">
      <alignment horizontal="center" vertical="center"/>
    </xf>
    <xf numFmtId="42" fontId="16" fillId="3" borderId="1" xfId="10103" applyFont="1" applyFill="1" applyBorder="1" applyAlignment="1">
      <alignment horizontal="center" vertical="center"/>
    </xf>
    <xf numFmtId="183" fontId="4" fillId="3" borderId="1" xfId="0" applyNumberFormat="1" applyFont="1" applyFill="1" applyBorder="1" applyAlignment="1">
      <alignment horizontal="center" vertical="center"/>
    </xf>
    <xf numFmtId="182" fontId="16" fillId="3" borderId="1" xfId="0" applyNumberFormat="1" applyFont="1" applyFill="1" applyBorder="1" applyAlignment="1">
      <alignment horizontal="center" vertical="center"/>
    </xf>
    <xf numFmtId="185" fontId="25" fillId="3" borderId="4" xfId="10" applyNumberFormat="1" applyFont="1" applyFill="1" applyBorder="1" applyAlignment="1">
      <alignment horizontal="center" vertical="center" wrapText="1"/>
    </xf>
    <xf numFmtId="42" fontId="16" fillId="3" borderId="4" xfId="10103" applyFont="1" applyFill="1" applyBorder="1" applyAlignment="1">
      <alignment horizontal="center" vertical="center"/>
    </xf>
    <xf numFmtId="183" fontId="16" fillId="3" borderId="5" xfId="0" applyNumberFormat="1" applyFont="1" applyFill="1" applyBorder="1" applyAlignment="1">
      <alignment horizontal="center" vertical="center"/>
    </xf>
    <xf numFmtId="4" fontId="4" fillId="3" borderId="5" xfId="0" applyNumberFormat="1" applyFont="1" applyFill="1" applyBorder="1" applyAlignment="1">
      <alignment horizontal="center" vertical="center" wrapText="1"/>
    </xf>
    <xf numFmtId="183" fontId="16" fillId="3" borderId="1" xfId="0" applyNumberFormat="1" applyFont="1" applyFill="1" applyBorder="1" applyAlignment="1">
      <alignment horizontal="center" vertical="center"/>
    </xf>
    <xf numFmtId="186" fontId="4" fillId="3" borderId="1" xfId="10098" applyNumberFormat="1" applyFont="1" applyFill="1" applyBorder="1" applyAlignment="1">
      <alignment horizontal="center" vertical="center"/>
    </xf>
    <xf numFmtId="3" fontId="4" fillId="3" borderId="1" xfId="10098" applyNumberFormat="1" applyFont="1" applyFill="1" applyBorder="1" applyAlignment="1">
      <alignment horizontal="center" vertical="center"/>
    </xf>
    <xf numFmtId="4" fontId="4" fillId="3" borderId="1" xfId="0" applyNumberFormat="1" applyFont="1" applyFill="1" applyBorder="1" applyAlignment="1">
      <alignment horizontal="center" vertical="center" wrapText="1"/>
    </xf>
    <xf numFmtId="183" fontId="16" fillId="3" borderId="2" xfId="0" applyNumberFormat="1" applyFont="1" applyFill="1" applyBorder="1" applyAlignment="1">
      <alignment horizontal="center" vertical="center"/>
    </xf>
    <xf numFmtId="4" fontId="16" fillId="3" borderId="1" xfId="10098" applyNumberFormat="1" applyFont="1" applyFill="1" applyBorder="1" applyAlignment="1">
      <alignment horizontal="center" vertical="center"/>
    </xf>
    <xf numFmtId="42" fontId="16" fillId="3" borderId="1" xfId="10103" applyFont="1" applyFill="1" applyBorder="1" applyAlignment="1" applyProtection="1">
      <alignment horizontal="center" vertical="center"/>
    </xf>
    <xf numFmtId="4" fontId="16" fillId="3" borderId="1" xfId="0" applyNumberFormat="1" applyFont="1" applyFill="1" applyBorder="1" applyAlignment="1">
      <alignment horizontal="center" vertical="center" wrapText="1"/>
    </xf>
    <xf numFmtId="170" fontId="72" fillId="3" borderId="1" xfId="2868" applyFont="1" applyFill="1" applyBorder="1" applyAlignment="1">
      <alignment horizontal="center" vertical="center"/>
    </xf>
    <xf numFmtId="4" fontId="72" fillId="3" borderId="1" xfId="0" applyNumberFormat="1" applyFont="1" applyFill="1" applyBorder="1" applyAlignment="1">
      <alignment horizontal="center" vertical="center"/>
    </xf>
    <xf numFmtId="169" fontId="72" fillId="3" borderId="1" xfId="3251" applyFont="1" applyFill="1" applyBorder="1" applyAlignment="1">
      <alignment horizontal="center" vertical="center"/>
    </xf>
    <xf numFmtId="42" fontId="16" fillId="3" borderId="1" xfId="0" applyNumberFormat="1" applyFont="1" applyFill="1" applyBorder="1" applyAlignment="1">
      <alignment horizontal="center" vertical="center" wrapText="1"/>
    </xf>
    <xf numFmtId="0" fontId="0" fillId="0" borderId="9" xfId="0" applyBorder="1" applyAlignment="1">
      <alignment horizontal="center"/>
    </xf>
    <xf numFmtId="0" fontId="0" fillId="0" borderId="73" xfId="0" applyBorder="1" applyAlignment="1">
      <alignment horizontal="center"/>
    </xf>
    <xf numFmtId="0" fontId="0" fillId="0" borderId="22" xfId="0" applyBorder="1"/>
    <xf numFmtId="0" fontId="0" fillId="0" borderId="22" xfId="0" applyBorder="1" applyAlignment="1">
      <alignment horizontal="center"/>
    </xf>
    <xf numFmtId="0" fontId="0" fillId="0" borderId="44" xfId="0" applyBorder="1" applyAlignment="1">
      <alignment horizontal="center"/>
    </xf>
    <xf numFmtId="0" fontId="10" fillId="17" borderId="10" xfId="0" applyFont="1" applyFill="1" applyBorder="1" applyAlignment="1">
      <alignment horizontal="center" vertical="center" wrapText="1"/>
    </xf>
    <xf numFmtId="0" fontId="10" fillId="17" borderId="11" xfId="0" applyFont="1" applyFill="1" applyBorder="1" applyAlignment="1">
      <alignment horizontal="center" vertical="center" wrapText="1"/>
    </xf>
    <xf numFmtId="0" fontId="10" fillId="17" borderId="19" xfId="0" applyFont="1" applyFill="1" applyBorder="1" applyAlignment="1">
      <alignment horizontal="center" vertical="center" wrapText="1"/>
    </xf>
    <xf numFmtId="0" fontId="61" fillId="17" borderId="48" xfId="0" applyFont="1" applyFill="1" applyBorder="1" applyAlignment="1">
      <alignment horizontal="center" vertical="center" wrapText="1"/>
    </xf>
    <xf numFmtId="0" fontId="61" fillId="17" borderId="49" xfId="0" applyFont="1" applyFill="1" applyBorder="1" applyAlignment="1">
      <alignment horizontal="center" vertical="center" wrapText="1"/>
    </xf>
    <xf numFmtId="0" fontId="61" fillId="17" borderId="50" xfId="0" applyFont="1" applyFill="1" applyBorder="1" applyAlignment="1">
      <alignment horizontal="center" vertical="center" wrapText="1"/>
    </xf>
    <xf numFmtId="0" fontId="9" fillId="17" borderId="41" xfId="0" applyFont="1" applyFill="1" applyBorder="1" applyAlignment="1">
      <alignment horizontal="left" vertical="center" wrapText="1"/>
    </xf>
    <xf numFmtId="0" fontId="9" fillId="17" borderId="32" xfId="0" applyFont="1" applyFill="1" applyBorder="1" applyAlignment="1">
      <alignment horizontal="left" vertical="center" wrapText="1"/>
    </xf>
    <xf numFmtId="0" fontId="9" fillId="0" borderId="48" xfId="0" applyFont="1" applyBorder="1" applyAlignment="1">
      <alignment horizontal="left" vertical="center" wrapText="1"/>
    </xf>
    <xf numFmtId="0" fontId="9" fillId="0" borderId="49" xfId="0" applyFont="1" applyBorder="1" applyAlignment="1">
      <alignment horizontal="left" vertical="center" wrapText="1"/>
    </xf>
    <xf numFmtId="0" fontId="9" fillId="0" borderId="50" xfId="0" applyFont="1" applyBorder="1" applyAlignment="1">
      <alignment horizontal="left" vertical="center" wrapText="1"/>
    </xf>
    <xf numFmtId="0" fontId="9" fillId="0" borderId="28" xfId="0" applyFont="1" applyBorder="1" applyAlignment="1">
      <alignment horizontal="left" vertical="center" wrapText="1"/>
    </xf>
    <xf numFmtId="0" fontId="9" fillId="0" borderId="29" xfId="0" applyFont="1" applyBorder="1" applyAlignment="1">
      <alignment horizontal="left" vertical="center" wrapText="1"/>
    </xf>
    <xf numFmtId="0" fontId="9" fillId="0" borderId="39" xfId="0" applyFont="1" applyBorder="1" applyAlignment="1">
      <alignment horizontal="left" vertical="center" wrapText="1"/>
    </xf>
    <xf numFmtId="0" fontId="61" fillId="22" borderId="48" xfId="0" applyFont="1" applyFill="1" applyBorder="1" applyAlignment="1">
      <alignment horizontal="center" vertical="center"/>
    </xf>
    <xf numFmtId="0" fontId="61" fillId="22" borderId="49" xfId="0" applyFont="1" applyFill="1" applyBorder="1" applyAlignment="1">
      <alignment horizontal="center" vertical="center"/>
    </xf>
    <xf numFmtId="0" fontId="61" fillId="22" borderId="50" xfId="0" applyFont="1" applyFill="1" applyBorder="1" applyAlignment="1">
      <alignment horizontal="center" vertical="center"/>
    </xf>
    <xf numFmtId="0" fontId="10" fillId="22" borderId="51" xfId="0" applyFont="1" applyFill="1" applyBorder="1" applyAlignment="1">
      <alignment horizontal="center" vertical="center" wrapText="1"/>
    </xf>
    <xf numFmtId="0" fontId="10" fillId="22" borderId="59" xfId="0" applyFont="1" applyFill="1" applyBorder="1" applyAlignment="1">
      <alignment horizontal="center" vertical="center" wrapText="1"/>
    </xf>
    <xf numFmtId="0" fontId="61" fillId="17" borderId="24" xfId="0" applyFont="1" applyFill="1" applyBorder="1" applyAlignment="1">
      <alignment horizontal="center" vertical="center" wrapText="1"/>
    </xf>
    <xf numFmtId="0" fontId="9" fillId="18" borderId="51" xfId="0" applyFont="1" applyFill="1" applyBorder="1" applyAlignment="1">
      <alignment horizontal="center" vertical="center" wrapText="1"/>
    </xf>
    <xf numFmtId="0" fontId="9" fillId="18" borderId="59" xfId="0" applyFont="1" applyFill="1" applyBorder="1" applyAlignment="1">
      <alignment horizontal="center" vertical="center" wrapText="1"/>
    </xf>
    <xf numFmtId="0" fontId="29" fillId="0" borderId="23" xfId="0" applyFont="1" applyBorder="1" applyAlignment="1">
      <alignment horizontal="center"/>
    </xf>
    <xf numFmtId="0" fontId="29" fillId="0" borderId="24" xfId="0" applyFont="1" applyBorder="1" applyAlignment="1">
      <alignment horizontal="center"/>
    </xf>
    <xf numFmtId="0" fontId="29" fillId="0" borderId="38" xfId="0" applyFont="1" applyBorder="1" applyAlignment="1">
      <alignment horizontal="center"/>
    </xf>
    <xf numFmtId="0" fontId="29" fillId="0" borderId="26" xfId="0" applyFont="1" applyBorder="1" applyAlignment="1">
      <alignment horizontal="center"/>
    </xf>
    <xf numFmtId="0" fontId="29" fillId="0" borderId="0" xfId="0" applyFont="1" applyAlignment="1">
      <alignment horizontal="center"/>
    </xf>
    <xf numFmtId="0" fontId="29" fillId="0" borderId="27" xfId="0" applyFont="1" applyBorder="1" applyAlignment="1">
      <alignment horizontal="center"/>
    </xf>
    <xf numFmtId="0" fontId="29" fillId="0" borderId="28" xfId="0" applyFont="1" applyBorder="1" applyAlignment="1">
      <alignment horizontal="center"/>
    </xf>
    <xf numFmtId="0" fontId="29" fillId="0" borderId="29" xfId="0" applyFont="1" applyBorder="1" applyAlignment="1">
      <alignment horizontal="center"/>
    </xf>
    <xf numFmtId="0" fontId="29" fillId="0" borderId="39" xfId="0" applyFont="1" applyBorder="1" applyAlignment="1">
      <alignment horizontal="center"/>
    </xf>
    <xf numFmtId="0" fontId="64" fillId="17" borderId="32" xfId="0" applyFont="1" applyFill="1" applyBorder="1" applyAlignment="1">
      <alignment horizontal="center" vertical="center" wrapText="1"/>
    </xf>
    <xf numFmtId="0" fontId="64" fillId="17" borderId="33" xfId="0" applyFont="1" applyFill="1" applyBorder="1" applyAlignment="1">
      <alignment horizontal="center" vertical="center" wrapText="1"/>
    </xf>
    <xf numFmtId="0" fontId="66" fillId="17" borderId="30" xfId="0" applyFont="1" applyFill="1" applyBorder="1" applyAlignment="1">
      <alignment horizontal="center"/>
    </xf>
    <xf numFmtId="0" fontId="28" fillId="3" borderId="49" xfId="0" applyFont="1" applyFill="1" applyBorder="1" applyAlignment="1">
      <alignment vertical="center" wrapText="1"/>
    </xf>
    <xf numFmtId="0" fontId="28" fillId="3" borderId="48" xfId="0" applyFont="1" applyFill="1" applyBorder="1" applyAlignment="1">
      <alignment horizontal="left" vertical="center" wrapText="1"/>
    </xf>
    <xf numFmtId="0" fontId="28" fillId="3" borderId="49" xfId="0" applyFont="1" applyFill="1" applyBorder="1" applyAlignment="1">
      <alignment horizontal="left" vertical="center" wrapText="1"/>
    </xf>
    <xf numFmtId="0" fontId="28" fillId="3" borderId="50" xfId="0" applyFont="1" applyFill="1" applyBorder="1" applyAlignment="1">
      <alignment horizontal="left" vertical="center" wrapText="1"/>
    </xf>
    <xf numFmtId="0" fontId="10" fillId="17" borderId="3" xfId="0" applyFont="1" applyFill="1" applyBorder="1" applyAlignment="1">
      <alignment horizontal="center" vertical="center" wrapText="1"/>
    </xf>
    <xf numFmtId="0" fontId="10" fillId="17" borderId="1" xfId="0" applyFont="1" applyFill="1" applyBorder="1" applyAlignment="1">
      <alignment horizontal="center" vertical="center" wrapText="1"/>
    </xf>
    <xf numFmtId="0" fontId="10" fillId="17" borderId="2"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9" fillId="24" borderId="51" xfId="0" applyFont="1" applyFill="1" applyBorder="1" applyAlignment="1">
      <alignment horizontal="center" vertical="center" wrapText="1"/>
    </xf>
    <xf numFmtId="0" fontId="9" fillId="24" borderId="59" xfId="0" applyFont="1" applyFill="1" applyBorder="1" applyAlignment="1">
      <alignment horizontal="center" vertical="center" wrapText="1"/>
    </xf>
    <xf numFmtId="0" fontId="10" fillId="17" borderId="37" xfId="0" applyFont="1" applyFill="1" applyBorder="1" applyAlignment="1">
      <alignment horizontal="center" vertical="center" wrapText="1"/>
    </xf>
    <xf numFmtId="0" fontId="10" fillId="17" borderId="7" xfId="0" applyFont="1" applyFill="1" applyBorder="1" applyAlignment="1">
      <alignment horizontal="center" vertical="center" wrapText="1"/>
    </xf>
    <xf numFmtId="0" fontId="10" fillId="17" borderId="73" xfId="0" applyFont="1" applyFill="1" applyBorder="1" applyAlignment="1">
      <alignment horizontal="center" vertical="center" wrapText="1"/>
    </xf>
    <xf numFmtId="0" fontId="45" fillId="16" borderId="8" xfId="0" applyFont="1" applyFill="1" applyBorder="1" applyAlignment="1">
      <alignment horizontal="center" vertical="center"/>
    </xf>
    <xf numFmtId="0" fontId="45" fillId="16" borderId="6" xfId="0" applyFont="1" applyFill="1" applyBorder="1" applyAlignment="1">
      <alignment horizontal="center" vertical="center"/>
    </xf>
    <xf numFmtId="0" fontId="45" fillId="16" borderId="7" xfId="0" applyFont="1" applyFill="1" applyBorder="1" applyAlignment="1">
      <alignment horizontal="center" vertical="center"/>
    </xf>
    <xf numFmtId="0" fontId="45" fillId="16" borderId="8" xfId="0" applyFont="1" applyFill="1" applyBorder="1" applyAlignment="1">
      <alignment horizontal="center" vertical="center" wrapText="1"/>
    </xf>
    <xf numFmtId="0" fontId="45" fillId="16" borderId="6" xfId="0" applyFont="1" applyFill="1" applyBorder="1" applyAlignment="1">
      <alignment horizontal="center" vertical="center" wrapText="1"/>
    </xf>
    <xf numFmtId="0" fontId="43" fillId="0" borderId="8" xfId="0" applyFont="1" applyBorder="1" applyAlignment="1">
      <alignment horizontal="center" vertical="center" wrapText="1"/>
    </xf>
    <xf numFmtId="0" fontId="43" fillId="0" borderId="6" xfId="0" applyFont="1" applyBorder="1" applyAlignment="1">
      <alignment horizontal="center" vertical="center" wrapText="1"/>
    </xf>
    <xf numFmtId="0" fontId="43" fillId="0" borderId="7" xfId="0" applyFont="1" applyBorder="1" applyAlignment="1">
      <alignment horizontal="center" vertical="center" wrapText="1"/>
    </xf>
    <xf numFmtId="0" fontId="45" fillId="0" borderId="8" xfId="0" applyFont="1" applyBorder="1" applyAlignment="1">
      <alignment horizontal="center" vertical="center" wrapText="1"/>
    </xf>
    <xf numFmtId="0" fontId="45" fillId="0" borderId="6" xfId="0" applyFont="1" applyBorder="1" applyAlignment="1">
      <alignment horizontal="center" vertical="center" wrapText="1"/>
    </xf>
    <xf numFmtId="6" fontId="75" fillId="0" borderId="49" xfId="0" applyNumberFormat="1" applyFont="1" applyBorder="1" applyAlignment="1">
      <alignment horizontal="center" vertical="center" wrapText="1"/>
    </xf>
    <xf numFmtId="6" fontId="75" fillId="0" borderId="50" xfId="0" applyNumberFormat="1" applyFont="1" applyBorder="1" applyAlignment="1">
      <alignment horizontal="center" vertical="center" wrapText="1"/>
    </xf>
    <xf numFmtId="0" fontId="5" fillId="0" borderId="1" xfId="0" applyFont="1" applyBorder="1" applyAlignment="1" applyProtection="1">
      <alignment horizontal="justify" vertical="top" wrapText="1"/>
      <protection locked="0"/>
    </xf>
    <xf numFmtId="0" fontId="5" fillId="0" borderId="7" xfId="0" applyFont="1" applyBorder="1" applyAlignment="1" applyProtection="1">
      <alignment horizontal="justify" vertical="top" wrapText="1"/>
      <protection locked="0"/>
    </xf>
    <xf numFmtId="0" fontId="5" fillId="0" borderId="1" xfId="0" applyFont="1" applyBorder="1" applyAlignment="1" applyProtection="1">
      <alignment horizontal="center" vertical="center" wrapText="1"/>
      <protection locked="0"/>
    </xf>
    <xf numFmtId="10" fontId="39" fillId="17" borderId="0" xfId="21" applyNumberFormat="1" applyFont="1" applyFill="1" applyBorder="1" applyAlignment="1">
      <alignment horizontal="center" vertical="center"/>
    </xf>
    <xf numFmtId="10" fontId="39" fillId="17" borderId="55" xfId="21" applyNumberFormat="1" applyFont="1" applyFill="1" applyBorder="1" applyAlignment="1">
      <alignment horizontal="center" vertical="center"/>
    </xf>
    <xf numFmtId="10" fontId="39" fillId="17" borderId="73" xfId="21" applyNumberFormat="1" applyFont="1" applyFill="1" applyBorder="1" applyAlignment="1">
      <alignment horizontal="center" vertical="center"/>
    </xf>
    <xf numFmtId="10" fontId="39" fillId="17" borderId="9" xfId="21" applyNumberFormat="1" applyFont="1" applyFill="1" applyBorder="1" applyAlignment="1">
      <alignment horizontal="center" vertical="center"/>
    </xf>
    <xf numFmtId="10" fontId="39" fillId="17" borderId="43" xfId="21" applyNumberFormat="1" applyFont="1" applyFill="1" applyBorder="1" applyAlignment="1">
      <alignment horizontal="center" vertical="center"/>
    </xf>
    <xf numFmtId="10" fontId="39" fillId="17" borderId="44" xfId="21" applyNumberFormat="1" applyFont="1" applyFill="1" applyBorder="1" applyAlignment="1">
      <alignment horizontal="center" vertical="center"/>
    </xf>
    <xf numFmtId="0" fontId="61" fillId="22" borderId="40" xfId="0" applyFont="1" applyFill="1" applyBorder="1" applyAlignment="1">
      <alignment horizontal="center" vertical="center"/>
    </xf>
    <xf numFmtId="0" fontId="61" fillId="22" borderId="44" xfId="0" applyFont="1" applyFill="1" applyBorder="1" applyAlignment="1">
      <alignment horizontal="center" vertical="center"/>
    </xf>
    <xf numFmtId="0" fontId="61" fillId="22" borderId="5" xfId="0" applyFont="1" applyFill="1" applyBorder="1" applyAlignment="1">
      <alignment horizontal="center" vertical="center"/>
    </xf>
    <xf numFmtId="0" fontId="61" fillId="22" borderId="56" xfId="0" applyFont="1" applyFill="1" applyBorder="1" applyAlignment="1">
      <alignment horizontal="center" vertical="center"/>
    </xf>
    <xf numFmtId="0" fontId="61" fillId="22" borderId="43" xfId="0" applyFont="1" applyFill="1" applyBorder="1" applyAlignment="1">
      <alignment horizontal="center" vertical="center"/>
    </xf>
    <xf numFmtId="0" fontId="61" fillId="22" borderId="23" xfId="0" applyFont="1" applyFill="1" applyBorder="1" applyAlignment="1">
      <alignment horizontal="center" vertical="center" wrapText="1"/>
    </xf>
    <xf numFmtId="0" fontId="61" fillId="22" borderId="26" xfId="0" applyFont="1" applyFill="1" applyBorder="1" applyAlignment="1">
      <alignment horizontal="center" vertical="center" wrapText="1"/>
    </xf>
    <xf numFmtId="0" fontId="5" fillId="0" borderId="4" xfId="0" applyFont="1" applyBorder="1" applyAlignment="1">
      <alignment horizontal="center" vertical="center" wrapText="1"/>
    </xf>
    <xf numFmtId="0" fontId="9" fillId="22" borderId="51" xfId="0" applyFont="1" applyFill="1" applyBorder="1" applyAlignment="1">
      <alignment horizontal="center" vertical="center" wrapText="1"/>
    </xf>
    <xf numFmtId="0" fontId="9" fillId="22" borderId="59" xfId="0" applyFont="1" applyFill="1" applyBorder="1" applyAlignment="1">
      <alignment horizontal="center" vertical="center" wrapText="1"/>
    </xf>
    <xf numFmtId="0" fontId="10" fillId="17" borderId="17" xfId="0" applyFont="1" applyFill="1" applyBorder="1" applyAlignment="1">
      <alignment horizontal="center" vertical="center" wrapText="1"/>
    </xf>
    <xf numFmtId="0" fontId="10" fillId="17" borderId="18" xfId="0" applyFont="1" applyFill="1" applyBorder="1" applyAlignment="1">
      <alignment horizontal="center" vertical="center" wrapText="1"/>
    </xf>
    <xf numFmtId="0" fontId="10" fillId="17" borderId="20"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79" fillId="0" borderId="21" xfId="3248" applyFill="1" applyBorder="1" applyAlignment="1">
      <alignment horizontal="center" vertical="center" wrapText="1"/>
    </xf>
    <xf numFmtId="0" fontId="5" fillId="0" borderId="11"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9" xfId="0" applyFont="1" applyBorder="1" applyAlignment="1">
      <alignment horizontal="justify" vertical="top" wrapText="1"/>
    </xf>
    <xf numFmtId="0" fontId="5" fillId="0" borderId="44" xfId="0" applyFont="1" applyBorder="1" applyAlignment="1">
      <alignment horizontal="justify" vertical="top" wrapText="1"/>
    </xf>
    <xf numFmtId="0" fontId="0" fillId="0" borderId="23" xfId="0" applyBorder="1" applyAlignment="1">
      <alignment horizontal="center"/>
    </xf>
    <xf numFmtId="0" fontId="0" fillId="0" borderId="24" xfId="0" applyBorder="1" applyAlignment="1">
      <alignment horizontal="center"/>
    </xf>
    <xf numFmtId="0" fontId="0" fillId="0" borderId="38" xfId="0" applyBorder="1" applyAlignment="1">
      <alignment horizontal="center"/>
    </xf>
    <xf numFmtId="0" fontId="0" fillId="0" borderId="26"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9" xfId="0" applyBorder="1" applyAlignment="1">
      <alignment horizontal="center"/>
    </xf>
    <xf numFmtId="0" fontId="9" fillId="17" borderId="48" xfId="0" applyFont="1" applyFill="1" applyBorder="1" applyAlignment="1">
      <alignment horizontal="center" vertical="center" wrapText="1"/>
    </xf>
    <xf numFmtId="0" fontId="9" fillId="17" borderId="49" xfId="0" applyFont="1" applyFill="1" applyBorder="1" applyAlignment="1">
      <alignment horizontal="center" vertical="center" wrapText="1"/>
    </xf>
    <xf numFmtId="0" fontId="9" fillId="17" borderId="50" xfId="0" applyFont="1" applyFill="1" applyBorder="1" applyAlignment="1">
      <alignment horizontal="center" vertical="center" wrapText="1"/>
    </xf>
    <xf numFmtId="0" fontId="61" fillId="17" borderId="23" xfId="0" applyFont="1" applyFill="1" applyBorder="1" applyAlignment="1">
      <alignment horizontal="center" vertical="center" wrapText="1"/>
    </xf>
    <xf numFmtId="0" fontId="61" fillId="17" borderId="38" xfId="0" applyFont="1" applyFill="1" applyBorder="1" applyAlignment="1">
      <alignment horizontal="center" vertical="center" wrapText="1"/>
    </xf>
    <xf numFmtId="0" fontId="61" fillId="17" borderId="28" xfId="0" applyFont="1" applyFill="1" applyBorder="1" applyAlignment="1">
      <alignment horizontal="center" vertical="center" wrapText="1"/>
    </xf>
    <xf numFmtId="0" fontId="61" fillId="17" borderId="29" xfId="0" applyFont="1" applyFill="1" applyBorder="1" applyAlignment="1">
      <alignment horizontal="center" vertical="center" wrapText="1"/>
    </xf>
    <xf numFmtId="0" fontId="61" fillId="17" borderId="39" xfId="0" applyFont="1" applyFill="1" applyBorder="1" applyAlignment="1">
      <alignment horizontal="center" vertical="center" wrapText="1"/>
    </xf>
    <xf numFmtId="0" fontId="65" fillId="17" borderId="6" xfId="0" applyFont="1" applyFill="1" applyBorder="1" applyAlignment="1">
      <alignment horizontal="center" vertical="center" wrapText="1"/>
    </xf>
    <xf numFmtId="0" fontId="65" fillId="17" borderId="55" xfId="0" applyFont="1" applyFill="1" applyBorder="1" applyAlignment="1">
      <alignment horizontal="center" vertical="center" wrapText="1"/>
    </xf>
    <xf numFmtId="0" fontId="65" fillId="17" borderId="57" xfId="0" applyFont="1" applyFill="1" applyBorder="1" applyAlignment="1">
      <alignment horizontal="center" vertical="center" wrapText="1"/>
    </xf>
    <xf numFmtId="0" fontId="28" fillId="0" borderId="48" xfId="0" applyFont="1" applyBorder="1" applyAlignment="1">
      <alignment horizontal="left" vertical="center"/>
    </xf>
    <xf numFmtId="0" fontId="28" fillId="0" borderId="49" xfId="0" applyFont="1" applyBorder="1" applyAlignment="1">
      <alignment horizontal="left" vertical="center"/>
    </xf>
    <xf numFmtId="0" fontId="61" fillId="17" borderId="24" xfId="0" applyFont="1" applyFill="1" applyBorder="1" applyAlignment="1">
      <alignment horizontal="center" vertical="center"/>
    </xf>
    <xf numFmtId="0" fontId="61" fillId="17" borderId="49" xfId="0" applyFont="1" applyFill="1" applyBorder="1" applyAlignment="1">
      <alignment horizontal="center" vertical="center"/>
    </xf>
    <xf numFmtId="0" fontId="28" fillId="0" borderId="50" xfId="0" applyFont="1" applyBorder="1" applyAlignment="1">
      <alignment horizontal="left" vertical="center"/>
    </xf>
    <xf numFmtId="0" fontId="5" fillId="0" borderId="59" xfId="0" applyFont="1" applyBorder="1" applyAlignment="1">
      <alignment vertical="center" wrapText="1"/>
    </xf>
    <xf numFmtId="0" fontId="5" fillId="0" borderId="40"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5" xfId="0" applyFont="1" applyBorder="1" applyAlignment="1">
      <alignment vertical="center" wrapText="1"/>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51"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35" xfId="0" applyFont="1" applyBorder="1" applyAlignment="1">
      <alignment horizontal="justify" vertical="center" wrapText="1"/>
    </xf>
    <xf numFmtId="0" fontId="5" fillId="0" borderId="22" xfId="0" applyFont="1" applyBorder="1" applyAlignment="1">
      <alignment horizontal="justify" vertical="center" wrapText="1"/>
    </xf>
    <xf numFmtId="0" fontId="5" fillId="0" borderId="36" xfId="0" applyFont="1" applyBorder="1" applyAlignment="1">
      <alignment horizontal="justify" vertical="center" wrapText="1"/>
    </xf>
    <xf numFmtId="0" fontId="5" fillId="0" borderId="3" xfId="0" applyFont="1" applyBorder="1" applyAlignment="1">
      <alignment horizontal="center" vertical="center" wrapText="1"/>
    </xf>
    <xf numFmtId="0" fontId="5" fillId="0" borderId="61" xfId="0" applyFont="1" applyBorder="1" applyAlignment="1">
      <alignment horizontal="center" vertical="center" wrapText="1"/>
    </xf>
    <xf numFmtId="0" fontId="5" fillId="0" borderId="62"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5"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4" xfId="0" applyFont="1" applyBorder="1" applyAlignment="1">
      <alignment horizontal="justify" vertical="center" wrapText="1"/>
    </xf>
    <xf numFmtId="0" fontId="2" fillId="17" borderId="26" xfId="0" applyFont="1" applyFill="1" applyBorder="1" applyAlignment="1" applyProtection="1">
      <alignment horizontal="center" vertical="center" wrapText="1"/>
      <protection locked="0"/>
    </xf>
    <xf numFmtId="0" fontId="2" fillId="17" borderId="0" xfId="0" applyFont="1" applyFill="1" applyAlignment="1" applyProtection="1">
      <alignment horizontal="center" vertical="center" wrapText="1"/>
      <protection locked="0"/>
    </xf>
    <xf numFmtId="0" fontId="2" fillId="17" borderId="28" xfId="0" applyFont="1" applyFill="1" applyBorder="1" applyAlignment="1" applyProtection="1">
      <alignment horizontal="center" vertical="center" wrapText="1"/>
      <protection locked="0"/>
    </xf>
    <xf numFmtId="0" fontId="2" fillId="17" borderId="29" xfId="0" applyFont="1" applyFill="1" applyBorder="1" applyAlignment="1" applyProtection="1">
      <alignment horizontal="center" vertical="center" wrapText="1"/>
      <protection locked="0"/>
    </xf>
    <xf numFmtId="0" fontId="5" fillId="0" borderId="14" xfId="0" applyFont="1" applyBorder="1" applyAlignment="1">
      <alignment horizontal="justify" vertical="center" wrapText="1"/>
    </xf>
    <xf numFmtId="0" fontId="5" fillId="0" borderId="15" xfId="0" applyFont="1" applyBorder="1" applyAlignment="1">
      <alignment horizontal="justify" vertical="center" wrapText="1"/>
    </xf>
    <xf numFmtId="0" fontId="10" fillId="0" borderId="40"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63" xfId="0" applyFont="1" applyBorder="1" applyAlignment="1">
      <alignment horizontal="center" vertical="center" wrapText="1"/>
    </xf>
    <xf numFmtId="0" fontId="30" fillId="17" borderId="17" xfId="0" applyFont="1" applyFill="1" applyBorder="1" applyAlignment="1">
      <alignment horizontal="center" vertical="center" wrapText="1"/>
    </xf>
    <xf numFmtId="0" fontId="30" fillId="17" borderId="3" xfId="0" applyFont="1" applyFill="1" applyBorder="1" applyAlignment="1">
      <alignment horizontal="center" vertical="center" wrapText="1"/>
    </xf>
    <xf numFmtId="0" fontId="30" fillId="17" borderId="10" xfId="0" applyFont="1" applyFill="1" applyBorder="1" applyAlignment="1">
      <alignment horizontal="center" vertical="center" wrapText="1"/>
    </xf>
    <xf numFmtId="0" fontId="67" fillId="17" borderId="18" xfId="0" applyFont="1" applyFill="1" applyBorder="1" applyAlignment="1">
      <alignment horizontal="center" vertical="center" wrapText="1"/>
    </xf>
    <xf numFmtId="0" fontId="67" fillId="17" borderId="1" xfId="0" applyFont="1" applyFill="1" applyBorder="1" applyAlignment="1">
      <alignment horizontal="center" vertical="center" wrapText="1"/>
    </xf>
    <xf numFmtId="0" fontId="67" fillId="17" borderId="11" xfId="0" applyFont="1" applyFill="1" applyBorder="1" applyAlignment="1">
      <alignment horizontal="center" vertical="center" wrapText="1"/>
    </xf>
    <xf numFmtId="0" fontId="28" fillId="3" borderId="45" xfId="0" applyFont="1" applyFill="1" applyBorder="1" applyAlignment="1">
      <alignment horizontal="left" vertical="center" wrapText="1"/>
    </xf>
    <xf numFmtId="0" fontId="28" fillId="3" borderId="30" xfId="0" applyFont="1" applyFill="1" applyBorder="1" applyAlignment="1">
      <alignment horizontal="left" vertical="center" wrapText="1"/>
    </xf>
    <xf numFmtId="0" fontId="28" fillId="3" borderId="46" xfId="0" applyFont="1" applyFill="1" applyBorder="1" applyAlignment="1">
      <alignment horizontal="left" vertical="center" wrapText="1"/>
    </xf>
    <xf numFmtId="0" fontId="9" fillId="17" borderId="33" xfId="0" applyFont="1" applyFill="1" applyBorder="1" applyAlignment="1">
      <alignment horizontal="left" vertical="center" wrapText="1"/>
    </xf>
    <xf numFmtId="0" fontId="9" fillId="3" borderId="23" xfId="0" applyFont="1" applyFill="1" applyBorder="1" applyAlignment="1">
      <alignment horizontal="left" vertical="center" wrapText="1"/>
    </xf>
    <xf numFmtId="0" fontId="9" fillId="3" borderId="24" xfId="0" applyFont="1" applyFill="1" applyBorder="1" applyAlignment="1">
      <alignment horizontal="left" vertical="center" wrapText="1"/>
    </xf>
    <xf numFmtId="0" fontId="9" fillId="3" borderId="38" xfId="0" applyFont="1" applyFill="1" applyBorder="1" applyAlignment="1">
      <alignment horizontal="left" vertical="center" wrapText="1"/>
    </xf>
    <xf numFmtId="0" fontId="9" fillId="17" borderId="45" xfId="0" applyFont="1" applyFill="1" applyBorder="1" applyAlignment="1">
      <alignment horizontal="left" vertical="center" wrapText="1"/>
    </xf>
    <xf numFmtId="0" fontId="9" fillId="17" borderId="30" xfId="0" applyFont="1" applyFill="1" applyBorder="1" applyAlignment="1">
      <alignment horizontal="left" vertical="center" wrapText="1"/>
    </xf>
    <xf numFmtId="0" fontId="9" fillId="17" borderId="31" xfId="0" applyFont="1" applyFill="1" applyBorder="1" applyAlignment="1">
      <alignment horizontal="left" vertical="center" wrapText="1"/>
    </xf>
    <xf numFmtId="0" fontId="9" fillId="3" borderId="48" xfId="0" applyFont="1" applyFill="1" applyBorder="1" applyAlignment="1">
      <alignment horizontal="left" vertical="center" wrapText="1"/>
    </xf>
    <xf numFmtId="0" fontId="9" fillId="3" borderId="49" xfId="0" applyFont="1" applyFill="1" applyBorder="1" applyAlignment="1">
      <alignment horizontal="left" vertical="center" wrapText="1"/>
    </xf>
    <xf numFmtId="0" fontId="9" fillId="3" borderId="50" xfId="0" applyFont="1" applyFill="1" applyBorder="1" applyAlignment="1">
      <alignment horizontal="left" vertical="center" wrapText="1"/>
    </xf>
    <xf numFmtId="0" fontId="9" fillId="0" borderId="48"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50" xfId="0" applyFont="1" applyBorder="1" applyAlignment="1">
      <alignment horizontal="center"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2" xfId="16" applyFont="1" applyFill="1" applyBorder="1" applyAlignment="1">
      <alignment horizontal="center" vertical="center" wrapText="1"/>
    </xf>
    <xf numFmtId="0" fontId="2" fillId="17" borderId="35" xfId="16" applyFont="1" applyFill="1" applyBorder="1" applyAlignment="1">
      <alignment horizontal="center" vertical="center" wrapText="1"/>
    </xf>
    <xf numFmtId="0" fontId="2" fillId="17" borderId="22" xfId="16" applyFont="1" applyFill="1" applyBorder="1" applyAlignment="1">
      <alignment horizontal="center" vertical="center" wrapText="1"/>
    </xf>
    <xf numFmtId="0" fontId="14" fillId="17" borderId="16" xfId="16" applyFont="1" applyFill="1" applyBorder="1" applyAlignment="1">
      <alignment horizontal="center" vertical="center" wrapText="1"/>
    </xf>
    <xf numFmtId="0" fontId="14" fillId="17" borderId="37" xfId="16" applyFont="1" applyFill="1" applyBorder="1" applyAlignment="1">
      <alignment horizontal="center" vertical="center" wrapText="1"/>
    </xf>
    <xf numFmtId="0" fontId="2" fillId="22" borderId="3" xfId="16" applyFont="1" applyFill="1" applyBorder="1" applyAlignment="1">
      <alignment horizontal="center" vertical="center" wrapText="1"/>
    </xf>
    <xf numFmtId="0" fontId="9" fillId="17" borderId="10" xfId="16" applyFont="1" applyFill="1" applyBorder="1" applyAlignment="1" applyProtection="1">
      <alignment horizontal="center" vertical="center" wrapText="1"/>
      <protection locked="0"/>
    </xf>
    <xf numFmtId="0" fontId="9" fillId="17" borderId="19" xfId="16" applyFont="1" applyFill="1" applyBorder="1" applyAlignment="1" applyProtection="1">
      <alignment horizontal="center" vertical="center" wrapText="1"/>
      <protection locked="0"/>
    </xf>
    <xf numFmtId="10" fontId="3" fillId="0" borderId="3" xfId="0" applyNumberFormat="1" applyFont="1" applyBorder="1" applyAlignment="1" applyProtection="1">
      <alignment horizontal="center" vertical="center" wrapText="1"/>
      <protection locked="0"/>
    </xf>
    <xf numFmtId="10" fontId="3" fillId="0" borderId="1" xfId="0" applyNumberFormat="1" applyFont="1" applyBorder="1" applyAlignment="1" applyProtection="1">
      <alignment horizontal="center" vertical="center" wrapText="1"/>
      <protection locked="0"/>
    </xf>
    <xf numFmtId="0" fontId="5" fillId="0" borderId="61" xfId="16" applyFont="1" applyBorder="1" applyAlignment="1" applyProtection="1">
      <alignment vertical="center" wrapText="1"/>
      <protection locked="0"/>
    </xf>
    <xf numFmtId="0" fontId="5" fillId="0" borderId="21" xfId="16" applyFont="1" applyBorder="1" applyAlignment="1" applyProtection="1">
      <alignment vertical="center" wrapText="1"/>
      <protection locked="0"/>
    </xf>
    <xf numFmtId="0" fontId="5" fillId="0" borderId="1" xfId="16" applyFont="1" applyBorder="1" applyAlignment="1">
      <alignment horizontal="justify" vertical="top" wrapText="1"/>
    </xf>
    <xf numFmtId="0" fontId="14" fillId="0" borderId="1" xfId="0" applyFont="1" applyBorder="1" applyAlignment="1" applyProtection="1">
      <alignment horizontal="center" vertical="center" wrapText="1"/>
      <protection locked="0"/>
    </xf>
    <xf numFmtId="0" fontId="5" fillId="0" borderId="19" xfId="16" applyFont="1" applyBorder="1" applyAlignment="1" applyProtection="1">
      <alignment vertical="top" wrapText="1"/>
      <protection locked="0"/>
    </xf>
    <xf numFmtId="0" fontId="5" fillId="0" borderId="21" xfId="16" applyFont="1" applyBorder="1" applyAlignment="1" applyProtection="1">
      <alignment vertical="top" wrapText="1"/>
      <protection locked="0"/>
    </xf>
    <xf numFmtId="0" fontId="4" fillId="0" borderId="17" xfId="16" applyBorder="1" applyAlignment="1">
      <alignment horizontal="center" vertical="center" wrapText="1"/>
    </xf>
    <xf numFmtId="0" fontId="4" fillId="0" borderId="18" xfId="16" applyBorder="1" applyAlignment="1">
      <alignment horizontal="center" vertical="center" wrapText="1"/>
    </xf>
    <xf numFmtId="0" fontId="4" fillId="0" borderId="3" xfId="16" applyBorder="1" applyAlignment="1">
      <alignment horizontal="center" vertical="center" wrapText="1"/>
    </xf>
    <xf numFmtId="0" fontId="4" fillId="0" borderId="1" xfId="16" applyBorder="1" applyAlignment="1">
      <alignment horizontal="center" vertical="center" wrapText="1"/>
    </xf>
    <xf numFmtId="0" fontId="5" fillId="0" borderId="3" xfId="16" applyFont="1" applyBorder="1" applyAlignment="1">
      <alignment horizontal="justify" vertical="top" wrapText="1"/>
    </xf>
    <xf numFmtId="0" fontId="14" fillId="0" borderId="3" xfId="0" applyFont="1" applyBorder="1" applyAlignment="1" applyProtection="1">
      <alignment horizontal="center" vertical="center" wrapText="1"/>
      <protection locked="0"/>
    </xf>
    <xf numFmtId="0" fontId="4" fillId="0" borderId="3" xfId="16" applyBorder="1" applyAlignment="1" applyProtection="1">
      <alignment horizontal="center" vertical="center" wrapText="1"/>
      <protection locked="0"/>
    </xf>
    <xf numFmtId="0" fontId="4" fillId="0" borderId="1" xfId="16" applyBorder="1" applyAlignment="1" applyProtection="1">
      <alignment horizontal="center" vertical="center" wrapText="1"/>
      <protection locked="0"/>
    </xf>
    <xf numFmtId="10" fontId="3" fillId="0" borderId="2" xfId="0" applyNumberFormat="1" applyFont="1" applyBorder="1" applyAlignment="1" applyProtection="1">
      <alignment horizontal="center" vertical="center" wrapText="1"/>
      <protection locked="0"/>
    </xf>
    <xf numFmtId="10" fontId="3" fillId="0" borderId="5" xfId="0" applyNumberFormat="1" applyFont="1" applyBorder="1" applyAlignment="1" applyProtection="1">
      <alignment horizontal="center" vertical="center" wrapText="1"/>
      <protection locked="0"/>
    </xf>
    <xf numFmtId="0" fontId="73" fillId="0" borderId="75" xfId="0" applyFont="1" applyBorder="1" applyAlignment="1">
      <alignment vertical="center" wrapText="1"/>
    </xf>
    <xf numFmtId="0" fontId="92" fillId="0" borderId="76" xfId="0" applyFont="1" applyBorder="1"/>
    <xf numFmtId="0" fontId="5" fillId="0" borderId="19" xfId="16" applyFont="1" applyBorder="1" applyAlignment="1">
      <alignment vertical="center" wrapText="1"/>
    </xf>
    <xf numFmtId="0" fontId="5" fillId="0" borderId="21" xfId="16" applyFont="1" applyBorder="1" applyAlignment="1">
      <alignment vertical="center" wrapText="1"/>
    </xf>
    <xf numFmtId="0" fontId="73" fillId="0" borderId="75" xfId="0" applyFont="1" applyBorder="1" applyAlignment="1">
      <alignment vertical="top" wrapText="1"/>
    </xf>
    <xf numFmtId="0" fontId="92" fillId="0" borderId="76" xfId="0" applyFont="1" applyBorder="1" applyAlignment="1">
      <alignment vertical="top"/>
    </xf>
    <xf numFmtId="10" fontId="2" fillId="0" borderId="1" xfId="0" applyNumberFormat="1" applyFont="1" applyBorder="1" applyAlignment="1" applyProtection="1">
      <alignment horizontal="center" vertical="center" wrapText="1"/>
      <protection locked="0"/>
    </xf>
    <xf numFmtId="0" fontId="5" fillId="0" borderId="1" xfId="16" applyFont="1" applyBorder="1" applyAlignment="1">
      <alignment horizontal="center" vertical="center" wrapText="1"/>
    </xf>
    <xf numFmtId="0" fontId="5" fillId="0" borderId="1" xfId="16" applyFont="1" applyBorder="1" applyAlignment="1">
      <alignment horizontal="center" vertical="center"/>
    </xf>
    <xf numFmtId="2" fontId="63" fillId="0" borderId="26" xfId="16" applyNumberFormat="1" applyFont="1" applyBorder="1" applyAlignment="1">
      <alignment horizontal="center" vertical="center" wrapText="1"/>
    </xf>
    <xf numFmtId="2" fontId="63" fillId="0" borderId="0" xfId="16" applyNumberFormat="1" applyFont="1" applyAlignment="1">
      <alignment horizontal="center" vertical="center" wrapText="1"/>
    </xf>
    <xf numFmtId="0" fontId="5" fillId="0" borderId="19" xfId="16" applyFont="1" applyBorder="1" applyAlignment="1">
      <alignment horizontal="left" vertical="center" wrapText="1"/>
    </xf>
    <xf numFmtId="0" fontId="5" fillId="0" borderId="21" xfId="16" applyFont="1" applyBorder="1" applyAlignment="1">
      <alignment horizontal="left" vertical="center" wrapText="1"/>
    </xf>
    <xf numFmtId="0" fontId="2" fillId="17" borderId="1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0" fontId="4" fillId="0" borderId="22" xfId="16" applyBorder="1" applyAlignment="1" applyProtection="1">
      <alignment horizontal="center" vertical="center" wrapText="1"/>
      <protection locked="0"/>
    </xf>
    <xf numFmtId="0" fontId="4" fillId="0" borderId="2" xfId="16" applyBorder="1" applyAlignment="1">
      <alignment horizontal="center" vertical="center" wrapText="1"/>
    </xf>
    <xf numFmtId="0" fontId="4" fillId="0" borderId="22" xfId="16" applyBorder="1" applyAlignment="1">
      <alignment horizontal="center" vertical="center" wrapText="1"/>
    </xf>
    <xf numFmtId="0" fontId="4" fillId="0" borderId="5" xfId="16" applyBorder="1" applyAlignment="1">
      <alignment horizontal="center" vertical="center" wrapText="1"/>
    </xf>
    <xf numFmtId="0" fontId="60" fillId="0" borderId="35" xfId="16" applyFont="1" applyBorder="1" applyAlignment="1">
      <alignment horizontal="left" vertical="center" wrapText="1"/>
    </xf>
    <xf numFmtId="0" fontId="60" fillId="0" borderId="5" xfId="16" applyFont="1" applyBorder="1" applyAlignment="1">
      <alignment horizontal="left" vertical="center" wrapText="1"/>
    </xf>
    <xf numFmtId="0" fontId="9" fillId="0" borderId="1" xfId="16" applyFont="1" applyBorder="1" applyAlignment="1">
      <alignment horizontal="left" vertical="center" wrapText="1"/>
    </xf>
    <xf numFmtId="0" fontId="60" fillId="0" borderId="1" xfId="16" applyFont="1" applyBorder="1" applyAlignment="1">
      <alignment horizontal="left" vertical="center"/>
    </xf>
    <xf numFmtId="0" fontId="82" fillId="0" borderId="35" xfId="16" applyFont="1" applyBorder="1" applyAlignment="1">
      <alignment horizontal="left" vertical="center" wrapText="1"/>
    </xf>
    <xf numFmtId="0" fontId="5" fillId="0" borderId="2" xfId="16" applyFont="1" applyBorder="1" applyAlignment="1">
      <alignment horizontal="justify" vertical="center" wrapText="1"/>
    </xf>
    <xf numFmtId="0" fontId="5" fillId="0" borderId="5" xfId="16" applyFont="1" applyBorder="1" applyAlignment="1">
      <alignment horizontal="justify" vertical="center" wrapText="1"/>
    </xf>
    <xf numFmtId="0" fontId="14" fillId="17" borderId="40" xfId="0" applyFont="1" applyFill="1" applyBorder="1" applyAlignment="1">
      <alignment horizontal="center" vertical="center" wrapText="1"/>
    </xf>
    <xf numFmtId="0" fontId="14" fillId="17" borderId="5" xfId="0" applyFont="1" applyFill="1" applyBorder="1" applyAlignment="1">
      <alignment horizontal="center" vertical="center" wrapText="1"/>
    </xf>
    <xf numFmtId="0" fontId="14" fillId="17" borderId="18" xfId="0" applyFont="1" applyFill="1" applyBorder="1" applyAlignment="1">
      <alignment horizontal="center" vertical="center" wrapText="1"/>
    </xf>
    <xf numFmtId="0" fontId="14" fillId="17" borderId="1" xfId="0" applyFont="1" applyFill="1" applyBorder="1" applyAlignment="1">
      <alignment horizontal="center" vertical="center" wrapText="1"/>
    </xf>
    <xf numFmtId="0" fontId="14" fillId="17" borderId="63" xfId="0" applyFont="1" applyFill="1" applyBorder="1" applyAlignment="1">
      <alignment horizontal="center" vertical="center" wrapText="1"/>
    </xf>
    <xf numFmtId="0" fontId="14" fillId="17" borderId="4" xfId="0" applyFont="1" applyFill="1" applyBorder="1" applyAlignment="1">
      <alignment horizontal="center" vertical="center" wrapText="1"/>
    </xf>
    <xf numFmtId="0" fontId="44" fillId="0" borderId="1" xfId="2869" applyFont="1" applyBorder="1" applyAlignment="1">
      <alignment horizontal="center" vertical="center" wrapText="1"/>
    </xf>
    <xf numFmtId="0" fontId="3" fillId="0" borderId="1" xfId="2869" applyFont="1" applyBorder="1"/>
    <xf numFmtId="0" fontId="68" fillId="0" borderId="1" xfId="0" applyFont="1" applyBorder="1" applyAlignment="1">
      <alignment horizontal="center" vertical="center" wrapText="1"/>
    </xf>
    <xf numFmtId="0" fontId="16" fillId="0" borderId="1" xfId="2869" applyFont="1" applyBorder="1"/>
    <xf numFmtId="0" fontId="16" fillId="0" borderId="1" xfId="0" applyFont="1" applyBorder="1" applyAlignment="1">
      <alignment horizontal="center" vertical="center" wrapText="1"/>
    </xf>
    <xf numFmtId="0" fontId="16" fillId="0" borderId="1" xfId="0" applyFont="1" applyBorder="1" applyAlignment="1">
      <alignment vertical="center" wrapText="1"/>
    </xf>
    <xf numFmtId="0" fontId="44" fillId="0" borderId="1" xfId="10" applyNumberFormat="1" applyFont="1" applyFill="1" applyBorder="1" applyAlignment="1" applyProtection="1">
      <alignment horizontal="center" vertical="center" wrapText="1"/>
      <protection locked="0"/>
    </xf>
    <xf numFmtId="0" fontId="11" fillId="0" borderId="1" xfId="0" applyFont="1" applyBorder="1" applyAlignment="1">
      <alignment horizontal="center"/>
    </xf>
    <xf numFmtId="3" fontId="16" fillId="0" borderId="1" xfId="0" applyNumberFormat="1" applyFont="1" applyBorder="1" applyAlignment="1">
      <alignment horizontal="center" vertical="center" wrapText="1"/>
    </xf>
    <xf numFmtId="0" fontId="72" fillId="0" borderId="1" xfId="0" applyFont="1" applyBorder="1" applyAlignment="1">
      <alignment horizontal="center"/>
    </xf>
    <xf numFmtId="3" fontId="16" fillId="0" borderId="1" xfId="0" applyNumberFormat="1" applyFont="1" applyBorder="1" applyAlignment="1">
      <alignment vertical="center" wrapText="1"/>
    </xf>
    <xf numFmtId="0" fontId="78" fillId="0" borderId="1" xfId="0" applyFont="1" applyBorder="1" applyAlignment="1">
      <alignment horizontal="center" vertical="center" wrapText="1"/>
    </xf>
    <xf numFmtId="0" fontId="16" fillId="0" borderId="5" xfId="0" applyFont="1" applyBorder="1" applyAlignment="1">
      <alignment vertical="center" wrapText="1"/>
    </xf>
    <xf numFmtId="0" fontId="44" fillId="0" borderId="2" xfId="10" applyNumberFormat="1" applyFont="1" applyFill="1" applyBorder="1" applyAlignment="1" applyProtection="1">
      <alignment horizontal="center" vertical="center" wrapText="1"/>
      <protection locked="0"/>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16" fillId="0" borderId="1" xfId="0" applyFont="1" applyBorder="1" applyAlignment="1">
      <alignment horizontal="right" vertical="center" wrapText="1"/>
    </xf>
    <xf numFmtId="0" fontId="18" fillId="0" borderId="17"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63" xfId="0" applyFont="1" applyBorder="1" applyAlignment="1">
      <alignment horizontal="center" vertical="center" wrapText="1"/>
    </xf>
    <xf numFmtId="0" fontId="44" fillId="0" borderId="7" xfId="10" applyNumberFormat="1" applyFont="1" applyFill="1" applyBorder="1" applyAlignment="1" applyProtection="1">
      <alignment horizontal="center" vertical="center" wrapText="1"/>
      <protection locked="0"/>
    </xf>
    <xf numFmtId="0" fontId="18" fillId="0" borderId="1" xfId="0" applyFont="1" applyBorder="1" applyAlignment="1">
      <alignment horizontal="center" vertical="center" wrapText="1"/>
    </xf>
    <xf numFmtId="0" fontId="18" fillId="0" borderId="2" xfId="0" applyFont="1" applyBorder="1" applyAlignment="1">
      <alignment horizontal="center" vertical="center" wrapText="1"/>
    </xf>
    <xf numFmtId="0" fontId="2" fillId="0" borderId="18" xfId="0" applyFont="1" applyBorder="1" applyAlignment="1">
      <alignment horizontal="center" vertical="center" wrapText="1"/>
    </xf>
    <xf numFmtId="0" fontId="2" fillId="17" borderId="21" xfId="0" applyFont="1" applyFill="1" applyBorder="1" applyAlignment="1">
      <alignment horizontal="center" vertical="center" wrapText="1"/>
    </xf>
    <xf numFmtId="0" fontId="2" fillId="17" borderId="19" xfId="0" applyFont="1" applyFill="1" applyBorder="1" applyAlignment="1">
      <alignment horizontal="center" vertical="center" wrapText="1"/>
    </xf>
    <xf numFmtId="0" fontId="16" fillId="0" borderId="8" xfId="0" applyFont="1" applyBorder="1" applyAlignment="1">
      <alignment horizontal="center" vertical="center" wrapText="1"/>
    </xf>
    <xf numFmtId="3" fontId="16" fillId="0" borderId="2" xfId="0" applyNumberFormat="1" applyFont="1" applyBorder="1" applyAlignment="1">
      <alignment horizontal="center" vertical="center" wrapText="1"/>
    </xf>
    <xf numFmtId="3" fontId="16" fillId="0" borderId="22" xfId="0" applyNumberFormat="1" applyFont="1" applyBorder="1" applyAlignment="1">
      <alignment horizontal="center" vertical="center" wrapText="1"/>
    </xf>
    <xf numFmtId="3" fontId="16" fillId="0" borderId="5" xfId="0" applyNumberFormat="1" applyFont="1" applyBorder="1" applyAlignment="1">
      <alignment horizontal="center" vertical="center" wrapText="1"/>
    </xf>
    <xf numFmtId="0" fontId="22" fillId="17" borderId="1" xfId="0" applyFont="1" applyFill="1" applyBorder="1" applyAlignment="1">
      <alignment horizontal="center" vertical="center"/>
    </xf>
    <xf numFmtId="0" fontId="10" fillId="15" borderId="23" xfId="0" applyFont="1" applyFill="1" applyBorder="1" applyAlignment="1">
      <alignment horizontal="left" vertical="center" wrapText="1"/>
    </xf>
    <xf numFmtId="0" fontId="10" fillId="15" borderId="24" xfId="0" applyFont="1" applyFill="1" applyBorder="1" applyAlignment="1">
      <alignment horizontal="left" vertical="center" wrapText="1"/>
    </xf>
    <xf numFmtId="0" fontId="10" fillId="15" borderId="38" xfId="0" applyFont="1" applyFill="1" applyBorder="1" applyAlignment="1">
      <alignment horizontal="left" vertical="center" wrapText="1"/>
    </xf>
    <xf numFmtId="0" fontId="10" fillId="15" borderId="23" xfId="0" applyFont="1" applyFill="1" applyBorder="1" applyAlignment="1">
      <alignment horizontal="left" vertical="center"/>
    </xf>
    <xf numFmtId="0" fontId="10" fillId="15" borderId="24" xfId="0" applyFont="1" applyFill="1" applyBorder="1" applyAlignment="1">
      <alignment horizontal="left" vertical="center"/>
    </xf>
    <xf numFmtId="0" fontId="10" fillId="15" borderId="38" xfId="0" applyFont="1" applyFill="1" applyBorder="1" applyAlignment="1">
      <alignment horizontal="left" vertical="center"/>
    </xf>
    <xf numFmtId="0" fontId="9" fillId="17" borderId="48" xfId="0" applyFont="1" applyFill="1" applyBorder="1" applyAlignment="1">
      <alignment horizontal="left" vertical="center"/>
    </xf>
    <xf numFmtId="0" fontId="9" fillId="17" borderId="49" xfId="0" applyFont="1" applyFill="1" applyBorder="1" applyAlignment="1">
      <alignment horizontal="left" vertical="center"/>
    </xf>
    <xf numFmtId="0" fontId="9" fillId="17" borderId="50" xfId="0" applyFont="1" applyFill="1" applyBorder="1" applyAlignment="1">
      <alignment horizontal="left" vertical="center"/>
    </xf>
    <xf numFmtId="0" fontId="9" fillId="3" borderId="58" xfId="0" applyFont="1" applyFill="1" applyBorder="1" applyAlignment="1">
      <alignment horizontal="left" vertical="center"/>
    </xf>
    <xf numFmtId="0" fontId="9" fillId="3" borderId="52" xfId="0" applyFont="1" applyFill="1" applyBorder="1" applyAlignment="1">
      <alignment horizontal="left" vertical="center"/>
    </xf>
    <xf numFmtId="0" fontId="9" fillId="3" borderId="53" xfId="0" applyFont="1" applyFill="1" applyBorder="1" applyAlignment="1">
      <alignment horizontal="left" vertical="center"/>
    </xf>
    <xf numFmtId="0" fontId="9" fillId="17" borderId="48" xfId="0" applyFont="1" applyFill="1" applyBorder="1" applyAlignment="1">
      <alignment horizontal="left" vertical="center" wrapText="1"/>
    </xf>
    <xf numFmtId="0" fontId="9" fillId="17" borderId="49" xfId="0" applyFont="1" applyFill="1" applyBorder="1" applyAlignment="1">
      <alignment horizontal="left" vertical="center" wrapText="1"/>
    </xf>
    <xf numFmtId="0" fontId="9" fillId="17" borderId="50" xfId="0" applyFont="1" applyFill="1" applyBorder="1" applyAlignment="1">
      <alignment horizontal="left" vertical="center" wrapText="1"/>
    </xf>
    <xf numFmtId="0" fontId="9" fillId="3" borderId="58" xfId="0" applyFont="1" applyFill="1" applyBorder="1" applyAlignment="1">
      <alignment horizontal="left" vertical="center" wrapText="1"/>
    </xf>
    <xf numFmtId="0" fontId="9" fillId="3" borderId="52" xfId="0" applyFont="1" applyFill="1" applyBorder="1" applyAlignment="1">
      <alignment horizontal="left" vertical="center" wrapText="1"/>
    </xf>
    <xf numFmtId="0" fontId="9" fillId="3" borderId="53" xfId="0" applyFont="1" applyFill="1" applyBorder="1" applyAlignment="1">
      <alignment horizontal="left" vertical="center" wrapText="1"/>
    </xf>
    <xf numFmtId="0" fontId="31" fillId="17" borderId="28" xfId="19" applyFont="1" applyFill="1" applyBorder="1" applyAlignment="1">
      <alignment horizontal="left" vertical="center" wrapText="1"/>
    </xf>
    <xf numFmtId="0" fontId="31" fillId="17" borderId="29" xfId="19" applyFont="1" applyFill="1" applyBorder="1" applyAlignment="1">
      <alignment horizontal="left" vertical="center" wrapText="1"/>
    </xf>
    <xf numFmtId="0" fontId="31" fillId="17" borderId="39" xfId="19" applyFont="1" applyFill="1" applyBorder="1" applyAlignment="1">
      <alignment horizontal="left" vertical="center" wrapText="1"/>
    </xf>
    <xf numFmtId="0" fontId="10" fillId="0" borderId="58" xfId="0" applyFont="1" applyBorder="1" applyAlignment="1">
      <alignment horizontal="left" vertical="center" wrapText="1"/>
    </xf>
    <xf numFmtId="0" fontId="10" fillId="0" borderId="52" xfId="0" applyFont="1" applyBorder="1" applyAlignment="1">
      <alignment horizontal="left" vertical="center" wrapText="1"/>
    </xf>
    <xf numFmtId="0" fontId="10" fillId="0" borderId="53" xfId="0" applyFont="1" applyBorder="1" applyAlignment="1">
      <alignment horizontal="left" vertical="center" wrapText="1"/>
    </xf>
    <xf numFmtId="0" fontId="31" fillId="0" borderId="23" xfId="19" applyFont="1" applyBorder="1" applyAlignment="1">
      <alignment horizontal="center" vertical="center" wrapText="1"/>
    </xf>
    <xf numFmtId="0" fontId="31" fillId="0" borderId="24" xfId="19" applyFont="1" applyBorder="1" applyAlignment="1">
      <alignment horizontal="center" vertical="center" wrapText="1"/>
    </xf>
    <xf numFmtId="0" fontId="31" fillId="0" borderId="49" xfId="19" applyFont="1" applyBorder="1" applyAlignment="1">
      <alignment horizontal="center" vertical="center" wrapText="1"/>
    </xf>
    <xf numFmtId="0" fontId="31" fillId="0" borderId="50" xfId="19" applyFont="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17" borderId="50" xfId="0" applyFont="1" applyFill="1" applyBorder="1" applyAlignment="1">
      <alignment horizontal="center" vertical="center" wrapText="1"/>
    </xf>
    <xf numFmtId="0" fontId="2" fillId="22" borderId="32" xfId="0" applyFont="1" applyFill="1" applyBorder="1" applyAlignment="1">
      <alignment horizontal="center" vertical="center" wrapText="1"/>
    </xf>
    <xf numFmtId="0" fontId="2" fillId="22" borderId="33" xfId="0" applyFont="1" applyFill="1" applyBorder="1" applyAlignment="1">
      <alignment horizontal="center" vertical="center" wrapText="1"/>
    </xf>
    <xf numFmtId="0" fontId="2" fillId="22" borderId="41" xfId="0" applyFont="1" applyFill="1" applyBorder="1" applyAlignment="1">
      <alignment horizontal="center" vertical="center" wrapText="1"/>
    </xf>
    <xf numFmtId="0" fontId="2" fillId="17" borderId="40"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7" borderId="43" xfId="0" applyFont="1" applyFill="1" applyBorder="1" applyAlignment="1">
      <alignment horizontal="center" vertical="center" wrapText="1"/>
    </xf>
    <xf numFmtId="0" fontId="2" fillId="17" borderId="44"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5" xfId="0" applyFont="1" applyBorder="1" applyAlignment="1">
      <alignment horizontal="center" vertical="center" wrapText="1"/>
    </xf>
    <xf numFmtId="0" fontId="44" fillId="0" borderId="1" xfId="0" applyFont="1" applyBorder="1" applyAlignment="1">
      <alignment horizontal="center" vertical="center" wrapText="1"/>
    </xf>
    <xf numFmtId="0" fontId="44" fillId="0" borderId="1" xfId="0" applyFont="1" applyBorder="1" applyAlignment="1">
      <alignment horizontal="center" vertical="center"/>
    </xf>
    <xf numFmtId="49" fontId="16" fillId="0" borderId="1" xfId="0" applyNumberFormat="1" applyFont="1" applyBorder="1" applyAlignment="1">
      <alignment horizontal="center" vertical="center" wrapText="1"/>
    </xf>
    <xf numFmtId="0" fontId="56" fillId="0" borderId="2" xfId="0" applyFont="1" applyBorder="1" applyAlignment="1">
      <alignment horizontal="center" vertical="top" wrapText="1"/>
    </xf>
    <xf numFmtId="0" fontId="56" fillId="0" borderId="22" xfId="0" applyFont="1" applyBorder="1" applyAlignment="1">
      <alignment horizontal="center" vertical="top" wrapText="1"/>
    </xf>
    <xf numFmtId="0" fontId="56" fillId="0" borderId="36" xfId="0" applyFont="1" applyBorder="1" applyAlignment="1">
      <alignment horizontal="center" vertical="top" wrapText="1"/>
    </xf>
    <xf numFmtId="0" fontId="50" fillId="17" borderId="17" xfId="0" applyFont="1" applyFill="1" applyBorder="1" applyAlignment="1">
      <alignment horizontal="center" vertical="center"/>
    </xf>
    <xf numFmtId="0" fontId="50" fillId="17" borderId="3" xfId="0" applyFont="1" applyFill="1" applyBorder="1" applyAlignment="1">
      <alignment horizontal="center" vertical="center"/>
    </xf>
    <xf numFmtId="0" fontId="50" fillId="17" borderId="10" xfId="0" applyFont="1" applyFill="1" applyBorder="1" applyAlignment="1">
      <alignment horizontal="center" vertical="center"/>
    </xf>
    <xf numFmtId="0" fontId="51" fillId="17" borderId="18" xfId="0" applyFont="1" applyFill="1" applyBorder="1" applyAlignment="1">
      <alignment horizontal="center" vertical="center" wrapText="1"/>
    </xf>
    <xf numFmtId="0" fontId="51" fillId="17" borderId="1" xfId="0" applyFont="1" applyFill="1" applyBorder="1" applyAlignment="1">
      <alignment horizontal="center" vertical="center"/>
    </xf>
    <xf numFmtId="0" fontId="51" fillId="17" borderId="2" xfId="0" applyFont="1" applyFill="1" applyBorder="1" applyAlignment="1">
      <alignment horizontal="center" vertical="center"/>
    </xf>
    <xf numFmtId="0" fontId="51" fillId="17" borderId="19" xfId="0" applyFont="1" applyFill="1" applyBorder="1" applyAlignment="1">
      <alignment horizontal="center" vertical="center"/>
    </xf>
    <xf numFmtId="0" fontId="52" fillId="0" borderId="45" xfId="0" applyFont="1" applyBorder="1" applyAlignment="1">
      <alignment horizontal="center"/>
    </xf>
    <xf numFmtId="0" fontId="52" fillId="0" borderId="30" xfId="0" applyFont="1" applyBorder="1" applyAlignment="1">
      <alignment horizontal="center"/>
    </xf>
    <xf numFmtId="0" fontId="9" fillId="0" borderId="48" xfId="0" applyFont="1" applyBorder="1" applyAlignment="1">
      <alignment horizontal="center"/>
    </xf>
    <xf numFmtId="0" fontId="9" fillId="0" borderId="49" xfId="0" applyFont="1" applyBorder="1" applyAlignment="1">
      <alignment horizontal="center"/>
    </xf>
    <xf numFmtId="0" fontId="9" fillId="0" borderId="50" xfId="0" applyFont="1" applyBorder="1" applyAlignment="1">
      <alignment horizontal="center"/>
    </xf>
    <xf numFmtId="0" fontId="53" fillId="17" borderId="23" xfId="0" applyFont="1" applyFill="1" applyBorder="1" applyAlignment="1">
      <alignment horizontal="left" vertical="center"/>
    </xf>
    <xf numFmtId="0" fontId="53" fillId="17" borderId="38" xfId="0" applyFont="1" applyFill="1" applyBorder="1" applyAlignment="1">
      <alignment horizontal="left" vertical="center"/>
    </xf>
    <xf numFmtId="0" fontId="74" fillId="0" borderId="49" xfId="0" applyFont="1" applyBorder="1" applyAlignment="1">
      <alignment horizontal="left"/>
    </xf>
    <xf numFmtId="0" fontId="74" fillId="0" borderId="50" xfId="0" applyFont="1" applyBorder="1" applyAlignment="1">
      <alignment horizontal="left"/>
    </xf>
    <xf numFmtId="0" fontId="54" fillId="18" borderId="17" xfId="0" applyFont="1" applyFill="1" applyBorder="1" applyAlignment="1">
      <alignment horizontal="center" vertical="center"/>
    </xf>
    <xf numFmtId="0" fontId="54" fillId="18" borderId="3" xfId="0" applyFont="1" applyFill="1" applyBorder="1" applyAlignment="1">
      <alignment horizontal="center" vertical="center"/>
    </xf>
    <xf numFmtId="0" fontId="54" fillId="18" borderId="10" xfId="0" applyFont="1" applyFill="1" applyBorder="1" applyAlignment="1">
      <alignment horizontal="center" vertical="center"/>
    </xf>
    <xf numFmtId="0" fontId="54" fillId="18" borderId="41" xfId="0" applyFont="1" applyFill="1" applyBorder="1" applyAlignment="1">
      <alignment horizontal="center" vertical="center"/>
    </xf>
    <xf numFmtId="0" fontId="54" fillId="18" borderId="32" xfId="0" applyFont="1" applyFill="1" applyBorder="1" applyAlignment="1">
      <alignment horizontal="center" vertical="center"/>
    </xf>
    <xf numFmtId="0" fontId="54" fillId="18" borderId="33" xfId="0" applyFont="1" applyFill="1" applyBorder="1" applyAlignment="1">
      <alignment horizontal="center" vertical="center"/>
    </xf>
    <xf numFmtId="0" fontId="53" fillId="17" borderId="48" xfId="0" applyFont="1" applyFill="1" applyBorder="1" applyAlignment="1">
      <alignment horizontal="left" vertical="center"/>
    </xf>
    <xf numFmtId="0" fontId="53" fillId="17" borderId="50" xfId="0" applyFont="1" applyFill="1" applyBorder="1" applyAlignment="1">
      <alignment horizontal="left" vertical="center"/>
    </xf>
    <xf numFmtId="0" fontId="74" fillId="0" borderId="29" xfId="0" applyFont="1" applyBorder="1" applyAlignment="1">
      <alignment horizontal="left"/>
    </xf>
    <xf numFmtId="0" fontId="74" fillId="0" borderId="39" xfId="0" applyFont="1" applyBorder="1" applyAlignment="1">
      <alignment horizontal="left"/>
    </xf>
    <xf numFmtId="0" fontId="56" fillId="3" borderId="20" xfId="0" applyFont="1" applyFill="1" applyBorder="1" applyAlignment="1">
      <alignment horizontal="center" vertical="center"/>
    </xf>
    <xf numFmtId="0" fontId="56" fillId="3" borderId="14" xfId="0" applyFont="1" applyFill="1" applyBorder="1" applyAlignment="1">
      <alignment horizontal="center" vertical="center"/>
    </xf>
    <xf numFmtId="0" fontId="56" fillId="3" borderId="40" xfId="0" applyFont="1" applyFill="1" applyBorder="1" applyAlignment="1">
      <alignment horizontal="center" vertical="center"/>
    </xf>
    <xf numFmtId="0" fontId="56" fillId="3" borderId="35" xfId="0" applyFont="1" applyFill="1" applyBorder="1" applyAlignment="1">
      <alignment horizontal="center" vertical="center" wrapText="1"/>
    </xf>
    <xf numFmtId="0" fontId="56" fillId="3" borderId="22" xfId="0" applyFont="1" applyFill="1" applyBorder="1" applyAlignment="1">
      <alignment horizontal="center" vertical="center" wrapText="1"/>
    </xf>
    <xf numFmtId="0" fontId="56" fillId="3" borderId="5" xfId="0" applyFont="1" applyFill="1" applyBorder="1" applyAlignment="1">
      <alignment horizontal="center" vertical="center" wrapText="1"/>
    </xf>
    <xf numFmtId="0" fontId="56" fillId="3" borderId="36" xfId="0" applyFont="1" applyFill="1" applyBorder="1" applyAlignment="1">
      <alignment horizontal="center" vertical="center" wrapText="1"/>
    </xf>
    <xf numFmtId="0" fontId="56" fillId="0" borderId="35" xfId="0" applyFont="1" applyBorder="1" applyAlignment="1">
      <alignment horizontal="center" vertical="center" wrapText="1"/>
    </xf>
    <xf numFmtId="0" fontId="56" fillId="0" borderId="22" xfId="0" applyFont="1" applyBorder="1" applyAlignment="1">
      <alignment horizontal="center" vertical="center" wrapText="1"/>
    </xf>
    <xf numFmtId="0" fontId="56" fillId="0" borderId="36" xfId="0" applyFont="1" applyBorder="1" applyAlignment="1">
      <alignment horizontal="center" vertical="center" wrapText="1"/>
    </xf>
    <xf numFmtId="0" fontId="0" fillId="0" borderId="73" xfId="0" applyBorder="1" applyAlignment="1">
      <alignment horizontal="center" vertical="center"/>
    </xf>
    <xf numFmtId="0" fontId="0" fillId="0" borderId="9" xfId="0" applyBorder="1" applyAlignment="1">
      <alignment horizontal="center" vertical="center"/>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40" xfId="0" applyBorder="1" applyAlignment="1">
      <alignment horizontal="center" vertical="center"/>
    </xf>
    <xf numFmtId="0" fontId="56" fillId="3" borderId="2" xfId="0" applyFont="1" applyFill="1" applyBorder="1" applyAlignment="1">
      <alignment horizontal="center" vertical="center" wrapText="1"/>
    </xf>
    <xf numFmtId="0" fontId="56" fillId="3" borderId="15" xfId="0" applyFont="1" applyFill="1" applyBorder="1" applyAlignment="1">
      <alignment horizontal="center" vertical="center"/>
    </xf>
    <xf numFmtId="0" fontId="56" fillId="3" borderId="2" xfId="0" applyFont="1" applyFill="1" applyBorder="1" applyAlignment="1">
      <alignment horizontal="center" vertical="top" wrapText="1"/>
    </xf>
    <xf numFmtId="0" fontId="56" fillId="3" borderId="22" xfId="0" applyFont="1" applyFill="1" applyBorder="1" applyAlignment="1">
      <alignment horizontal="center" vertical="top" wrapText="1"/>
    </xf>
    <xf numFmtId="0" fontId="56" fillId="3" borderId="36" xfId="0" applyFont="1" applyFill="1" applyBorder="1" applyAlignment="1">
      <alignment horizontal="center" vertical="top" wrapText="1"/>
    </xf>
    <xf numFmtId="0" fontId="54" fillId="18" borderId="41" xfId="0" applyFont="1" applyFill="1" applyBorder="1" applyAlignment="1">
      <alignment horizontal="center"/>
    </xf>
    <xf numFmtId="0" fontId="54" fillId="18" borderId="32" xfId="0" applyFont="1" applyFill="1" applyBorder="1" applyAlignment="1">
      <alignment horizontal="center"/>
    </xf>
    <xf numFmtId="0" fontId="54" fillId="18" borderId="33" xfId="0" applyFont="1" applyFill="1" applyBorder="1" applyAlignment="1">
      <alignment horizontal="center"/>
    </xf>
    <xf numFmtId="0" fontId="56" fillId="0" borderId="35" xfId="0" applyFont="1" applyBorder="1" applyAlignment="1">
      <alignment vertical="center" wrapText="1"/>
    </xf>
    <xf numFmtId="0" fontId="56" fillId="0" borderId="22" xfId="0" applyFont="1" applyBorder="1" applyAlignment="1">
      <alignment vertical="center" wrapText="1"/>
    </xf>
    <xf numFmtId="0" fontId="56" fillId="0" borderId="5" xfId="0" applyFont="1" applyBorder="1" applyAlignment="1">
      <alignment vertical="center" wrapText="1"/>
    </xf>
    <xf numFmtId="0" fontId="56" fillId="0" borderId="20" xfId="0" applyFont="1" applyBorder="1" applyAlignment="1">
      <alignment horizontal="center" vertical="center"/>
    </xf>
    <xf numFmtId="0" fontId="56" fillId="0" borderId="14" xfId="0" applyFont="1" applyBorder="1" applyAlignment="1">
      <alignment horizontal="center" vertical="center"/>
    </xf>
    <xf numFmtId="0" fontId="56" fillId="0" borderId="40" xfId="0" applyFont="1" applyBorder="1" applyAlignment="1">
      <alignment horizontal="center" vertical="center"/>
    </xf>
    <xf numFmtId="0" fontId="56" fillId="0" borderId="5" xfId="0" applyFont="1" applyBorder="1" applyAlignment="1">
      <alignment horizontal="center" vertical="center" wrapText="1"/>
    </xf>
    <xf numFmtId="0" fontId="56" fillId="0" borderId="2" xfId="0" applyFont="1" applyBorder="1" applyAlignment="1">
      <alignment horizontal="center" vertical="center" wrapText="1"/>
    </xf>
    <xf numFmtId="0" fontId="56" fillId="0" borderId="15" xfId="0" applyFont="1" applyBorder="1" applyAlignment="1">
      <alignment horizontal="center" vertical="center"/>
    </xf>
    <xf numFmtId="0" fontId="56" fillId="0" borderId="2" xfId="0" applyFont="1" applyBorder="1" applyAlignment="1">
      <alignment horizontal="center" vertical="center"/>
    </xf>
    <xf numFmtId="0" fontId="56" fillId="0" borderId="22" xfId="0" applyFont="1" applyBorder="1" applyAlignment="1">
      <alignment horizontal="center" vertical="center"/>
    </xf>
    <xf numFmtId="0" fontId="56" fillId="0" borderId="5" xfId="0" applyFont="1" applyBorder="1" applyAlignment="1">
      <alignment horizontal="center" vertical="center"/>
    </xf>
    <xf numFmtId="181" fontId="0" fillId="0" borderId="3" xfId="9" applyNumberFormat="1" applyFont="1" applyBorder="1" applyAlignment="1">
      <alignment horizontal="center" vertical="center"/>
    </xf>
    <xf numFmtId="181" fontId="0" fillId="0" borderId="1" xfId="9" applyNumberFormat="1" applyFont="1" applyBorder="1" applyAlignment="1">
      <alignment horizontal="center" vertical="center"/>
    </xf>
    <xf numFmtId="181" fontId="0" fillId="0" borderId="4" xfId="9" applyNumberFormat="1" applyFont="1" applyBorder="1" applyAlignment="1">
      <alignment horizontal="center" vertical="center"/>
    </xf>
    <xf numFmtId="0" fontId="0" fillId="20" borderId="65" xfId="0" applyFill="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0" borderId="35" xfId="0" applyBorder="1" applyAlignment="1">
      <alignment horizontal="center" vertical="center"/>
    </xf>
    <xf numFmtId="0" fontId="0" fillId="0" borderId="22" xfId="0" applyBorder="1" applyAlignment="1">
      <alignment horizontal="center" vertical="center"/>
    </xf>
    <xf numFmtId="0" fontId="0" fillId="0" borderId="36"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47" xfId="0" applyBorder="1" applyAlignment="1">
      <alignment horizontal="center" vertical="center"/>
    </xf>
    <xf numFmtId="0" fontId="0" fillId="4" borderId="35"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35" xfId="0" applyBorder="1" applyAlignment="1">
      <alignment horizontal="center" vertical="center" wrapText="1"/>
    </xf>
    <xf numFmtId="0" fontId="0" fillId="0" borderId="36" xfId="0" applyBorder="1" applyAlignment="1">
      <alignment horizontal="center" vertical="center" wrapText="1"/>
    </xf>
    <xf numFmtId="0" fontId="56" fillId="0" borderId="35" xfId="0" applyFont="1" applyBorder="1" applyAlignment="1">
      <alignment horizontal="center" wrapText="1"/>
    </xf>
    <xf numFmtId="0" fontId="56" fillId="0" borderId="22" xfId="0" applyFont="1" applyBorder="1" applyAlignment="1">
      <alignment horizontal="center" wrapText="1"/>
    </xf>
    <xf numFmtId="0" fontId="56" fillId="0" borderId="36" xfId="0" applyFont="1" applyBorder="1" applyAlignment="1">
      <alignment horizontal="center" wrapText="1"/>
    </xf>
    <xf numFmtId="0" fontId="56" fillId="0" borderId="35" xfId="0" applyFont="1" applyBorder="1" applyAlignment="1">
      <alignment horizontal="center" vertical="center"/>
    </xf>
    <xf numFmtId="0" fontId="56" fillId="0" borderId="36" xfId="0" applyFont="1" applyBorder="1" applyAlignment="1">
      <alignment horizontal="center" vertical="center"/>
    </xf>
    <xf numFmtId="0" fontId="54" fillId="18" borderId="23" xfId="0" applyFont="1" applyFill="1" applyBorder="1" applyAlignment="1">
      <alignment horizontal="center"/>
    </xf>
    <xf numFmtId="0" fontId="54" fillId="18" borderId="24" xfId="0" applyFont="1" applyFill="1" applyBorder="1" applyAlignment="1">
      <alignment horizontal="center"/>
    </xf>
    <xf numFmtId="0" fontId="54" fillId="18" borderId="38" xfId="0" applyFont="1" applyFill="1" applyBorder="1" applyAlignment="1">
      <alignment horizontal="center"/>
    </xf>
    <xf numFmtId="0" fontId="0" fillId="0" borderId="2" xfId="0" applyBorder="1" applyAlignment="1">
      <alignment horizontal="center" vertical="center" wrapText="1"/>
    </xf>
    <xf numFmtId="0" fontId="56" fillId="0" borderId="35" xfId="0" applyFont="1" applyBorder="1" applyAlignment="1">
      <alignment horizontal="center" vertical="top"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6" xfId="0" applyNumberFormat="1" applyBorder="1" applyAlignment="1">
      <alignment horizontal="center" vertical="center" wrapText="1"/>
    </xf>
    <xf numFmtId="0" fontId="0" fillId="0" borderId="2" xfId="0" applyBorder="1" applyAlignment="1">
      <alignment horizontal="center" vertical="center"/>
    </xf>
    <xf numFmtId="0" fontId="0" fillId="0" borderId="54" xfId="0" applyBorder="1" applyAlignment="1">
      <alignment horizontal="center" vertical="center" wrapText="1"/>
    </xf>
    <xf numFmtId="0" fontId="0" fillId="0" borderId="60" xfId="0" applyBorder="1" applyAlignment="1">
      <alignment horizontal="center" vertical="center" wrapText="1"/>
    </xf>
    <xf numFmtId="0" fontId="0" fillId="0" borderId="64"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54" fillId="18" borderId="24" xfId="0" applyFont="1" applyFill="1" applyBorder="1" applyAlignment="1">
      <alignment horizontal="center" vertical="center"/>
    </xf>
    <xf numFmtId="0" fontId="54" fillId="18" borderId="38" xfId="0" applyFont="1" applyFill="1" applyBorder="1" applyAlignment="1">
      <alignment horizontal="center" vertical="center"/>
    </xf>
    <xf numFmtId="0" fontId="3" fillId="0" borderId="2" xfId="0" applyFont="1" applyBorder="1" applyAlignment="1">
      <alignment horizontal="center" vertical="center" wrapText="1"/>
    </xf>
    <xf numFmtId="0" fontId="56" fillId="0" borderId="13" xfId="0" applyFont="1" applyBorder="1" applyAlignment="1">
      <alignment horizontal="center" vertical="center"/>
    </xf>
    <xf numFmtId="42" fontId="0" fillId="0" borderId="25" xfId="0" applyNumberFormat="1" applyBorder="1" applyAlignment="1">
      <alignment horizontal="center" vertical="center"/>
    </xf>
    <xf numFmtId="42" fontId="0" fillId="0" borderId="9" xfId="0" applyNumberFormat="1" applyBorder="1" applyAlignment="1">
      <alignment horizontal="center" vertical="center"/>
    </xf>
    <xf numFmtId="42" fontId="0" fillId="0" borderId="34" xfId="0" applyNumberFormat="1" applyBorder="1" applyAlignment="1">
      <alignment horizontal="center" vertical="center"/>
    </xf>
    <xf numFmtId="42" fontId="0" fillId="0" borderId="35" xfId="0" applyNumberFormat="1" applyBorder="1" applyAlignment="1">
      <alignment horizontal="center" vertical="center"/>
    </xf>
    <xf numFmtId="42" fontId="0" fillId="0" borderId="22" xfId="0" applyNumberFormat="1" applyBorder="1" applyAlignment="1">
      <alignment horizontal="center" vertical="center"/>
    </xf>
    <xf numFmtId="42" fontId="0" fillId="0" borderId="36" xfId="0" applyNumberFormat="1" applyBorder="1" applyAlignment="1">
      <alignment horizontal="center" vertical="center"/>
    </xf>
    <xf numFmtId="42" fontId="0" fillId="0" borderId="66" xfId="0" applyNumberFormat="1" applyBorder="1" applyAlignment="1">
      <alignment horizontal="center" vertical="center"/>
    </xf>
    <xf numFmtId="0" fontId="0" fillId="0" borderId="60" xfId="0" applyBorder="1" applyAlignment="1">
      <alignment horizontal="center" vertical="center"/>
    </xf>
    <xf numFmtId="0" fontId="0" fillId="0" borderId="64" xfId="0" applyBorder="1" applyAlignment="1">
      <alignment horizontal="center" vertical="center"/>
    </xf>
    <xf numFmtId="0" fontId="0" fillId="0" borderId="51" xfId="0" applyBorder="1" applyAlignment="1">
      <alignment horizontal="center"/>
    </xf>
    <xf numFmtId="0" fontId="0" fillId="0" borderId="59" xfId="0" applyBorder="1" applyAlignment="1">
      <alignment horizontal="center"/>
    </xf>
    <xf numFmtId="0" fontId="0" fillId="0" borderId="70" xfId="0" applyBorder="1" applyAlignment="1">
      <alignment horizontal="center"/>
    </xf>
    <xf numFmtId="42" fontId="0" fillId="0" borderId="35" xfId="2866" applyFont="1" applyFill="1" applyBorder="1" applyAlignment="1">
      <alignment horizontal="center" vertical="center"/>
    </xf>
    <xf numFmtId="42" fontId="0" fillId="0" borderId="22" xfId="2866" applyFont="1" applyFill="1" applyBorder="1" applyAlignment="1">
      <alignment horizontal="center" vertical="center"/>
    </xf>
    <xf numFmtId="0" fontId="0" fillId="0" borderId="35" xfId="0" applyBorder="1" applyAlignment="1">
      <alignment horizontal="center"/>
    </xf>
    <xf numFmtId="0" fontId="0" fillId="0" borderId="22" xfId="0" applyBorder="1" applyAlignment="1">
      <alignment horizontal="center"/>
    </xf>
    <xf numFmtId="0" fontId="0" fillId="0" borderId="61" xfId="0" applyBorder="1" applyAlignment="1">
      <alignment horizontal="center"/>
    </xf>
    <xf numFmtId="0" fontId="0" fillId="0" borderId="62" xfId="0" applyBorder="1" applyAlignment="1">
      <alignment horizontal="center"/>
    </xf>
    <xf numFmtId="0" fontId="0" fillId="0" borderId="36" xfId="0" applyBorder="1" applyAlignment="1">
      <alignment horizontal="center"/>
    </xf>
    <xf numFmtId="0" fontId="0" fillId="0" borderId="47" xfId="0" applyBorder="1" applyAlignment="1">
      <alignment horizontal="center"/>
    </xf>
    <xf numFmtId="42" fontId="0" fillId="0" borderId="35" xfId="2866" applyFont="1" applyBorder="1" applyAlignment="1">
      <alignment horizontal="center" vertical="center"/>
    </xf>
    <xf numFmtId="42" fontId="0" fillId="0" borderId="22" xfId="2866" applyFont="1" applyBorder="1" applyAlignment="1">
      <alignment horizontal="center" vertical="center"/>
    </xf>
    <xf numFmtId="42" fontId="0" fillId="0" borderId="36" xfId="2866" applyFont="1" applyBorder="1" applyAlignment="1">
      <alignment horizontal="center" vertical="center"/>
    </xf>
    <xf numFmtId="0" fontId="22" fillId="0" borderId="29" xfId="0" applyFont="1" applyBorder="1" applyAlignment="1">
      <alignment horizontal="left" vertical="center"/>
    </xf>
    <xf numFmtId="0" fontId="22" fillId="0" borderId="39" xfId="0" applyFont="1" applyBorder="1" applyAlignment="1">
      <alignment horizontal="left" vertical="center"/>
    </xf>
    <xf numFmtId="42" fontId="0" fillId="0" borderId="35" xfId="2866" applyFont="1" applyBorder="1" applyAlignment="1">
      <alignment horizontal="center" vertical="center" wrapText="1"/>
    </xf>
    <xf numFmtId="42" fontId="0" fillId="0" borderId="22" xfId="2866" applyFont="1" applyBorder="1" applyAlignment="1">
      <alignment horizontal="center" vertical="center" wrapText="1"/>
    </xf>
    <xf numFmtId="42" fontId="0" fillId="0" borderId="36" xfId="2866" applyFont="1" applyBorder="1" applyAlignment="1">
      <alignment horizontal="center" vertical="center" wrapText="1"/>
    </xf>
    <xf numFmtId="0" fontId="0" fillId="0" borderId="35" xfId="0" applyBorder="1" applyAlignment="1">
      <alignment horizontal="center" wrapText="1"/>
    </xf>
    <xf numFmtId="0" fontId="0" fillId="0" borderId="22" xfId="0" applyBorder="1" applyAlignment="1">
      <alignment horizontal="center" wrapText="1"/>
    </xf>
    <xf numFmtId="0" fontId="0" fillId="0" borderId="36" xfId="0" applyBorder="1" applyAlignment="1">
      <alignment horizontal="center" wrapText="1"/>
    </xf>
    <xf numFmtId="0" fontId="51" fillId="0" borderId="48" xfId="0" applyFont="1" applyBorder="1" applyAlignment="1">
      <alignment horizontal="center"/>
    </xf>
    <xf numFmtId="0" fontId="51" fillId="0" borderId="49" xfId="0" applyFont="1" applyBorder="1" applyAlignment="1">
      <alignment horizontal="center"/>
    </xf>
    <xf numFmtId="0" fontId="51" fillId="0" borderId="50" xfId="0" applyFont="1" applyBorder="1" applyAlignment="1">
      <alignment horizontal="center"/>
    </xf>
    <xf numFmtId="0" fontId="22" fillId="0" borderId="49" xfId="0" applyFont="1" applyBorder="1" applyAlignment="1">
      <alignment horizontal="left" vertical="center"/>
    </xf>
    <xf numFmtId="0" fontId="22" fillId="0" borderId="50" xfId="0" applyFont="1" applyBorder="1" applyAlignment="1">
      <alignment horizontal="left" vertical="center"/>
    </xf>
    <xf numFmtId="0" fontId="3" fillId="0" borderId="22" xfId="0" applyFont="1" applyBorder="1" applyAlignment="1">
      <alignment horizontal="center" vertical="center" wrapText="1"/>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56" fillId="0" borderId="1" xfId="0" applyFont="1" applyBorder="1" applyAlignment="1">
      <alignment horizontal="center" vertical="center"/>
    </xf>
    <xf numFmtId="0" fontId="56" fillId="0" borderId="4" xfId="0" applyFont="1" applyBorder="1" applyAlignment="1">
      <alignment horizontal="center" vertical="center"/>
    </xf>
    <xf numFmtId="0" fontId="0" fillId="4" borderId="2" xfId="0" applyFill="1" applyBorder="1" applyAlignment="1">
      <alignment horizontal="center" vertical="center" wrapText="1"/>
    </xf>
    <xf numFmtId="0" fontId="56" fillId="0" borderId="1" xfId="0" applyFont="1" applyBorder="1" applyAlignment="1">
      <alignment horizontal="center" wrapText="1"/>
    </xf>
    <xf numFmtId="0" fontId="56" fillId="0" borderId="4" xfId="0" applyFont="1" applyBorder="1" applyAlignment="1">
      <alignment horizontal="center" wrapText="1"/>
    </xf>
  </cellXfs>
  <cellStyles count="16395">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10" xfId="4149" xr:uid="{00000000-0005-0000-0000-00002D000000}"/>
    <cellStyle name="Comma [0] 10 2" xfId="5834" xr:uid="{00000000-0005-0000-0000-00002E000000}"/>
    <cellStyle name="Comma [0] 10 2 2" xfId="9223" xr:uid="{00000000-0005-0000-0000-00002F000000}"/>
    <cellStyle name="Comma [0] 10 2 2 2" xfId="15961" xr:uid="{E49CA7F9-1F66-48D7-A935-1D35E72D8677}"/>
    <cellStyle name="Comma [0] 10 2 3" xfId="12602" xr:uid="{723C5078-9D7E-4C16-8D0D-8BB05837702F}"/>
    <cellStyle name="Comma [0] 10 3" xfId="7554" xr:uid="{00000000-0005-0000-0000-000030000000}"/>
    <cellStyle name="Comma [0] 10 3 2" xfId="14292" xr:uid="{4637876A-B8AE-4D58-807E-9A98A4E99E95}"/>
    <cellStyle name="Comma [0] 10 4" xfId="10933" xr:uid="{EBD195D6-42D0-478F-846B-C202155059A7}"/>
    <cellStyle name="Comma [0] 11" xfId="4565" xr:uid="{00000000-0005-0000-0000-000031000000}"/>
    <cellStyle name="Comma [0] 11 2" xfId="7954" xr:uid="{00000000-0005-0000-0000-000032000000}"/>
    <cellStyle name="Comma [0] 11 2 2" xfId="14692" xr:uid="{3E01B18C-E557-40F3-94B4-66D268F6BE83}"/>
    <cellStyle name="Comma [0] 11 3" xfId="11333" xr:uid="{93E7BDE4-C27F-4AA0-9C30-D511B95CC165}"/>
    <cellStyle name="Comma [0] 12" xfId="6242" xr:uid="{00000000-0005-0000-0000-000033000000}"/>
    <cellStyle name="Comma [0] 12 2" xfId="13005" xr:uid="{A257C9FC-2A04-4924-8781-8DF175C832B7}"/>
    <cellStyle name="Comma [0] 13" xfId="9667" xr:uid="{4810BF39-E194-45CF-9A32-1F1812E47EB7}"/>
    <cellStyle name="Comma [0] 2" xfId="71" xr:uid="{00000000-0005-0000-0000-000034000000}"/>
    <cellStyle name="Comma [0] 2 10" xfId="4150" xr:uid="{00000000-0005-0000-0000-000035000000}"/>
    <cellStyle name="Comma [0] 2 10 2" xfId="5835" xr:uid="{00000000-0005-0000-0000-000036000000}"/>
    <cellStyle name="Comma [0] 2 10 2 2" xfId="9224" xr:uid="{00000000-0005-0000-0000-000037000000}"/>
    <cellStyle name="Comma [0] 2 10 2 2 2" xfId="15962" xr:uid="{2249BBE7-B730-418F-92DC-E28C53E441C0}"/>
    <cellStyle name="Comma [0] 2 10 2 3" xfId="12603" xr:uid="{8640C349-E1F5-4E26-AA95-D70CBB949F3F}"/>
    <cellStyle name="Comma [0] 2 10 3" xfId="7555" xr:uid="{00000000-0005-0000-0000-000038000000}"/>
    <cellStyle name="Comma [0] 2 10 3 2" xfId="14293" xr:uid="{3ADBE60D-F9BE-40D4-817F-5BB11375705A}"/>
    <cellStyle name="Comma [0] 2 10 4" xfId="10934" xr:uid="{998BAFD9-381D-49A2-BDF3-E1C112623329}"/>
    <cellStyle name="Comma [0] 2 11" xfId="4566" xr:uid="{00000000-0005-0000-0000-000039000000}"/>
    <cellStyle name="Comma [0] 2 11 2" xfId="7955" xr:uid="{00000000-0005-0000-0000-00003A000000}"/>
    <cellStyle name="Comma [0] 2 11 2 2" xfId="14693" xr:uid="{D57A415F-5AD0-4A7C-8F40-3A095335787D}"/>
    <cellStyle name="Comma [0] 2 11 3" xfId="11334" xr:uid="{CAAB86C1-9614-40A4-B2B4-91D5CFD51DA9}"/>
    <cellStyle name="Comma [0] 2 12" xfId="6243" xr:uid="{00000000-0005-0000-0000-00003B000000}"/>
    <cellStyle name="Comma [0] 2 12 2" xfId="13006" xr:uid="{803907D1-87FF-4990-9DAE-01E284BF6565}"/>
    <cellStyle name="Comma [0] 2 13" xfId="9668" xr:uid="{67DC5700-A2D1-4D6D-886A-F9213A920F62}"/>
    <cellStyle name="Comma [0] 2 2" xfId="72" xr:uid="{00000000-0005-0000-0000-00003C000000}"/>
    <cellStyle name="Comma [0] 2 2 10" xfId="4567" xr:uid="{00000000-0005-0000-0000-00003D000000}"/>
    <cellStyle name="Comma [0] 2 2 10 2" xfId="7956" xr:uid="{00000000-0005-0000-0000-00003E000000}"/>
    <cellStyle name="Comma [0] 2 2 10 2 2" xfId="14694" xr:uid="{176E1624-0274-4E22-946F-957265AFC53F}"/>
    <cellStyle name="Comma [0] 2 2 10 3" xfId="11335" xr:uid="{F9AF163C-BDF1-4FC2-B353-D27D19AF92B9}"/>
    <cellStyle name="Comma [0] 2 2 11" xfId="6244" xr:uid="{00000000-0005-0000-0000-00003F000000}"/>
    <cellStyle name="Comma [0] 2 2 11 2" xfId="13007" xr:uid="{EB25653C-A0F8-4669-9C1A-6BC3C7A508F8}"/>
    <cellStyle name="Comma [0] 2 2 12" xfId="9669" xr:uid="{BBF49735-CBAC-4F35-8B19-A0748114307E}"/>
    <cellStyle name="Comma [0] 2 2 2" xfId="73" xr:uid="{00000000-0005-0000-0000-000040000000}"/>
    <cellStyle name="Comma [0] 2 2 2 10" xfId="6245" xr:uid="{00000000-0005-0000-0000-000041000000}"/>
    <cellStyle name="Comma [0] 2 2 2 10 2" xfId="13008" xr:uid="{CA2A6539-9C7C-4065-B4B0-8657492F4E53}"/>
    <cellStyle name="Comma [0] 2 2 2 11" xfId="9670" xr:uid="{2071B7FD-F83F-48F3-ABBC-A83DB0A75E2C}"/>
    <cellStyle name="Comma [0] 2 2 2 2" xfId="2875" xr:uid="{00000000-0005-0000-0000-000042000000}"/>
    <cellStyle name="Comma [0] 2 2 2 2 10" xfId="9719" xr:uid="{00EE86E0-A842-44D0-A12D-75D53112F36C}"/>
    <cellStyle name="Comma [0] 2 2 2 2 2" xfId="3007" xr:uid="{00000000-0005-0000-0000-000043000000}"/>
    <cellStyle name="Comma [0] 2 2 2 2 2 2" xfId="3205" xr:uid="{00000000-0005-0000-0000-000044000000}"/>
    <cellStyle name="Comma [0] 2 2 2 2 2 2 2" xfId="3597" xr:uid="{00000000-0005-0000-0000-000045000000}"/>
    <cellStyle name="Comma [0] 2 2 2 2 2 2 2 2" xfId="5301" xr:uid="{00000000-0005-0000-0000-000046000000}"/>
    <cellStyle name="Comma [0] 2 2 2 2 2 2 2 2 2" xfId="8690" xr:uid="{00000000-0005-0000-0000-000047000000}"/>
    <cellStyle name="Comma [0] 2 2 2 2 2 2 2 2 2 2" xfId="15428" xr:uid="{791FEC28-96C3-4069-8D9D-682643C287B0}"/>
    <cellStyle name="Comma [0] 2 2 2 2 2 2 2 2 3" xfId="12069" xr:uid="{21E528EA-F159-4C23-9419-EAEC011A332F}"/>
    <cellStyle name="Comma [0] 2 2 2 2 2 2 2 3" xfId="7021" xr:uid="{00000000-0005-0000-0000-000048000000}"/>
    <cellStyle name="Comma [0] 2 2 2 2 2 2 2 3 2" xfId="13759" xr:uid="{FB43AED4-6B74-4A98-9FEF-5323C6D5A7D1}"/>
    <cellStyle name="Comma [0] 2 2 2 2 2 2 2 4" xfId="10400" xr:uid="{D48561AC-433D-4B96-AFEF-84D8E527E721}"/>
    <cellStyle name="Comma [0] 2 2 2 2 2 2 3" xfId="3992" xr:uid="{00000000-0005-0000-0000-000049000000}"/>
    <cellStyle name="Comma [0] 2 2 2 2 2 2 3 2" xfId="5690" xr:uid="{00000000-0005-0000-0000-00004A000000}"/>
    <cellStyle name="Comma [0] 2 2 2 2 2 2 3 2 2" xfId="9079" xr:uid="{00000000-0005-0000-0000-00004B000000}"/>
    <cellStyle name="Comma [0] 2 2 2 2 2 2 3 2 2 2" xfId="15817" xr:uid="{AA33A16E-D66C-4140-BE7F-1C245799222F}"/>
    <cellStyle name="Comma [0] 2 2 2 2 2 2 3 2 3" xfId="12458" xr:uid="{D9491D6B-937E-4320-9563-D2AFE4802ABC}"/>
    <cellStyle name="Comma [0] 2 2 2 2 2 2 3 3" xfId="7410" xr:uid="{00000000-0005-0000-0000-00004C000000}"/>
    <cellStyle name="Comma [0] 2 2 2 2 2 2 3 3 2" xfId="14148" xr:uid="{45E9E6DD-CCD0-4772-AD1C-2F96A2A283D8}"/>
    <cellStyle name="Comma [0] 2 2 2 2 2 2 3 4" xfId="10789" xr:uid="{EC734BF7-F2F7-48FF-8E33-F691BD60BDE1}"/>
    <cellStyle name="Comma [0] 2 2 2 2 2 2 4" xfId="4499" xr:uid="{00000000-0005-0000-0000-00004D000000}"/>
    <cellStyle name="Comma [0] 2 2 2 2 2 2 4 2" xfId="6180" xr:uid="{00000000-0005-0000-0000-00004E000000}"/>
    <cellStyle name="Comma [0] 2 2 2 2 2 2 4 2 2" xfId="9569" xr:uid="{00000000-0005-0000-0000-00004F000000}"/>
    <cellStyle name="Comma [0] 2 2 2 2 2 2 4 2 2 2" xfId="16307" xr:uid="{777CDF9E-F516-4CDB-847F-2AF8B9F03400}"/>
    <cellStyle name="Comma [0] 2 2 2 2 2 2 4 2 3" xfId="12948" xr:uid="{E11C5BD5-3BD5-4A6F-9919-4A2FB8131B5C}"/>
    <cellStyle name="Comma [0] 2 2 2 2 2 2 4 3" xfId="7900" xr:uid="{00000000-0005-0000-0000-000050000000}"/>
    <cellStyle name="Comma [0] 2 2 2 2 2 2 4 3 2" xfId="14638" xr:uid="{261D24E1-55C7-4DB7-8856-E42E358054E6}"/>
    <cellStyle name="Comma [0] 2 2 2 2 2 2 4 4" xfId="11279" xr:uid="{FCD6077F-ABBA-4471-9BB3-1CBF15DFF059}"/>
    <cellStyle name="Comma [0] 2 2 2 2 2 2 5" xfId="4913" xr:uid="{00000000-0005-0000-0000-000051000000}"/>
    <cellStyle name="Comma [0] 2 2 2 2 2 2 5 2" xfId="8302" xr:uid="{00000000-0005-0000-0000-000052000000}"/>
    <cellStyle name="Comma [0] 2 2 2 2 2 2 5 2 2" xfId="15040" xr:uid="{556446EC-4F33-4315-85D9-65C496DE8C64}"/>
    <cellStyle name="Comma [0] 2 2 2 2 2 2 5 3" xfId="11681" xr:uid="{CD7365C2-352F-4F27-9E02-7E252C63A934}"/>
    <cellStyle name="Comma [0] 2 2 2 2 2 2 6" xfId="6633" xr:uid="{00000000-0005-0000-0000-000053000000}"/>
    <cellStyle name="Comma [0] 2 2 2 2 2 2 6 2" xfId="13371" xr:uid="{02EB0BD9-6F3E-484C-81F8-A20F38B1DF87}"/>
    <cellStyle name="Comma [0] 2 2 2 2 2 2 7" xfId="10011" xr:uid="{2533DEAE-CF68-4DF5-94ED-890A52EFB7D0}"/>
    <cellStyle name="Comma [0] 2 2 2 2 2 3" xfId="3403" xr:uid="{00000000-0005-0000-0000-000054000000}"/>
    <cellStyle name="Comma [0] 2 2 2 2 2 3 2" xfId="5107" xr:uid="{00000000-0005-0000-0000-000055000000}"/>
    <cellStyle name="Comma [0] 2 2 2 2 2 3 2 2" xfId="8496" xr:uid="{00000000-0005-0000-0000-000056000000}"/>
    <cellStyle name="Comma [0] 2 2 2 2 2 3 2 2 2" xfId="15234" xr:uid="{FCC30C77-D232-4CF6-8B97-F2AE1ED1A494}"/>
    <cellStyle name="Comma [0] 2 2 2 2 2 3 2 3" xfId="11875" xr:uid="{04F27340-8074-4A0F-8ACE-757047DC8649}"/>
    <cellStyle name="Comma [0] 2 2 2 2 2 3 3" xfId="6827" xr:uid="{00000000-0005-0000-0000-000057000000}"/>
    <cellStyle name="Comma [0] 2 2 2 2 2 3 3 2" xfId="13565" xr:uid="{256AC307-9879-485F-8C0D-72C45B72D13B}"/>
    <cellStyle name="Comma [0] 2 2 2 2 2 3 4" xfId="10206" xr:uid="{A00332B0-10D6-446E-B384-3607673F96AF}"/>
    <cellStyle name="Comma [0] 2 2 2 2 2 4" xfId="3798" xr:uid="{00000000-0005-0000-0000-000058000000}"/>
    <cellStyle name="Comma [0] 2 2 2 2 2 4 2" xfId="5496" xr:uid="{00000000-0005-0000-0000-000059000000}"/>
    <cellStyle name="Comma [0] 2 2 2 2 2 4 2 2" xfId="8885" xr:uid="{00000000-0005-0000-0000-00005A000000}"/>
    <cellStyle name="Comma [0] 2 2 2 2 2 4 2 2 2" xfId="15623" xr:uid="{73B32F47-1ED6-44EE-8A0D-163451B9CF97}"/>
    <cellStyle name="Comma [0] 2 2 2 2 2 4 2 3" xfId="12264" xr:uid="{CA627187-9465-4C8F-957D-E11D7291E373}"/>
    <cellStyle name="Comma [0] 2 2 2 2 2 4 3" xfId="7216" xr:uid="{00000000-0005-0000-0000-00005B000000}"/>
    <cellStyle name="Comma [0] 2 2 2 2 2 4 3 2" xfId="13954" xr:uid="{C01CCA0C-C822-413D-9395-0AC1395CC8A5}"/>
    <cellStyle name="Comma [0] 2 2 2 2 2 4 4" xfId="10595" xr:uid="{F22DF7C4-2A6B-4C89-9900-34D017BB7D3E}"/>
    <cellStyle name="Comma [0] 2 2 2 2 2 5" xfId="4305" xr:uid="{00000000-0005-0000-0000-00005C000000}"/>
    <cellStyle name="Comma [0] 2 2 2 2 2 5 2" xfId="5986" xr:uid="{00000000-0005-0000-0000-00005D000000}"/>
    <cellStyle name="Comma [0] 2 2 2 2 2 5 2 2" xfId="9375" xr:uid="{00000000-0005-0000-0000-00005E000000}"/>
    <cellStyle name="Comma [0] 2 2 2 2 2 5 2 2 2" xfId="16113" xr:uid="{9689A6F4-5330-4080-956A-F11F55CF5B4C}"/>
    <cellStyle name="Comma [0] 2 2 2 2 2 5 2 3" xfId="12754" xr:uid="{C482F0A1-7AA7-4570-B038-A3A8BBF0D9DB}"/>
    <cellStyle name="Comma [0] 2 2 2 2 2 5 3" xfId="7706" xr:uid="{00000000-0005-0000-0000-00005F000000}"/>
    <cellStyle name="Comma [0] 2 2 2 2 2 5 3 2" xfId="14444" xr:uid="{578E6167-0E90-43A9-8FFF-6DABAF6A8B48}"/>
    <cellStyle name="Comma [0] 2 2 2 2 2 5 4" xfId="11085" xr:uid="{28314EA1-F013-4823-9391-9458D585F9B9}"/>
    <cellStyle name="Comma [0] 2 2 2 2 2 6" xfId="4719" xr:uid="{00000000-0005-0000-0000-000060000000}"/>
    <cellStyle name="Comma [0] 2 2 2 2 2 6 2" xfId="8108" xr:uid="{00000000-0005-0000-0000-000061000000}"/>
    <cellStyle name="Comma [0] 2 2 2 2 2 6 2 2" xfId="14846" xr:uid="{995C4223-7764-4DF0-A935-E13710B76DDF}"/>
    <cellStyle name="Comma [0] 2 2 2 2 2 6 3" xfId="11487" xr:uid="{B97AE734-7EE5-4705-84CB-E94AD44C71A4}"/>
    <cellStyle name="Comma [0] 2 2 2 2 2 7" xfId="6439" xr:uid="{00000000-0005-0000-0000-000062000000}"/>
    <cellStyle name="Comma [0] 2 2 2 2 2 7 2" xfId="13177" xr:uid="{572D4AA5-C24F-4D58-AE28-BB2B69337331}"/>
    <cellStyle name="Comma [0] 2 2 2 2 2 8" xfId="9817" xr:uid="{A8D78555-539B-4865-B26D-3C9171D3FF68}"/>
    <cellStyle name="Comma [0] 2 2 2 2 3" xfId="3107" xr:uid="{00000000-0005-0000-0000-000063000000}"/>
    <cellStyle name="Comma [0] 2 2 2 2 3 2" xfId="3499" xr:uid="{00000000-0005-0000-0000-000064000000}"/>
    <cellStyle name="Comma [0] 2 2 2 2 3 2 2" xfId="5203" xr:uid="{00000000-0005-0000-0000-000065000000}"/>
    <cellStyle name="Comma [0] 2 2 2 2 3 2 2 2" xfId="8592" xr:uid="{00000000-0005-0000-0000-000066000000}"/>
    <cellStyle name="Comma [0] 2 2 2 2 3 2 2 2 2" xfId="15330" xr:uid="{930AB568-9125-470F-8677-2C1B46828EC6}"/>
    <cellStyle name="Comma [0] 2 2 2 2 3 2 2 3" xfId="11971" xr:uid="{E3774480-4D7C-4C56-8280-B64539AB0215}"/>
    <cellStyle name="Comma [0] 2 2 2 2 3 2 3" xfId="6923" xr:uid="{00000000-0005-0000-0000-000067000000}"/>
    <cellStyle name="Comma [0] 2 2 2 2 3 2 3 2" xfId="13661" xr:uid="{6D244DD1-4F49-49A3-829E-505A9C61400E}"/>
    <cellStyle name="Comma [0] 2 2 2 2 3 2 4" xfId="10302" xr:uid="{031E619D-08E5-4A4B-A85D-77089CC1AEFC}"/>
    <cellStyle name="Comma [0] 2 2 2 2 3 3" xfId="3894" xr:uid="{00000000-0005-0000-0000-000068000000}"/>
    <cellStyle name="Comma [0] 2 2 2 2 3 3 2" xfId="5592" xr:uid="{00000000-0005-0000-0000-000069000000}"/>
    <cellStyle name="Comma [0] 2 2 2 2 3 3 2 2" xfId="8981" xr:uid="{00000000-0005-0000-0000-00006A000000}"/>
    <cellStyle name="Comma [0] 2 2 2 2 3 3 2 2 2" xfId="15719" xr:uid="{F01BABCF-EFC4-46E9-B031-3B74E42209DE}"/>
    <cellStyle name="Comma [0] 2 2 2 2 3 3 2 3" xfId="12360" xr:uid="{382A13F9-18E8-41CA-852E-23B66B379730}"/>
    <cellStyle name="Comma [0] 2 2 2 2 3 3 3" xfId="7312" xr:uid="{00000000-0005-0000-0000-00006B000000}"/>
    <cellStyle name="Comma [0] 2 2 2 2 3 3 3 2" xfId="14050" xr:uid="{47F37389-A2CC-4377-B3D7-E073D72EFA81}"/>
    <cellStyle name="Comma [0] 2 2 2 2 3 3 4" xfId="10691" xr:uid="{AC573C71-687E-4494-BCE9-00FA4D192DE9}"/>
    <cellStyle name="Comma [0] 2 2 2 2 3 4" xfId="4401" xr:uid="{00000000-0005-0000-0000-00006C000000}"/>
    <cellStyle name="Comma [0] 2 2 2 2 3 4 2" xfId="6082" xr:uid="{00000000-0005-0000-0000-00006D000000}"/>
    <cellStyle name="Comma [0] 2 2 2 2 3 4 2 2" xfId="9471" xr:uid="{00000000-0005-0000-0000-00006E000000}"/>
    <cellStyle name="Comma [0] 2 2 2 2 3 4 2 2 2" xfId="16209" xr:uid="{B8D59293-CCF2-4980-95D6-E9F097E47FD1}"/>
    <cellStyle name="Comma [0] 2 2 2 2 3 4 2 3" xfId="12850" xr:uid="{14DACBFD-0930-4FA9-962A-EFA2AB9FA4FC}"/>
    <cellStyle name="Comma [0] 2 2 2 2 3 4 3" xfId="7802" xr:uid="{00000000-0005-0000-0000-00006F000000}"/>
    <cellStyle name="Comma [0] 2 2 2 2 3 4 3 2" xfId="14540" xr:uid="{0BD63D66-C3F6-4E76-A9D0-412F1ACE6701}"/>
    <cellStyle name="Comma [0] 2 2 2 2 3 4 4" xfId="11181" xr:uid="{F3358B6C-350D-46DD-93E6-865631F0F2F4}"/>
    <cellStyle name="Comma [0] 2 2 2 2 3 5" xfId="4815" xr:uid="{00000000-0005-0000-0000-000070000000}"/>
    <cellStyle name="Comma [0] 2 2 2 2 3 5 2" xfId="8204" xr:uid="{00000000-0005-0000-0000-000071000000}"/>
    <cellStyle name="Comma [0] 2 2 2 2 3 5 2 2" xfId="14942" xr:uid="{89D19309-6578-42B2-A55C-7CBA03ACA1AA}"/>
    <cellStyle name="Comma [0] 2 2 2 2 3 5 3" xfId="11583" xr:uid="{3A4430C2-28ED-4323-B628-2EBE1C2DCCDD}"/>
    <cellStyle name="Comma [0] 2 2 2 2 3 6" xfId="6535" xr:uid="{00000000-0005-0000-0000-000072000000}"/>
    <cellStyle name="Comma [0] 2 2 2 2 3 6 2" xfId="13273" xr:uid="{39E3F66C-230E-42AE-B248-8BD053BF002D}"/>
    <cellStyle name="Comma [0] 2 2 2 2 3 7" xfId="9913" xr:uid="{A18A6FC7-1176-4D1B-B8E3-98C6311F9857}"/>
    <cellStyle name="Comma [0] 2 2 2 2 4" xfId="3305" xr:uid="{00000000-0005-0000-0000-000073000000}"/>
    <cellStyle name="Comma [0] 2 2 2 2 4 2" xfId="5009" xr:uid="{00000000-0005-0000-0000-000074000000}"/>
    <cellStyle name="Comma [0] 2 2 2 2 4 2 2" xfId="8398" xr:uid="{00000000-0005-0000-0000-000075000000}"/>
    <cellStyle name="Comma [0] 2 2 2 2 4 2 2 2" xfId="15136" xr:uid="{DC25F398-9D72-4762-96EE-94CEB26D362A}"/>
    <cellStyle name="Comma [0] 2 2 2 2 4 2 3" xfId="11777" xr:uid="{7ECD1F07-92EA-4BE1-9B53-D5BF1B2CC5C8}"/>
    <cellStyle name="Comma [0] 2 2 2 2 4 3" xfId="6729" xr:uid="{00000000-0005-0000-0000-000076000000}"/>
    <cellStyle name="Comma [0] 2 2 2 2 4 3 2" xfId="13467" xr:uid="{F0FE7469-5920-465B-A943-E7F18BDFF41D}"/>
    <cellStyle name="Comma [0] 2 2 2 2 4 4" xfId="10108" xr:uid="{9656B433-9848-4C0C-B254-DA7992D7BE73}"/>
    <cellStyle name="Comma [0] 2 2 2 2 5" xfId="3700" xr:uid="{00000000-0005-0000-0000-000077000000}"/>
    <cellStyle name="Comma [0] 2 2 2 2 5 2" xfId="5398" xr:uid="{00000000-0005-0000-0000-000078000000}"/>
    <cellStyle name="Comma [0] 2 2 2 2 5 2 2" xfId="8787" xr:uid="{00000000-0005-0000-0000-000079000000}"/>
    <cellStyle name="Comma [0] 2 2 2 2 5 2 2 2" xfId="15525" xr:uid="{C5326A4D-F6F9-447E-8478-C5A79313B734}"/>
    <cellStyle name="Comma [0] 2 2 2 2 5 2 3" xfId="12166" xr:uid="{69147F6E-F076-4766-AA9E-D5F8F5CAD7C7}"/>
    <cellStyle name="Comma [0] 2 2 2 2 5 3" xfId="7118" xr:uid="{00000000-0005-0000-0000-00007A000000}"/>
    <cellStyle name="Comma [0] 2 2 2 2 5 3 2" xfId="13856" xr:uid="{DE15CE09-DC61-4014-B79C-E4867BF8FB10}"/>
    <cellStyle name="Comma [0] 2 2 2 2 5 4" xfId="10497" xr:uid="{415F5B54-53A2-4AE9-8612-C8827237EFAB}"/>
    <cellStyle name="Comma [0] 2 2 2 2 6" xfId="4098" xr:uid="{00000000-0005-0000-0000-00007B000000}"/>
    <cellStyle name="Comma [0] 2 2 2 2 6 2" xfId="5790" xr:uid="{00000000-0005-0000-0000-00007C000000}"/>
    <cellStyle name="Comma [0] 2 2 2 2 6 2 2" xfId="9179" xr:uid="{00000000-0005-0000-0000-00007D000000}"/>
    <cellStyle name="Comma [0] 2 2 2 2 6 2 2 2" xfId="15917" xr:uid="{C97D75F8-5869-4F70-8AB4-6F9BF54CDDC6}"/>
    <cellStyle name="Comma [0] 2 2 2 2 6 2 3" xfId="12558" xr:uid="{82A21DC0-015C-431E-A52F-E881E755998C}"/>
    <cellStyle name="Comma [0] 2 2 2 2 6 3" xfId="7510" xr:uid="{00000000-0005-0000-0000-00007E000000}"/>
    <cellStyle name="Comma [0] 2 2 2 2 6 3 2" xfId="14248" xr:uid="{076AA305-22AC-4805-B1D1-432C5395BB03}"/>
    <cellStyle name="Comma [0] 2 2 2 2 6 4" xfId="10889" xr:uid="{1E7CC22B-3BC9-4CC5-B7E3-742CB3863A12}"/>
    <cellStyle name="Comma [0] 2 2 2 2 7" xfId="4207" xr:uid="{00000000-0005-0000-0000-00007F000000}"/>
    <cellStyle name="Comma [0] 2 2 2 2 7 2" xfId="5888" xr:uid="{00000000-0005-0000-0000-000080000000}"/>
    <cellStyle name="Comma [0] 2 2 2 2 7 2 2" xfId="9277" xr:uid="{00000000-0005-0000-0000-000081000000}"/>
    <cellStyle name="Comma [0] 2 2 2 2 7 2 2 2" xfId="16015" xr:uid="{32D31318-6BA5-454C-8C49-ECCA260356D2}"/>
    <cellStyle name="Comma [0] 2 2 2 2 7 2 3" xfId="12656" xr:uid="{3BB3E5BE-128C-43FF-9BFA-5DF98471B113}"/>
    <cellStyle name="Comma [0] 2 2 2 2 7 3" xfId="7608" xr:uid="{00000000-0005-0000-0000-000082000000}"/>
    <cellStyle name="Comma [0] 2 2 2 2 7 3 2" xfId="14346" xr:uid="{0769E47E-84AA-401F-9043-7CFF0D2ADB57}"/>
    <cellStyle name="Comma [0] 2 2 2 2 7 4" xfId="10987" xr:uid="{A0D52849-F74C-41AE-8143-079D5E7F4ED8}"/>
    <cellStyle name="Comma [0] 2 2 2 2 8" xfId="4621" xr:uid="{00000000-0005-0000-0000-000083000000}"/>
    <cellStyle name="Comma [0] 2 2 2 2 8 2" xfId="8010" xr:uid="{00000000-0005-0000-0000-000084000000}"/>
    <cellStyle name="Comma [0] 2 2 2 2 8 2 2" xfId="14748" xr:uid="{2D8C5197-20BF-4B73-8BD7-D2D5FA22A745}"/>
    <cellStyle name="Comma [0] 2 2 2 2 8 3" xfId="11389" xr:uid="{9066E01B-BED2-4865-B9E4-146550F3E28D}"/>
    <cellStyle name="Comma [0] 2 2 2 2 9" xfId="6327" xr:uid="{00000000-0005-0000-0000-000085000000}"/>
    <cellStyle name="Comma [0] 2 2 2 2 9 2" xfId="13071" xr:uid="{F8922A2A-C81E-4677-88B8-D7B1D7C9430E}"/>
    <cellStyle name="Comma [0] 2 2 2 3" xfId="2952" xr:uid="{00000000-0005-0000-0000-000086000000}"/>
    <cellStyle name="Comma [0] 2 2 2 3 2" xfId="3154" xr:uid="{00000000-0005-0000-0000-000087000000}"/>
    <cellStyle name="Comma [0] 2 2 2 3 2 2" xfId="3546" xr:uid="{00000000-0005-0000-0000-000088000000}"/>
    <cellStyle name="Comma [0] 2 2 2 3 2 2 2" xfId="5250" xr:uid="{00000000-0005-0000-0000-000089000000}"/>
    <cellStyle name="Comma [0] 2 2 2 3 2 2 2 2" xfId="8639" xr:uid="{00000000-0005-0000-0000-00008A000000}"/>
    <cellStyle name="Comma [0] 2 2 2 3 2 2 2 2 2" xfId="15377" xr:uid="{9DC8BA91-9533-47B2-BF10-7C57108715BD}"/>
    <cellStyle name="Comma [0] 2 2 2 3 2 2 2 3" xfId="12018" xr:uid="{19F9C324-6700-4CF8-8066-0C3C83C4A88A}"/>
    <cellStyle name="Comma [0] 2 2 2 3 2 2 3" xfId="6970" xr:uid="{00000000-0005-0000-0000-00008B000000}"/>
    <cellStyle name="Comma [0] 2 2 2 3 2 2 3 2" xfId="13708" xr:uid="{B878ADF5-AE20-4EF1-82EE-2B214CE9A27B}"/>
    <cellStyle name="Comma [0] 2 2 2 3 2 2 4" xfId="10349" xr:uid="{2944C8FE-4B5F-4F27-B3CD-B634447A8D41}"/>
    <cellStyle name="Comma [0] 2 2 2 3 2 3" xfId="3941" xr:uid="{00000000-0005-0000-0000-00008C000000}"/>
    <cellStyle name="Comma [0] 2 2 2 3 2 3 2" xfId="5639" xr:uid="{00000000-0005-0000-0000-00008D000000}"/>
    <cellStyle name="Comma [0] 2 2 2 3 2 3 2 2" xfId="9028" xr:uid="{00000000-0005-0000-0000-00008E000000}"/>
    <cellStyle name="Comma [0] 2 2 2 3 2 3 2 2 2" xfId="15766" xr:uid="{95520056-7F7A-490D-A960-ABC6F311C2A1}"/>
    <cellStyle name="Comma [0] 2 2 2 3 2 3 2 3" xfId="12407" xr:uid="{766D2929-758C-4AD3-9095-EF7C256D2316}"/>
    <cellStyle name="Comma [0] 2 2 2 3 2 3 3" xfId="7359" xr:uid="{00000000-0005-0000-0000-00008F000000}"/>
    <cellStyle name="Comma [0] 2 2 2 3 2 3 3 2" xfId="14097" xr:uid="{9CE0F79C-CEDF-4687-B291-6341B2B09B30}"/>
    <cellStyle name="Comma [0] 2 2 2 3 2 3 4" xfId="10738" xr:uid="{FB56C2CF-73E0-4EA4-A01D-0B7E0620728D}"/>
    <cellStyle name="Comma [0] 2 2 2 3 2 4" xfId="4448" xr:uid="{00000000-0005-0000-0000-000090000000}"/>
    <cellStyle name="Comma [0] 2 2 2 3 2 4 2" xfId="6129" xr:uid="{00000000-0005-0000-0000-000091000000}"/>
    <cellStyle name="Comma [0] 2 2 2 3 2 4 2 2" xfId="9518" xr:uid="{00000000-0005-0000-0000-000092000000}"/>
    <cellStyle name="Comma [0] 2 2 2 3 2 4 2 2 2" xfId="16256" xr:uid="{B3F4181F-5732-408A-AF53-1A6D0E0E8936}"/>
    <cellStyle name="Comma [0] 2 2 2 3 2 4 2 3" xfId="12897" xr:uid="{92637191-4088-4C46-BBAE-519AEB8686B7}"/>
    <cellStyle name="Comma [0] 2 2 2 3 2 4 3" xfId="7849" xr:uid="{00000000-0005-0000-0000-000093000000}"/>
    <cellStyle name="Comma [0] 2 2 2 3 2 4 3 2" xfId="14587" xr:uid="{73A73928-50F5-4AB0-B701-B1C9959E55E6}"/>
    <cellStyle name="Comma [0] 2 2 2 3 2 4 4" xfId="11228" xr:uid="{86D9FCB7-6EED-4971-BE93-94657D68FE60}"/>
    <cellStyle name="Comma [0] 2 2 2 3 2 5" xfId="4862" xr:uid="{00000000-0005-0000-0000-000094000000}"/>
    <cellStyle name="Comma [0] 2 2 2 3 2 5 2" xfId="8251" xr:uid="{00000000-0005-0000-0000-000095000000}"/>
    <cellStyle name="Comma [0] 2 2 2 3 2 5 2 2" xfId="14989" xr:uid="{E6A5FEAC-FC5D-48F5-94C6-61750C7F6FFA}"/>
    <cellStyle name="Comma [0] 2 2 2 3 2 5 3" xfId="11630" xr:uid="{DA611D46-DD66-43BD-BFDB-9E5909911851}"/>
    <cellStyle name="Comma [0] 2 2 2 3 2 6" xfId="6582" xr:uid="{00000000-0005-0000-0000-000096000000}"/>
    <cellStyle name="Comma [0] 2 2 2 3 2 6 2" xfId="13320" xr:uid="{4F1AE8E8-E9F0-46BA-B36C-64E6E4D842DC}"/>
    <cellStyle name="Comma [0] 2 2 2 3 2 7" xfId="9960" xr:uid="{F1385339-7B9A-4641-B0B0-889B6EBB6324}"/>
    <cellStyle name="Comma [0] 2 2 2 3 3" xfId="3352" xr:uid="{00000000-0005-0000-0000-000097000000}"/>
    <cellStyle name="Comma [0] 2 2 2 3 3 2" xfId="5056" xr:uid="{00000000-0005-0000-0000-000098000000}"/>
    <cellStyle name="Comma [0] 2 2 2 3 3 2 2" xfId="8445" xr:uid="{00000000-0005-0000-0000-000099000000}"/>
    <cellStyle name="Comma [0] 2 2 2 3 3 2 2 2" xfId="15183" xr:uid="{320F7DEE-C2CD-4329-A911-C6FA20E66D91}"/>
    <cellStyle name="Comma [0] 2 2 2 3 3 2 3" xfId="11824" xr:uid="{C3E3881A-F2DD-4018-AC0E-3B11F53E69D9}"/>
    <cellStyle name="Comma [0] 2 2 2 3 3 3" xfId="6776" xr:uid="{00000000-0005-0000-0000-00009A000000}"/>
    <cellStyle name="Comma [0] 2 2 2 3 3 3 2" xfId="13514" xr:uid="{CC190745-3465-4970-9CD8-C20102BCE40A}"/>
    <cellStyle name="Comma [0] 2 2 2 3 3 4" xfId="10155" xr:uid="{B9D4CE5F-1ECE-4B61-87A2-4D23B3088D71}"/>
    <cellStyle name="Comma [0] 2 2 2 3 4" xfId="3747" xr:uid="{00000000-0005-0000-0000-00009B000000}"/>
    <cellStyle name="Comma [0] 2 2 2 3 4 2" xfId="5445" xr:uid="{00000000-0005-0000-0000-00009C000000}"/>
    <cellStyle name="Comma [0] 2 2 2 3 4 2 2" xfId="8834" xr:uid="{00000000-0005-0000-0000-00009D000000}"/>
    <cellStyle name="Comma [0] 2 2 2 3 4 2 2 2" xfId="15572" xr:uid="{35057704-4DD6-4941-AC02-D025E46E71FA}"/>
    <cellStyle name="Comma [0] 2 2 2 3 4 2 3" xfId="12213" xr:uid="{0BF4F89A-4B9E-4B7B-A258-B5FCA835EF82}"/>
    <cellStyle name="Comma [0] 2 2 2 3 4 3" xfId="7165" xr:uid="{00000000-0005-0000-0000-00009E000000}"/>
    <cellStyle name="Comma [0] 2 2 2 3 4 3 2" xfId="13903" xr:uid="{46C99824-76C1-4A77-8587-4405EAC94363}"/>
    <cellStyle name="Comma [0] 2 2 2 3 4 4" xfId="10544" xr:uid="{EFEA3EA1-C345-4EAE-BF7A-EE3AC79D4FDF}"/>
    <cellStyle name="Comma [0] 2 2 2 3 5" xfId="4254" xr:uid="{00000000-0005-0000-0000-00009F000000}"/>
    <cellStyle name="Comma [0] 2 2 2 3 5 2" xfId="5935" xr:uid="{00000000-0005-0000-0000-0000A0000000}"/>
    <cellStyle name="Comma [0] 2 2 2 3 5 2 2" xfId="9324" xr:uid="{00000000-0005-0000-0000-0000A1000000}"/>
    <cellStyle name="Comma [0] 2 2 2 3 5 2 2 2" xfId="16062" xr:uid="{D1FC660C-5018-450D-88EE-EDB7FF0A0350}"/>
    <cellStyle name="Comma [0] 2 2 2 3 5 2 3" xfId="12703" xr:uid="{C9878E02-4F5B-4CBE-BDC4-B74450FF9EFD}"/>
    <cellStyle name="Comma [0] 2 2 2 3 5 3" xfId="7655" xr:uid="{00000000-0005-0000-0000-0000A2000000}"/>
    <cellStyle name="Comma [0] 2 2 2 3 5 3 2" xfId="14393" xr:uid="{6EF88E78-A60A-4AA5-9B0B-DC6C8325C30E}"/>
    <cellStyle name="Comma [0] 2 2 2 3 5 4" xfId="11034" xr:uid="{5B349BF9-0D62-4207-A867-AE856A3C50DA}"/>
    <cellStyle name="Comma [0] 2 2 2 3 6" xfId="4668" xr:uid="{00000000-0005-0000-0000-0000A3000000}"/>
    <cellStyle name="Comma [0] 2 2 2 3 6 2" xfId="8057" xr:uid="{00000000-0005-0000-0000-0000A4000000}"/>
    <cellStyle name="Comma [0] 2 2 2 3 6 2 2" xfId="14795" xr:uid="{8E300906-9027-4C9C-BDE2-7803D07448EC}"/>
    <cellStyle name="Comma [0] 2 2 2 3 6 3" xfId="11436" xr:uid="{3D570EDC-02A2-4663-9B25-FAFA9C92185A}"/>
    <cellStyle name="Comma [0] 2 2 2 3 7" xfId="6388" xr:uid="{00000000-0005-0000-0000-0000A5000000}"/>
    <cellStyle name="Comma [0] 2 2 2 3 7 2" xfId="13126" xr:uid="{A884FC98-C4C5-4222-9B19-6A27289C3072}"/>
    <cellStyle name="Comma [0] 2 2 2 3 8" xfId="9766" xr:uid="{CB2524BB-1659-48C7-9956-550219BD7B65}"/>
    <cellStyle name="Comma [0] 2 2 2 4" xfId="3058" xr:uid="{00000000-0005-0000-0000-0000A6000000}"/>
    <cellStyle name="Comma [0] 2 2 2 4 2" xfId="3450" xr:uid="{00000000-0005-0000-0000-0000A7000000}"/>
    <cellStyle name="Comma [0] 2 2 2 4 2 2" xfId="5154" xr:uid="{00000000-0005-0000-0000-0000A8000000}"/>
    <cellStyle name="Comma [0] 2 2 2 4 2 2 2" xfId="8543" xr:uid="{00000000-0005-0000-0000-0000A9000000}"/>
    <cellStyle name="Comma [0] 2 2 2 4 2 2 2 2" xfId="15281" xr:uid="{A0915829-C420-4C94-9BF2-2061762B3D2D}"/>
    <cellStyle name="Comma [0] 2 2 2 4 2 2 3" xfId="11922" xr:uid="{816FC259-4026-402A-9284-80E3DF1E10A2}"/>
    <cellStyle name="Comma [0] 2 2 2 4 2 3" xfId="6874" xr:uid="{00000000-0005-0000-0000-0000AA000000}"/>
    <cellStyle name="Comma [0] 2 2 2 4 2 3 2" xfId="13612" xr:uid="{22959769-9601-4EBB-BC80-CEA5A0DE0127}"/>
    <cellStyle name="Comma [0] 2 2 2 4 2 4" xfId="10253" xr:uid="{5EB8B71B-BF10-4BAD-8F27-7A63270FA90E}"/>
    <cellStyle name="Comma [0] 2 2 2 4 3" xfId="3845" xr:uid="{00000000-0005-0000-0000-0000AB000000}"/>
    <cellStyle name="Comma [0] 2 2 2 4 3 2" xfId="5543" xr:uid="{00000000-0005-0000-0000-0000AC000000}"/>
    <cellStyle name="Comma [0] 2 2 2 4 3 2 2" xfId="8932" xr:uid="{00000000-0005-0000-0000-0000AD000000}"/>
    <cellStyle name="Comma [0] 2 2 2 4 3 2 2 2" xfId="15670" xr:uid="{53C1F348-C560-4434-8811-0B040A7DA2F3}"/>
    <cellStyle name="Comma [0] 2 2 2 4 3 2 3" xfId="12311" xr:uid="{1E0FE23E-9C42-4FA6-A90E-901C76BDC623}"/>
    <cellStyle name="Comma [0] 2 2 2 4 3 3" xfId="7263" xr:uid="{00000000-0005-0000-0000-0000AE000000}"/>
    <cellStyle name="Comma [0] 2 2 2 4 3 3 2" xfId="14001" xr:uid="{593966F7-6958-4083-AED6-387D788C3811}"/>
    <cellStyle name="Comma [0] 2 2 2 4 3 4" xfId="10642" xr:uid="{F3674C1F-EE39-4C68-AE94-3FE7D4E93957}"/>
    <cellStyle name="Comma [0] 2 2 2 4 4" xfId="4352" xr:uid="{00000000-0005-0000-0000-0000AF000000}"/>
    <cellStyle name="Comma [0] 2 2 2 4 4 2" xfId="6033" xr:uid="{00000000-0005-0000-0000-0000B0000000}"/>
    <cellStyle name="Comma [0] 2 2 2 4 4 2 2" xfId="9422" xr:uid="{00000000-0005-0000-0000-0000B1000000}"/>
    <cellStyle name="Comma [0] 2 2 2 4 4 2 2 2" xfId="16160" xr:uid="{71DCD208-110C-4839-A33F-EF68F1DE83FE}"/>
    <cellStyle name="Comma [0] 2 2 2 4 4 2 3" xfId="12801" xr:uid="{616FA019-8B31-4D0C-A8DF-9A493864A390}"/>
    <cellStyle name="Comma [0] 2 2 2 4 4 3" xfId="7753" xr:uid="{00000000-0005-0000-0000-0000B2000000}"/>
    <cellStyle name="Comma [0] 2 2 2 4 4 3 2" xfId="14491" xr:uid="{999AFE4F-EF30-4446-AD16-E7585B002056}"/>
    <cellStyle name="Comma [0] 2 2 2 4 4 4" xfId="11132" xr:uid="{E1B68025-2DDF-46BC-9191-7BDA565AABAE}"/>
    <cellStyle name="Comma [0] 2 2 2 4 5" xfId="4766" xr:uid="{00000000-0005-0000-0000-0000B3000000}"/>
    <cellStyle name="Comma [0] 2 2 2 4 5 2" xfId="8155" xr:uid="{00000000-0005-0000-0000-0000B4000000}"/>
    <cellStyle name="Comma [0] 2 2 2 4 5 2 2" xfId="14893" xr:uid="{168D6D16-9DD4-49D9-A484-D12B9148C714}"/>
    <cellStyle name="Comma [0] 2 2 2 4 5 3" xfId="11534" xr:uid="{A751A46E-E90C-4B31-8AD9-882240B4714A}"/>
    <cellStyle name="Comma [0] 2 2 2 4 6" xfId="6486" xr:uid="{00000000-0005-0000-0000-0000B5000000}"/>
    <cellStyle name="Comma [0] 2 2 2 4 6 2" xfId="13224" xr:uid="{A809FA65-4D75-4E25-83EB-C25D1ECB9D1A}"/>
    <cellStyle name="Comma [0] 2 2 2 4 7" xfId="9864" xr:uid="{9FCD9DD7-4858-46A8-A083-054D6F4A8C81}"/>
    <cellStyle name="Comma [0] 2 2 2 5" xfId="3256" xr:uid="{00000000-0005-0000-0000-0000B6000000}"/>
    <cellStyle name="Comma [0] 2 2 2 5 2" xfId="4960" xr:uid="{00000000-0005-0000-0000-0000B7000000}"/>
    <cellStyle name="Comma [0] 2 2 2 5 2 2" xfId="8349" xr:uid="{00000000-0005-0000-0000-0000B8000000}"/>
    <cellStyle name="Comma [0] 2 2 2 5 2 2 2" xfId="15087" xr:uid="{362E8BE3-199D-4D34-A4EB-160E9B93C030}"/>
    <cellStyle name="Comma [0] 2 2 2 5 2 3" xfId="11728" xr:uid="{095913BA-AA6B-4B44-9329-44953842608B}"/>
    <cellStyle name="Comma [0] 2 2 2 5 3" xfId="6680" xr:uid="{00000000-0005-0000-0000-0000B9000000}"/>
    <cellStyle name="Comma [0] 2 2 2 5 3 2" xfId="13418" xr:uid="{3EC7DB1B-E551-43C6-98F1-B8315E880E7F}"/>
    <cellStyle name="Comma [0] 2 2 2 5 4" xfId="10058" xr:uid="{A9BEFFA1-567F-4E72-9A8E-6C22760281C6}"/>
    <cellStyle name="Comma [0] 2 2 2 6" xfId="3649" xr:uid="{00000000-0005-0000-0000-0000BA000000}"/>
    <cellStyle name="Comma [0] 2 2 2 6 2" xfId="5348" xr:uid="{00000000-0005-0000-0000-0000BB000000}"/>
    <cellStyle name="Comma [0] 2 2 2 6 2 2" xfId="8737" xr:uid="{00000000-0005-0000-0000-0000BC000000}"/>
    <cellStyle name="Comma [0] 2 2 2 6 2 2 2" xfId="15475" xr:uid="{919FD7E8-A916-4F3C-92B4-6754B15BBD41}"/>
    <cellStyle name="Comma [0] 2 2 2 6 2 3" xfId="12116" xr:uid="{96103DC9-8196-41A9-BD34-9D29EC3D245A}"/>
    <cellStyle name="Comma [0] 2 2 2 6 3" xfId="7068" xr:uid="{00000000-0005-0000-0000-0000BD000000}"/>
    <cellStyle name="Comma [0] 2 2 2 6 3 2" xfId="13806" xr:uid="{EABC89D9-710F-4EDE-9ABA-E8E687702D8B}"/>
    <cellStyle name="Comma [0] 2 2 2 6 4" xfId="10447" xr:uid="{010BDDC1-46DD-48C7-99B4-384AC37368B8}"/>
    <cellStyle name="Comma [0] 2 2 2 7" xfId="4044" xr:uid="{00000000-0005-0000-0000-0000BE000000}"/>
    <cellStyle name="Comma [0] 2 2 2 7 2" xfId="5738" xr:uid="{00000000-0005-0000-0000-0000BF000000}"/>
    <cellStyle name="Comma [0] 2 2 2 7 2 2" xfId="9127" xr:uid="{00000000-0005-0000-0000-0000C0000000}"/>
    <cellStyle name="Comma [0] 2 2 2 7 2 2 2" xfId="15865" xr:uid="{B37991D0-242B-4863-B6D2-64BF722AD618}"/>
    <cellStyle name="Comma [0] 2 2 2 7 2 3" xfId="12506" xr:uid="{465D3791-52DB-465C-BC07-6DB249EA9BB5}"/>
    <cellStyle name="Comma [0] 2 2 2 7 3" xfId="7458" xr:uid="{00000000-0005-0000-0000-0000C1000000}"/>
    <cellStyle name="Comma [0] 2 2 2 7 3 2" xfId="14196" xr:uid="{2FF357CC-9F30-44AB-9B22-4FAE874A88F9}"/>
    <cellStyle name="Comma [0] 2 2 2 7 4" xfId="10837" xr:uid="{FCA1014D-06DE-47C1-8ECC-DCD1CD33D32A}"/>
    <cellStyle name="Comma [0] 2 2 2 8" xfId="4152" xr:uid="{00000000-0005-0000-0000-0000C2000000}"/>
    <cellStyle name="Comma [0] 2 2 2 8 2" xfId="5837" xr:uid="{00000000-0005-0000-0000-0000C3000000}"/>
    <cellStyle name="Comma [0] 2 2 2 8 2 2" xfId="9226" xr:uid="{00000000-0005-0000-0000-0000C4000000}"/>
    <cellStyle name="Comma [0] 2 2 2 8 2 2 2" xfId="15964" xr:uid="{635E3579-EFD9-4C96-9EDC-2BED133F729D}"/>
    <cellStyle name="Comma [0] 2 2 2 8 2 3" xfId="12605" xr:uid="{C4F7AA4E-3D4E-4B55-86E1-E3E19BB6144B}"/>
    <cellStyle name="Comma [0] 2 2 2 8 3" xfId="7557" xr:uid="{00000000-0005-0000-0000-0000C5000000}"/>
    <cellStyle name="Comma [0] 2 2 2 8 3 2" xfId="14295" xr:uid="{121C5FBC-E1C7-4148-BAF9-A42E1451D16F}"/>
    <cellStyle name="Comma [0] 2 2 2 8 4" xfId="10936" xr:uid="{892D920B-0CB8-492D-A8BF-CDDA0D7F8C97}"/>
    <cellStyle name="Comma [0] 2 2 2 9" xfId="4568" xr:uid="{00000000-0005-0000-0000-0000C6000000}"/>
    <cellStyle name="Comma [0] 2 2 2 9 2" xfId="7957" xr:uid="{00000000-0005-0000-0000-0000C7000000}"/>
    <cellStyle name="Comma [0] 2 2 2 9 2 2" xfId="14695" xr:uid="{C03536AA-12A1-4109-8ED6-68F1FF493791}"/>
    <cellStyle name="Comma [0] 2 2 2 9 3" xfId="11336" xr:uid="{A7773F7E-A53B-4FC9-9278-67B168A298CC}"/>
    <cellStyle name="Comma [0] 2 2 3" xfId="2874" xr:uid="{00000000-0005-0000-0000-0000C8000000}"/>
    <cellStyle name="Comma [0] 2 2 3 10" xfId="9718" xr:uid="{29E1C42C-22C5-4DDC-8167-F4255383C9FF}"/>
    <cellStyle name="Comma [0] 2 2 3 2" xfId="3006" xr:uid="{00000000-0005-0000-0000-0000C9000000}"/>
    <cellStyle name="Comma [0] 2 2 3 2 2" xfId="3204" xr:uid="{00000000-0005-0000-0000-0000CA000000}"/>
    <cellStyle name="Comma [0] 2 2 3 2 2 2" xfId="3596" xr:uid="{00000000-0005-0000-0000-0000CB000000}"/>
    <cellStyle name="Comma [0] 2 2 3 2 2 2 2" xfId="5300" xr:uid="{00000000-0005-0000-0000-0000CC000000}"/>
    <cellStyle name="Comma [0] 2 2 3 2 2 2 2 2" xfId="8689" xr:uid="{00000000-0005-0000-0000-0000CD000000}"/>
    <cellStyle name="Comma [0] 2 2 3 2 2 2 2 2 2" xfId="15427" xr:uid="{85A80313-4395-431D-B24D-885098A89E62}"/>
    <cellStyle name="Comma [0] 2 2 3 2 2 2 2 3" xfId="12068" xr:uid="{C5986E05-079A-499C-8C2F-AEA20B989430}"/>
    <cellStyle name="Comma [0] 2 2 3 2 2 2 3" xfId="7020" xr:uid="{00000000-0005-0000-0000-0000CE000000}"/>
    <cellStyle name="Comma [0] 2 2 3 2 2 2 3 2" xfId="13758" xr:uid="{56FB00F2-01C9-4052-A617-891338D46142}"/>
    <cellStyle name="Comma [0] 2 2 3 2 2 2 4" xfId="10399" xr:uid="{DEE4AD13-D5C9-4BDE-BA35-08779B384CE3}"/>
    <cellStyle name="Comma [0] 2 2 3 2 2 3" xfId="3991" xr:uid="{00000000-0005-0000-0000-0000CF000000}"/>
    <cellStyle name="Comma [0] 2 2 3 2 2 3 2" xfId="5689" xr:uid="{00000000-0005-0000-0000-0000D0000000}"/>
    <cellStyle name="Comma [0] 2 2 3 2 2 3 2 2" xfId="9078" xr:uid="{00000000-0005-0000-0000-0000D1000000}"/>
    <cellStyle name="Comma [0] 2 2 3 2 2 3 2 2 2" xfId="15816" xr:uid="{76062E61-E00B-4BDA-A2A3-E3C1EEC4CAAE}"/>
    <cellStyle name="Comma [0] 2 2 3 2 2 3 2 3" xfId="12457" xr:uid="{40105FB7-CAC4-463E-90E8-053DD285B822}"/>
    <cellStyle name="Comma [0] 2 2 3 2 2 3 3" xfId="7409" xr:uid="{00000000-0005-0000-0000-0000D2000000}"/>
    <cellStyle name="Comma [0] 2 2 3 2 2 3 3 2" xfId="14147" xr:uid="{48AB9E9C-00B3-4B42-933C-DB26DD12AFB2}"/>
    <cellStyle name="Comma [0] 2 2 3 2 2 3 4" xfId="10788" xr:uid="{3A17408D-C392-4F99-909B-958AED6EFFF7}"/>
    <cellStyle name="Comma [0] 2 2 3 2 2 4" xfId="4498" xr:uid="{00000000-0005-0000-0000-0000D3000000}"/>
    <cellStyle name="Comma [0] 2 2 3 2 2 4 2" xfId="6179" xr:uid="{00000000-0005-0000-0000-0000D4000000}"/>
    <cellStyle name="Comma [0] 2 2 3 2 2 4 2 2" xfId="9568" xr:uid="{00000000-0005-0000-0000-0000D5000000}"/>
    <cellStyle name="Comma [0] 2 2 3 2 2 4 2 2 2" xfId="16306" xr:uid="{5E9E4A8E-DF5B-482C-B58A-CA6D3B5A7384}"/>
    <cellStyle name="Comma [0] 2 2 3 2 2 4 2 3" xfId="12947" xr:uid="{2C3A0725-CA40-4ECD-A96C-7A6496D4EE5A}"/>
    <cellStyle name="Comma [0] 2 2 3 2 2 4 3" xfId="7899" xr:uid="{00000000-0005-0000-0000-0000D6000000}"/>
    <cellStyle name="Comma [0] 2 2 3 2 2 4 3 2" xfId="14637" xr:uid="{7D7EF24D-A9AF-47DA-B38E-B80848EA4192}"/>
    <cellStyle name="Comma [0] 2 2 3 2 2 4 4" xfId="11278" xr:uid="{D512CCBA-2CC1-40EB-A1D9-1D74B5EFD935}"/>
    <cellStyle name="Comma [0] 2 2 3 2 2 5" xfId="4912" xr:uid="{00000000-0005-0000-0000-0000D7000000}"/>
    <cellStyle name="Comma [0] 2 2 3 2 2 5 2" xfId="8301" xr:uid="{00000000-0005-0000-0000-0000D8000000}"/>
    <cellStyle name="Comma [0] 2 2 3 2 2 5 2 2" xfId="15039" xr:uid="{D06AB9AC-10ED-402F-98B4-FF99E85911AA}"/>
    <cellStyle name="Comma [0] 2 2 3 2 2 5 3" xfId="11680" xr:uid="{6038CE41-1C5A-45A8-BF34-7A24ABC8F48D}"/>
    <cellStyle name="Comma [0] 2 2 3 2 2 6" xfId="6632" xr:uid="{00000000-0005-0000-0000-0000D9000000}"/>
    <cellStyle name="Comma [0] 2 2 3 2 2 6 2" xfId="13370" xr:uid="{08743DED-C7EA-4667-B804-0882A75C0A69}"/>
    <cellStyle name="Comma [0] 2 2 3 2 2 7" xfId="10010" xr:uid="{7DBFC0F7-C828-4BDE-871B-1FE0DF6A57A2}"/>
    <cellStyle name="Comma [0] 2 2 3 2 3" xfId="3402" xr:uid="{00000000-0005-0000-0000-0000DA000000}"/>
    <cellStyle name="Comma [0] 2 2 3 2 3 2" xfId="5106" xr:uid="{00000000-0005-0000-0000-0000DB000000}"/>
    <cellStyle name="Comma [0] 2 2 3 2 3 2 2" xfId="8495" xr:uid="{00000000-0005-0000-0000-0000DC000000}"/>
    <cellStyle name="Comma [0] 2 2 3 2 3 2 2 2" xfId="15233" xr:uid="{BFD6B316-0469-42B0-B162-C8D7E54CE30E}"/>
    <cellStyle name="Comma [0] 2 2 3 2 3 2 3" xfId="11874" xr:uid="{48B266A8-4D77-4288-823F-47E1B3E480FA}"/>
    <cellStyle name="Comma [0] 2 2 3 2 3 3" xfId="6826" xr:uid="{00000000-0005-0000-0000-0000DD000000}"/>
    <cellStyle name="Comma [0] 2 2 3 2 3 3 2" xfId="13564" xr:uid="{FE8185F8-B52A-4488-BC5E-CBC8A704CDB1}"/>
    <cellStyle name="Comma [0] 2 2 3 2 3 4" xfId="10205" xr:uid="{F4949CC2-3622-454E-BB9F-9C2E8DA3AD75}"/>
    <cellStyle name="Comma [0] 2 2 3 2 4" xfId="3797" xr:uid="{00000000-0005-0000-0000-0000DE000000}"/>
    <cellStyle name="Comma [0] 2 2 3 2 4 2" xfId="5495" xr:uid="{00000000-0005-0000-0000-0000DF000000}"/>
    <cellStyle name="Comma [0] 2 2 3 2 4 2 2" xfId="8884" xr:uid="{00000000-0005-0000-0000-0000E0000000}"/>
    <cellStyle name="Comma [0] 2 2 3 2 4 2 2 2" xfId="15622" xr:uid="{FBAE20FF-6DDA-4DC6-96B1-5377E6387EA4}"/>
    <cellStyle name="Comma [0] 2 2 3 2 4 2 3" xfId="12263" xr:uid="{8CB396DB-D807-4B53-AADC-486B75980409}"/>
    <cellStyle name="Comma [0] 2 2 3 2 4 3" xfId="7215" xr:uid="{00000000-0005-0000-0000-0000E1000000}"/>
    <cellStyle name="Comma [0] 2 2 3 2 4 3 2" xfId="13953" xr:uid="{080E30DA-A768-47C2-BD4C-A0594025047E}"/>
    <cellStyle name="Comma [0] 2 2 3 2 4 4" xfId="10594" xr:uid="{513A5BB8-5D8A-4321-8E9D-8B15B914ED13}"/>
    <cellStyle name="Comma [0] 2 2 3 2 5" xfId="4304" xr:uid="{00000000-0005-0000-0000-0000E2000000}"/>
    <cellStyle name="Comma [0] 2 2 3 2 5 2" xfId="5985" xr:uid="{00000000-0005-0000-0000-0000E3000000}"/>
    <cellStyle name="Comma [0] 2 2 3 2 5 2 2" xfId="9374" xr:uid="{00000000-0005-0000-0000-0000E4000000}"/>
    <cellStyle name="Comma [0] 2 2 3 2 5 2 2 2" xfId="16112" xr:uid="{F9D6A964-F9D6-439B-BACE-7392C9C0983B}"/>
    <cellStyle name="Comma [0] 2 2 3 2 5 2 3" xfId="12753" xr:uid="{B70628B2-783D-4F07-BB1F-6914058DC732}"/>
    <cellStyle name="Comma [0] 2 2 3 2 5 3" xfId="7705" xr:uid="{00000000-0005-0000-0000-0000E5000000}"/>
    <cellStyle name="Comma [0] 2 2 3 2 5 3 2" xfId="14443" xr:uid="{63A3CB9A-B455-48B8-85FD-AE1F51409813}"/>
    <cellStyle name="Comma [0] 2 2 3 2 5 4" xfId="11084" xr:uid="{601FE96E-BD60-459B-9E85-4F1C13725579}"/>
    <cellStyle name="Comma [0] 2 2 3 2 6" xfId="4718" xr:uid="{00000000-0005-0000-0000-0000E6000000}"/>
    <cellStyle name="Comma [0] 2 2 3 2 6 2" xfId="8107" xr:uid="{00000000-0005-0000-0000-0000E7000000}"/>
    <cellStyle name="Comma [0] 2 2 3 2 6 2 2" xfId="14845" xr:uid="{23C38589-52A4-420E-9902-E9E872DF616E}"/>
    <cellStyle name="Comma [0] 2 2 3 2 6 3" xfId="11486" xr:uid="{BA8C568C-0B6B-477A-AE7A-ACA5107FEBEA}"/>
    <cellStyle name="Comma [0] 2 2 3 2 7" xfId="6438" xr:uid="{00000000-0005-0000-0000-0000E8000000}"/>
    <cellStyle name="Comma [0] 2 2 3 2 7 2" xfId="13176" xr:uid="{D269C1FF-600B-40A9-815E-CFEFEF4DDCB0}"/>
    <cellStyle name="Comma [0] 2 2 3 2 8" xfId="9816" xr:uid="{BA4CDCDE-013B-47AF-AB7C-DAA02B85BF5B}"/>
    <cellStyle name="Comma [0] 2 2 3 3" xfId="3106" xr:uid="{00000000-0005-0000-0000-0000E9000000}"/>
    <cellStyle name="Comma [0] 2 2 3 3 2" xfId="3498" xr:uid="{00000000-0005-0000-0000-0000EA000000}"/>
    <cellStyle name="Comma [0] 2 2 3 3 2 2" xfId="5202" xr:uid="{00000000-0005-0000-0000-0000EB000000}"/>
    <cellStyle name="Comma [0] 2 2 3 3 2 2 2" xfId="8591" xr:uid="{00000000-0005-0000-0000-0000EC000000}"/>
    <cellStyle name="Comma [0] 2 2 3 3 2 2 2 2" xfId="15329" xr:uid="{D077438B-E0CF-4D37-A17C-45FD8D2943B3}"/>
    <cellStyle name="Comma [0] 2 2 3 3 2 2 3" xfId="11970" xr:uid="{820DF887-A1D1-4133-B255-AC4C0CC95140}"/>
    <cellStyle name="Comma [0] 2 2 3 3 2 3" xfId="6922" xr:uid="{00000000-0005-0000-0000-0000ED000000}"/>
    <cellStyle name="Comma [0] 2 2 3 3 2 3 2" xfId="13660" xr:uid="{58FEECFB-0570-40E5-B963-C00688894754}"/>
    <cellStyle name="Comma [0] 2 2 3 3 2 4" xfId="10301" xr:uid="{2E1857F1-E4D8-4D94-865D-C01E8DA96B40}"/>
    <cellStyle name="Comma [0] 2 2 3 3 3" xfId="3893" xr:uid="{00000000-0005-0000-0000-0000EE000000}"/>
    <cellStyle name="Comma [0] 2 2 3 3 3 2" xfId="5591" xr:uid="{00000000-0005-0000-0000-0000EF000000}"/>
    <cellStyle name="Comma [0] 2 2 3 3 3 2 2" xfId="8980" xr:uid="{00000000-0005-0000-0000-0000F0000000}"/>
    <cellStyle name="Comma [0] 2 2 3 3 3 2 2 2" xfId="15718" xr:uid="{7B0E05A6-0F8E-4E9D-8F7F-53FC8AC1A26B}"/>
    <cellStyle name="Comma [0] 2 2 3 3 3 2 3" xfId="12359" xr:uid="{3D3E26DA-F155-4BFD-B635-884D190544DD}"/>
    <cellStyle name="Comma [0] 2 2 3 3 3 3" xfId="7311" xr:uid="{00000000-0005-0000-0000-0000F1000000}"/>
    <cellStyle name="Comma [0] 2 2 3 3 3 3 2" xfId="14049" xr:uid="{B8E147ED-3790-4C29-A215-61A602F9F0D8}"/>
    <cellStyle name="Comma [0] 2 2 3 3 3 4" xfId="10690" xr:uid="{FB19D54B-DA52-4340-AF78-5D2A34B5434A}"/>
    <cellStyle name="Comma [0] 2 2 3 3 4" xfId="4400" xr:uid="{00000000-0005-0000-0000-0000F2000000}"/>
    <cellStyle name="Comma [0] 2 2 3 3 4 2" xfId="6081" xr:uid="{00000000-0005-0000-0000-0000F3000000}"/>
    <cellStyle name="Comma [0] 2 2 3 3 4 2 2" xfId="9470" xr:uid="{00000000-0005-0000-0000-0000F4000000}"/>
    <cellStyle name="Comma [0] 2 2 3 3 4 2 2 2" xfId="16208" xr:uid="{D8CEF500-14DC-4C52-8E94-8312C779B378}"/>
    <cellStyle name="Comma [0] 2 2 3 3 4 2 3" xfId="12849" xr:uid="{ED45E6CE-8B5B-4DC3-8E8A-631E181D3625}"/>
    <cellStyle name="Comma [0] 2 2 3 3 4 3" xfId="7801" xr:uid="{00000000-0005-0000-0000-0000F5000000}"/>
    <cellStyle name="Comma [0] 2 2 3 3 4 3 2" xfId="14539" xr:uid="{3DCC7980-0E3B-4BA4-B1D7-5EF598330B58}"/>
    <cellStyle name="Comma [0] 2 2 3 3 4 4" xfId="11180" xr:uid="{D7E21551-7C88-46EA-B2D9-C1224F9DEB5C}"/>
    <cellStyle name="Comma [0] 2 2 3 3 5" xfId="4814" xr:uid="{00000000-0005-0000-0000-0000F6000000}"/>
    <cellStyle name="Comma [0] 2 2 3 3 5 2" xfId="8203" xr:uid="{00000000-0005-0000-0000-0000F7000000}"/>
    <cellStyle name="Comma [0] 2 2 3 3 5 2 2" xfId="14941" xr:uid="{37C84AD5-D5EE-49BE-AAE8-16B0D661DDA3}"/>
    <cellStyle name="Comma [0] 2 2 3 3 5 3" xfId="11582" xr:uid="{273E085E-A88D-437D-B8A1-47D812407197}"/>
    <cellStyle name="Comma [0] 2 2 3 3 6" xfId="6534" xr:uid="{00000000-0005-0000-0000-0000F8000000}"/>
    <cellStyle name="Comma [0] 2 2 3 3 6 2" xfId="13272" xr:uid="{EA18E44E-A769-421F-A1DA-805D18578B62}"/>
    <cellStyle name="Comma [0] 2 2 3 3 7" xfId="9912" xr:uid="{1B5A2442-C50D-47F3-9A8C-9768E72774D7}"/>
    <cellStyle name="Comma [0] 2 2 3 4" xfId="3304" xr:uid="{00000000-0005-0000-0000-0000F9000000}"/>
    <cellStyle name="Comma [0] 2 2 3 4 2" xfId="5008" xr:uid="{00000000-0005-0000-0000-0000FA000000}"/>
    <cellStyle name="Comma [0] 2 2 3 4 2 2" xfId="8397" xr:uid="{00000000-0005-0000-0000-0000FB000000}"/>
    <cellStyle name="Comma [0] 2 2 3 4 2 2 2" xfId="15135" xr:uid="{3E239A7D-47BE-4A20-9704-E048C1DB77E8}"/>
    <cellStyle name="Comma [0] 2 2 3 4 2 3" xfId="11776" xr:uid="{E76A80BD-0691-433B-A15E-B7D58B839285}"/>
    <cellStyle name="Comma [0] 2 2 3 4 3" xfId="6728" xr:uid="{00000000-0005-0000-0000-0000FC000000}"/>
    <cellStyle name="Comma [0] 2 2 3 4 3 2" xfId="13466" xr:uid="{A78672CF-A1F6-4925-B2AA-105D2FEE5FB6}"/>
    <cellStyle name="Comma [0] 2 2 3 4 4" xfId="10107" xr:uid="{0CB66A2E-11E1-47E5-B4E2-F756329A2D9D}"/>
    <cellStyle name="Comma [0] 2 2 3 5" xfId="3699" xr:uid="{00000000-0005-0000-0000-0000FD000000}"/>
    <cellStyle name="Comma [0] 2 2 3 5 2" xfId="5397" xr:uid="{00000000-0005-0000-0000-0000FE000000}"/>
    <cellStyle name="Comma [0] 2 2 3 5 2 2" xfId="8786" xr:uid="{00000000-0005-0000-0000-0000FF000000}"/>
    <cellStyle name="Comma [0] 2 2 3 5 2 2 2" xfId="15524" xr:uid="{9EA87D2F-DB92-471F-8298-7C8359C2179A}"/>
    <cellStyle name="Comma [0] 2 2 3 5 2 3" xfId="12165" xr:uid="{5FA2066F-BA1D-4D73-8A15-ECF0CC05025E}"/>
    <cellStyle name="Comma [0] 2 2 3 5 3" xfId="7117" xr:uid="{00000000-0005-0000-0000-000000010000}"/>
    <cellStyle name="Comma [0] 2 2 3 5 3 2" xfId="13855" xr:uid="{3C751F1A-ED11-4AA0-AF2A-0CBB39148C79}"/>
    <cellStyle name="Comma [0] 2 2 3 5 4" xfId="10496" xr:uid="{A0CB46F6-4AD6-4D09-AA6C-7DE99C4A0396}"/>
    <cellStyle name="Comma [0] 2 2 3 6" xfId="4097" xr:uid="{00000000-0005-0000-0000-000001010000}"/>
    <cellStyle name="Comma [0] 2 2 3 6 2" xfId="5789" xr:uid="{00000000-0005-0000-0000-000002010000}"/>
    <cellStyle name="Comma [0] 2 2 3 6 2 2" xfId="9178" xr:uid="{00000000-0005-0000-0000-000003010000}"/>
    <cellStyle name="Comma [0] 2 2 3 6 2 2 2" xfId="15916" xr:uid="{7BEEBB11-7317-4FF1-B173-FACA49BAB8A4}"/>
    <cellStyle name="Comma [0] 2 2 3 6 2 3" xfId="12557" xr:uid="{0B6ABDCC-EC86-45F0-9F4E-B36E4E775993}"/>
    <cellStyle name="Comma [0] 2 2 3 6 3" xfId="7509" xr:uid="{00000000-0005-0000-0000-000004010000}"/>
    <cellStyle name="Comma [0] 2 2 3 6 3 2" xfId="14247" xr:uid="{87A4E43C-0B33-4FD4-B490-B0761B254638}"/>
    <cellStyle name="Comma [0] 2 2 3 6 4" xfId="10888" xr:uid="{F820B633-9BE0-4328-BDAE-F5A848AA00AD}"/>
    <cellStyle name="Comma [0] 2 2 3 7" xfId="4206" xr:uid="{00000000-0005-0000-0000-000005010000}"/>
    <cellStyle name="Comma [0] 2 2 3 7 2" xfId="5887" xr:uid="{00000000-0005-0000-0000-000006010000}"/>
    <cellStyle name="Comma [0] 2 2 3 7 2 2" xfId="9276" xr:uid="{00000000-0005-0000-0000-000007010000}"/>
    <cellStyle name="Comma [0] 2 2 3 7 2 2 2" xfId="16014" xr:uid="{04C08DE2-6E60-4CC0-9992-32D33C8C31CD}"/>
    <cellStyle name="Comma [0] 2 2 3 7 2 3" xfId="12655" xr:uid="{2A90C992-66E6-409A-845B-BECE0425A64B}"/>
    <cellStyle name="Comma [0] 2 2 3 7 3" xfId="7607" xr:uid="{00000000-0005-0000-0000-000008010000}"/>
    <cellStyle name="Comma [0] 2 2 3 7 3 2" xfId="14345" xr:uid="{3E9B1E0E-D478-4F0D-A28F-772A76386B45}"/>
    <cellStyle name="Comma [0] 2 2 3 7 4" xfId="10986" xr:uid="{31605F47-38BC-44FF-93B0-835F5C2FFCF0}"/>
    <cellStyle name="Comma [0] 2 2 3 8" xfId="4620" xr:uid="{00000000-0005-0000-0000-000009010000}"/>
    <cellStyle name="Comma [0] 2 2 3 8 2" xfId="8009" xr:uid="{00000000-0005-0000-0000-00000A010000}"/>
    <cellStyle name="Comma [0] 2 2 3 8 2 2" xfId="14747" xr:uid="{DC441C7F-9248-4786-9791-EEDEBAAC6216}"/>
    <cellStyle name="Comma [0] 2 2 3 8 3" xfId="11388" xr:uid="{6CFD6700-0614-4971-B28F-DBFD618EE8C0}"/>
    <cellStyle name="Comma [0] 2 2 3 9" xfId="6326" xr:uid="{00000000-0005-0000-0000-00000B010000}"/>
    <cellStyle name="Comma [0] 2 2 3 9 2" xfId="13070" xr:uid="{E82520E8-119A-4FC1-BE8C-D36ED8E360E1}"/>
    <cellStyle name="Comma [0] 2 2 4" xfId="2951" xr:uid="{00000000-0005-0000-0000-00000C010000}"/>
    <cellStyle name="Comma [0] 2 2 4 2" xfId="3153" xr:uid="{00000000-0005-0000-0000-00000D010000}"/>
    <cellStyle name="Comma [0] 2 2 4 2 2" xfId="3545" xr:uid="{00000000-0005-0000-0000-00000E010000}"/>
    <cellStyle name="Comma [0] 2 2 4 2 2 2" xfId="5249" xr:uid="{00000000-0005-0000-0000-00000F010000}"/>
    <cellStyle name="Comma [0] 2 2 4 2 2 2 2" xfId="8638" xr:uid="{00000000-0005-0000-0000-000010010000}"/>
    <cellStyle name="Comma [0] 2 2 4 2 2 2 2 2" xfId="15376" xr:uid="{C3012456-6721-487E-804E-47C6F7D321ED}"/>
    <cellStyle name="Comma [0] 2 2 4 2 2 2 3" xfId="12017" xr:uid="{E555F456-2E5D-483C-B6B4-2CA38D9CCDF8}"/>
    <cellStyle name="Comma [0] 2 2 4 2 2 3" xfId="6969" xr:uid="{00000000-0005-0000-0000-000011010000}"/>
    <cellStyle name="Comma [0] 2 2 4 2 2 3 2" xfId="13707" xr:uid="{EA8EA952-CCFC-47CE-A7C5-285CE1E7A578}"/>
    <cellStyle name="Comma [0] 2 2 4 2 2 4" xfId="10348" xr:uid="{9CD7197D-591B-4931-835D-E56B878B369D}"/>
    <cellStyle name="Comma [0] 2 2 4 2 3" xfId="3940" xr:uid="{00000000-0005-0000-0000-000012010000}"/>
    <cellStyle name="Comma [0] 2 2 4 2 3 2" xfId="5638" xr:uid="{00000000-0005-0000-0000-000013010000}"/>
    <cellStyle name="Comma [0] 2 2 4 2 3 2 2" xfId="9027" xr:uid="{00000000-0005-0000-0000-000014010000}"/>
    <cellStyle name="Comma [0] 2 2 4 2 3 2 2 2" xfId="15765" xr:uid="{B737CC63-2A32-45ED-A0E0-4EE0C265689C}"/>
    <cellStyle name="Comma [0] 2 2 4 2 3 2 3" xfId="12406" xr:uid="{FEE90EC3-D802-4003-BA3A-50FED8374FA7}"/>
    <cellStyle name="Comma [0] 2 2 4 2 3 3" xfId="7358" xr:uid="{00000000-0005-0000-0000-000015010000}"/>
    <cellStyle name="Comma [0] 2 2 4 2 3 3 2" xfId="14096" xr:uid="{A4C9FFF3-8FC9-4324-8428-81834ECEC03B}"/>
    <cellStyle name="Comma [0] 2 2 4 2 3 4" xfId="10737" xr:uid="{79BD8145-AD01-47EF-8591-1DF1BC0E56AC}"/>
    <cellStyle name="Comma [0] 2 2 4 2 4" xfId="4447" xr:uid="{00000000-0005-0000-0000-000016010000}"/>
    <cellStyle name="Comma [0] 2 2 4 2 4 2" xfId="6128" xr:uid="{00000000-0005-0000-0000-000017010000}"/>
    <cellStyle name="Comma [0] 2 2 4 2 4 2 2" xfId="9517" xr:uid="{00000000-0005-0000-0000-000018010000}"/>
    <cellStyle name="Comma [0] 2 2 4 2 4 2 2 2" xfId="16255" xr:uid="{2BB076C8-20C5-4A26-81A9-FDE3F8424918}"/>
    <cellStyle name="Comma [0] 2 2 4 2 4 2 3" xfId="12896" xr:uid="{7C1EB7BF-0E78-4398-93F9-097D799F908C}"/>
    <cellStyle name="Comma [0] 2 2 4 2 4 3" xfId="7848" xr:uid="{00000000-0005-0000-0000-000019010000}"/>
    <cellStyle name="Comma [0] 2 2 4 2 4 3 2" xfId="14586" xr:uid="{9BE4EC8F-2849-4712-9F01-78D075FAFA79}"/>
    <cellStyle name="Comma [0] 2 2 4 2 4 4" xfId="11227" xr:uid="{2F658D59-07E2-480B-B148-CD52C250C45D}"/>
    <cellStyle name="Comma [0] 2 2 4 2 5" xfId="4861" xr:uid="{00000000-0005-0000-0000-00001A010000}"/>
    <cellStyle name="Comma [0] 2 2 4 2 5 2" xfId="8250" xr:uid="{00000000-0005-0000-0000-00001B010000}"/>
    <cellStyle name="Comma [0] 2 2 4 2 5 2 2" xfId="14988" xr:uid="{E15D21FA-1D24-42C9-8EFC-360E978A2B60}"/>
    <cellStyle name="Comma [0] 2 2 4 2 5 3" xfId="11629" xr:uid="{F0A1981C-BFB6-4B49-BFBB-B03B50B26806}"/>
    <cellStyle name="Comma [0] 2 2 4 2 6" xfId="6581" xr:uid="{00000000-0005-0000-0000-00001C010000}"/>
    <cellStyle name="Comma [0] 2 2 4 2 6 2" xfId="13319" xr:uid="{89AFB6F9-64E3-4FEE-8CA7-FDB8D35ED372}"/>
    <cellStyle name="Comma [0] 2 2 4 2 7" xfId="9959" xr:uid="{42A7B419-9FDF-4FE5-A460-20C161108668}"/>
    <cellStyle name="Comma [0] 2 2 4 3" xfId="3351" xr:uid="{00000000-0005-0000-0000-00001D010000}"/>
    <cellStyle name="Comma [0] 2 2 4 3 2" xfId="5055" xr:uid="{00000000-0005-0000-0000-00001E010000}"/>
    <cellStyle name="Comma [0] 2 2 4 3 2 2" xfId="8444" xr:uid="{00000000-0005-0000-0000-00001F010000}"/>
    <cellStyle name="Comma [0] 2 2 4 3 2 2 2" xfId="15182" xr:uid="{A0C1E3F0-248B-4468-B167-326ACBDB3B4E}"/>
    <cellStyle name="Comma [0] 2 2 4 3 2 3" xfId="11823" xr:uid="{DB72E611-2CBF-4887-8EDB-C9926843D25E}"/>
    <cellStyle name="Comma [0] 2 2 4 3 3" xfId="6775" xr:uid="{00000000-0005-0000-0000-000020010000}"/>
    <cellStyle name="Comma [0] 2 2 4 3 3 2" xfId="13513" xr:uid="{E732BAA0-6747-41A4-9ECD-4E4EB9A669AA}"/>
    <cellStyle name="Comma [0] 2 2 4 3 4" xfId="10154" xr:uid="{0B257E2C-3912-4A33-A829-05145029553B}"/>
    <cellStyle name="Comma [0] 2 2 4 4" xfId="3746" xr:uid="{00000000-0005-0000-0000-000021010000}"/>
    <cellStyle name="Comma [0] 2 2 4 4 2" xfId="5444" xr:uid="{00000000-0005-0000-0000-000022010000}"/>
    <cellStyle name="Comma [0] 2 2 4 4 2 2" xfId="8833" xr:uid="{00000000-0005-0000-0000-000023010000}"/>
    <cellStyle name="Comma [0] 2 2 4 4 2 2 2" xfId="15571" xr:uid="{5089D5CF-CBCD-4A71-B623-1E63A70ECA11}"/>
    <cellStyle name="Comma [0] 2 2 4 4 2 3" xfId="12212" xr:uid="{411FE458-D4EF-430C-B7B0-678B489F4FB6}"/>
    <cellStyle name="Comma [0] 2 2 4 4 3" xfId="7164" xr:uid="{00000000-0005-0000-0000-000024010000}"/>
    <cellStyle name="Comma [0] 2 2 4 4 3 2" xfId="13902" xr:uid="{2E65BD55-39C6-4129-B690-89DE8B742DCC}"/>
    <cellStyle name="Comma [0] 2 2 4 4 4" xfId="10543" xr:uid="{32D1946D-15D1-42C9-9E10-CE6C96144EAE}"/>
    <cellStyle name="Comma [0] 2 2 4 5" xfId="4253" xr:uid="{00000000-0005-0000-0000-000025010000}"/>
    <cellStyle name="Comma [0] 2 2 4 5 2" xfId="5934" xr:uid="{00000000-0005-0000-0000-000026010000}"/>
    <cellStyle name="Comma [0] 2 2 4 5 2 2" xfId="9323" xr:uid="{00000000-0005-0000-0000-000027010000}"/>
    <cellStyle name="Comma [0] 2 2 4 5 2 2 2" xfId="16061" xr:uid="{0C5C9C68-13D4-4857-A98E-03B615D085AB}"/>
    <cellStyle name="Comma [0] 2 2 4 5 2 3" xfId="12702" xr:uid="{F07E7EF5-E424-41B5-84A6-23F0C66A011E}"/>
    <cellStyle name="Comma [0] 2 2 4 5 3" xfId="7654" xr:uid="{00000000-0005-0000-0000-000028010000}"/>
    <cellStyle name="Comma [0] 2 2 4 5 3 2" xfId="14392" xr:uid="{8B39CF51-4BAF-4147-8170-FD5319C7088E}"/>
    <cellStyle name="Comma [0] 2 2 4 5 4" xfId="11033" xr:uid="{8B0FAEAF-1700-43A4-9AF3-FD1993705EA0}"/>
    <cellStyle name="Comma [0] 2 2 4 6" xfId="4667" xr:uid="{00000000-0005-0000-0000-000029010000}"/>
    <cellStyle name="Comma [0] 2 2 4 6 2" xfId="8056" xr:uid="{00000000-0005-0000-0000-00002A010000}"/>
    <cellStyle name="Comma [0] 2 2 4 6 2 2" xfId="14794" xr:uid="{F0C25360-B48B-46B9-8265-F87BFE2D74C2}"/>
    <cellStyle name="Comma [0] 2 2 4 6 3" xfId="11435" xr:uid="{973C2257-C1B8-4DE6-8265-AF01B75CE20C}"/>
    <cellStyle name="Comma [0] 2 2 4 7" xfId="6387" xr:uid="{00000000-0005-0000-0000-00002B010000}"/>
    <cellStyle name="Comma [0] 2 2 4 7 2" xfId="13125" xr:uid="{637BAE8E-4D39-4284-8425-20907AF39F91}"/>
    <cellStyle name="Comma [0] 2 2 4 8" xfId="9765" xr:uid="{1C075BC4-2846-412E-9E75-B161E4151EB9}"/>
    <cellStyle name="Comma [0] 2 2 5" xfId="3057" xr:uid="{00000000-0005-0000-0000-00002C010000}"/>
    <cellStyle name="Comma [0] 2 2 5 2" xfId="3449" xr:uid="{00000000-0005-0000-0000-00002D010000}"/>
    <cellStyle name="Comma [0] 2 2 5 2 2" xfId="5153" xr:uid="{00000000-0005-0000-0000-00002E010000}"/>
    <cellStyle name="Comma [0] 2 2 5 2 2 2" xfId="8542" xr:uid="{00000000-0005-0000-0000-00002F010000}"/>
    <cellStyle name="Comma [0] 2 2 5 2 2 2 2" xfId="15280" xr:uid="{A385E71C-49C7-4234-9D3D-EF59EA60FD37}"/>
    <cellStyle name="Comma [0] 2 2 5 2 2 3" xfId="11921" xr:uid="{E81804BF-A7AE-4B2A-9A76-906E62032557}"/>
    <cellStyle name="Comma [0] 2 2 5 2 3" xfId="6873" xr:uid="{00000000-0005-0000-0000-000030010000}"/>
    <cellStyle name="Comma [0] 2 2 5 2 3 2" xfId="13611" xr:uid="{1E38D849-A9BD-4739-992A-8495B4BFA4B6}"/>
    <cellStyle name="Comma [0] 2 2 5 2 4" xfId="10252" xr:uid="{FD45D006-80DF-4847-B26B-44920557114C}"/>
    <cellStyle name="Comma [0] 2 2 5 3" xfId="3844" xr:uid="{00000000-0005-0000-0000-000031010000}"/>
    <cellStyle name="Comma [0] 2 2 5 3 2" xfId="5542" xr:uid="{00000000-0005-0000-0000-000032010000}"/>
    <cellStyle name="Comma [0] 2 2 5 3 2 2" xfId="8931" xr:uid="{00000000-0005-0000-0000-000033010000}"/>
    <cellStyle name="Comma [0] 2 2 5 3 2 2 2" xfId="15669" xr:uid="{2DD638C5-CA37-475C-959D-EE8047527332}"/>
    <cellStyle name="Comma [0] 2 2 5 3 2 3" xfId="12310" xr:uid="{AC8AD532-7DAD-4993-87B0-3646EC0094FA}"/>
    <cellStyle name="Comma [0] 2 2 5 3 3" xfId="7262" xr:uid="{00000000-0005-0000-0000-000034010000}"/>
    <cellStyle name="Comma [0] 2 2 5 3 3 2" xfId="14000" xr:uid="{F24622F6-A8A8-4843-8995-DA10568D6395}"/>
    <cellStyle name="Comma [0] 2 2 5 3 4" xfId="10641" xr:uid="{BCF68210-C709-4311-B220-E8477B6FE946}"/>
    <cellStyle name="Comma [0] 2 2 5 4" xfId="4351" xr:uid="{00000000-0005-0000-0000-000035010000}"/>
    <cellStyle name="Comma [0] 2 2 5 4 2" xfId="6032" xr:uid="{00000000-0005-0000-0000-000036010000}"/>
    <cellStyle name="Comma [0] 2 2 5 4 2 2" xfId="9421" xr:uid="{00000000-0005-0000-0000-000037010000}"/>
    <cellStyle name="Comma [0] 2 2 5 4 2 2 2" xfId="16159" xr:uid="{6C5009FF-FE37-4ED7-8A6F-99D339B8C796}"/>
    <cellStyle name="Comma [0] 2 2 5 4 2 3" xfId="12800" xr:uid="{FC2802EF-DD93-4BE6-B3CC-41CAD3D1F23A}"/>
    <cellStyle name="Comma [0] 2 2 5 4 3" xfId="7752" xr:uid="{00000000-0005-0000-0000-000038010000}"/>
    <cellStyle name="Comma [0] 2 2 5 4 3 2" xfId="14490" xr:uid="{E2F7ED6F-C8A5-418C-8264-31D74A9E578D}"/>
    <cellStyle name="Comma [0] 2 2 5 4 4" xfId="11131" xr:uid="{F032D966-B8C4-4A4E-BCB8-507C8B6E486D}"/>
    <cellStyle name="Comma [0] 2 2 5 5" xfId="4765" xr:uid="{00000000-0005-0000-0000-000039010000}"/>
    <cellStyle name="Comma [0] 2 2 5 5 2" xfId="8154" xr:uid="{00000000-0005-0000-0000-00003A010000}"/>
    <cellStyle name="Comma [0] 2 2 5 5 2 2" xfId="14892" xr:uid="{C823CABF-EBCA-4CDB-9602-82EE9B2B4FBB}"/>
    <cellStyle name="Comma [0] 2 2 5 5 3" xfId="11533" xr:uid="{321ABEAC-DB93-4F54-ACC4-1B00124A6650}"/>
    <cellStyle name="Comma [0] 2 2 5 6" xfId="6485" xr:uid="{00000000-0005-0000-0000-00003B010000}"/>
    <cellStyle name="Comma [0] 2 2 5 6 2" xfId="13223" xr:uid="{6E4F8E24-E323-474C-B0D4-74FB82EEF239}"/>
    <cellStyle name="Comma [0] 2 2 5 7" xfId="9863" xr:uid="{F7602C37-9CF6-4311-ACD6-22B575148EE7}"/>
    <cellStyle name="Comma [0] 2 2 6" xfId="3255" xr:uid="{00000000-0005-0000-0000-00003C010000}"/>
    <cellStyle name="Comma [0] 2 2 6 2" xfId="4959" xr:uid="{00000000-0005-0000-0000-00003D010000}"/>
    <cellStyle name="Comma [0] 2 2 6 2 2" xfId="8348" xr:uid="{00000000-0005-0000-0000-00003E010000}"/>
    <cellStyle name="Comma [0] 2 2 6 2 2 2" xfId="15086" xr:uid="{43061A69-20FF-49C8-9CFB-E11211CD36B2}"/>
    <cellStyle name="Comma [0] 2 2 6 2 3" xfId="11727" xr:uid="{45C6B2E2-4C6A-47D2-A87D-25E0E0BA7509}"/>
    <cellStyle name="Comma [0] 2 2 6 3" xfId="6679" xr:uid="{00000000-0005-0000-0000-00003F010000}"/>
    <cellStyle name="Comma [0] 2 2 6 3 2" xfId="13417" xr:uid="{653C79EC-71CF-43CF-A0FA-52FC9B9B9C6F}"/>
    <cellStyle name="Comma [0] 2 2 6 4" xfId="10057" xr:uid="{422C47FB-7C4F-4C5F-A129-BED4063322DA}"/>
    <cellStyle name="Comma [0] 2 2 7" xfId="3648" xr:uid="{00000000-0005-0000-0000-000040010000}"/>
    <cellStyle name="Comma [0] 2 2 7 2" xfId="5347" xr:uid="{00000000-0005-0000-0000-000041010000}"/>
    <cellStyle name="Comma [0] 2 2 7 2 2" xfId="8736" xr:uid="{00000000-0005-0000-0000-000042010000}"/>
    <cellStyle name="Comma [0] 2 2 7 2 2 2" xfId="15474" xr:uid="{EB808EBF-53CA-4BD7-8347-B4D8A81C0469}"/>
    <cellStyle name="Comma [0] 2 2 7 2 3" xfId="12115" xr:uid="{1E3D3243-5E3C-4F00-8240-56CEC0CE9CC8}"/>
    <cellStyle name="Comma [0] 2 2 7 3" xfId="7067" xr:uid="{00000000-0005-0000-0000-000043010000}"/>
    <cellStyle name="Comma [0] 2 2 7 3 2" xfId="13805" xr:uid="{F5911933-EDAD-41CE-9A07-886C3B6E16D7}"/>
    <cellStyle name="Comma [0] 2 2 7 4" xfId="10446" xr:uid="{F770F744-A42B-4CBB-869B-5AEC9DE32999}"/>
    <cellStyle name="Comma [0] 2 2 8" xfId="4043" xr:uid="{00000000-0005-0000-0000-000044010000}"/>
    <cellStyle name="Comma [0] 2 2 8 2" xfId="5737" xr:uid="{00000000-0005-0000-0000-000045010000}"/>
    <cellStyle name="Comma [0] 2 2 8 2 2" xfId="9126" xr:uid="{00000000-0005-0000-0000-000046010000}"/>
    <cellStyle name="Comma [0] 2 2 8 2 2 2" xfId="15864" xr:uid="{BFB77B1E-2D9C-4EA2-85CF-1F947E3446FA}"/>
    <cellStyle name="Comma [0] 2 2 8 2 3" xfId="12505" xr:uid="{8AD9DCE9-C07A-45F0-8115-785C0A0ED554}"/>
    <cellStyle name="Comma [0] 2 2 8 3" xfId="7457" xr:uid="{00000000-0005-0000-0000-000047010000}"/>
    <cellStyle name="Comma [0] 2 2 8 3 2" xfId="14195" xr:uid="{B2849448-5AD5-4A1F-AC62-B8734DFC8B7E}"/>
    <cellStyle name="Comma [0] 2 2 8 4" xfId="10836" xr:uid="{5883CB2C-F198-408E-9C93-E5729AA0B151}"/>
    <cellStyle name="Comma [0] 2 2 9" xfId="4151" xr:uid="{00000000-0005-0000-0000-000048010000}"/>
    <cellStyle name="Comma [0] 2 2 9 2" xfId="5836" xr:uid="{00000000-0005-0000-0000-000049010000}"/>
    <cellStyle name="Comma [0] 2 2 9 2 2" xfId="9225" xr:uid="{00000000-0005-0000-0000-00004A010000}"/>
    <cellStyle name="Comma [0] 2 2 9 2 2 2" xfId="15963" xr:uid="{C1312D97-2C7E-404A-B080-5F3B426AC23B}"/>
    <cellStyle name="Comma [0] 2 2 9 2 3" xfId="12604" xr:uid="{1F6B67E9-E158-44C9-BD46-B2874C728314}"/>
    <cellStyle name="Comma [0] 2 2 9 3" xfId="7556" xr:uid="{00000000-0005-0000-0000-00004B010000}"/>
    <cellStyle name="Comma [0] 2 2 9 3 2" xfId="14294" xr:uid="{DF525C66-3CC2-409A-B29B-FE53C0722A98}"/>
    <cellStyle name="Comma [0] 2 2 9 4" xfId="10935" xr:uid="{289CE902-1A86-4905-9A58-482F50281344}"/>
    <cellStyle name="Comma [0] 2 3" xfId="74" xr:uid="{00000000-0005-0000-0000-00004C010000}"/>
    <cellStyle name="Comma [0] 2 3 10" xfId="6246" xr:uid="{00000000-0005-0000-0000-00004D010000}"/>
    <cellStyle name="Comma [0] 2 3 10 2" xfId="13009" xr:uid="{FE17E16C-F760-45F5-92C1-85064167DD9F}"/>
    <cellStyle name="Comma [0] 2 3 11" xfId="9671" xr:uid="{5CEC9C0A-A480-4224-A80A-C9197D0EC3A8}"/>
    <cellStyle name="Comma [0] 2 3 2" xfId="2876" xr:uid="{00000000-0005-0000-0000-00004E010000}"/>
    <cellStyle name="Comma [0] 2 3 2 10" xfId="9720" xr:uid="{4FEB10BA-062B-4067-8AA8-10838AE056C5}"/>
    <cellStyle name="Comma [0] 2 3 2 2" xfId="3008" xr:uid="{00000000-0005-0000-0000-00004F010000}"/>
    <cellStyle name="Comma [0] 2 3 2 2 2" xfId="3206" xr:uid="{00000000-0005-0000-0000-000050010000}"/>
    <cellStyle name="Comma [0] 2 3 2 2 2 2" xfId="3598" xr:uid="{00000000-0005-0000-0000-000051010000}"/>
    <cellStyle name="Comma [0] 2 3 2 2 2 2 2" xfId="5302" xr:uid="{00000000-0005-0000-0000-000052010000}"/>
    <cellStyle name="Comma [0] 2 3 2 2 2 2 2 2" xfId="8691" xr:uid="{00000000-0005-0000-0000-000053010000}"/>
    <cellStyle name="Comma [0] 2 3 2 2 2 2 2 2 2" xfId="15429" xr:uid="{F95C1992-EA99-41F4-AA04-FA6A47FD571A}"/>
    <cellStyle name="Comma [0] 2 3 2 2 2 2 2 3" xfId="12070" xr:uid="{11E520AF-A7AC-4819-AF74-AE31A0FDB747}"/>
    <cellStyle name="Comma [0] 2 3 2 2 2 2 3" xfId="7022" xr:uid="{00000000-0005-0000-0000-000054010000}"/>
    <cellStyle name="Comma [0] 2 3 2 2 2 2 3 2" xfId="13760" xr:uid="{E819B004-EF98-42AB-BE20-AD439E6429B8}"/>
    <cellStyle name="Comma [0] 2 3 2 2 2 2 4" xfId="10401" xr:uid="{2DC1BDE8-A06E-408B-8EE1-CB84A695242D}"/>
    <cellStyle name="Comma [0] 2 3 2 2 2 3" xfId="3993" xr:uid="{00000000-0005-0000-0000-000055010000}"/>
    <cellStyle name="Comma [0] 2 3 2 2 2 3 2" xfId="5691" xr:uid="{00000000-0005-0000-0000-000056010000}"/>
    <cellStyle name="Comma [0] 2 3 2 2 2 3 2 2" xfId="9080" xr:uid="{00000000-0005-0000-0000-000057010000}"/>
    <cellStyle name="Comma [0] 2 3 2 2 2 3 2 2 2" xfId="15818" xr:uid="{D6763D62-8C41-47D1-BB41-C2401B79B097}"/>
    <cellStyle name="Comma [0] 2 3 2 2 2 3 2 3" xfId="12459" xr:uid="{38897D60-561D-48AC-B4E0-CBB5C5AF2F37}"/>
    <cellStyle name="Comma [0] 2 3 2 2 2 3 3" xfId="7411" xr:uid="{00000000-0005-0000-0000-000058010000}"/>
    <cellStyle name="Comma [0] 2 3 2 2 2 3 3 2" xfId="14149" xr:uid="{EACA1725-5F28-4366-A346-46AFF9A528A7}"/>
    <cellStyle name="Comma [0] 2 3 2 2 2 3 4" xfId="10790" xr:uid="{89B7AB03-2ED6-4F62-B11B-6E5A38F1581E}"/>
    <cellStyle name="Comma [0] 2 3 2 2 2 4" xfId="4500" xr:uid="{00000000-0005-0000-0000-000059010000}"/>
    <cellStyle name="Comma [0] 2 3 2 2 2 4 2" xfId="6181" xr:uid="{00000000-0005-0000-0000-00005A010000}"/>
    <cellStyle name="Comma [0] 2 3 2 2 2 4 2 2" xfId="9570" xr:uid="{00000000-0005-0000-0000-00005B010000}"/>
    <cellStyle name="Comma [0] 2 3 2 2 2 4 2 2 2" xfId="16308" xr:uid="{64E5C225-C214-460F-A1DD-966AD4761A42}"/>
    <cellStyle name="Comma [0] 2 3 2 2 2 4 2 3" xfId="12949" xr:uid="{AC905369-4AFC-4592-BEE4-482587CF0712}"/>
    <cellStyle name="Comma [0] 2 3 2 2 2 4 3" xfId="7901" xr:uid="{00000000-0005-0000-0000-00005C010000}"/>
    <cellStyle name="Comma [0] 2 3 2 2 2 4 3 2" xfId="14639" xr:uid="{FA78F642-AF79-4DB0-8B25-E95501DB8C04}"/>
    <cellStyle name="Comma [0] 2 3 2 2 2 4 4" xfId="11280" xr:uid="{DCEE65A9-F298-4788-9D0C-C1B50036ACEB}"/>
    <cellStyle name="Comma [0] 2 3 2 2 2 5" xfId="4914" xr:uid="{00000000-0005-0000-0000-00005D010000}"/>
    <cellStyle name="Comma [0] 2 3 2 2 2 5 2" xfId="8303" xr:uid="{00000000-0005-0000-0000-00005E010000}"/>
    <cellStyle name="Comma [0] 2 3 2 2 2 5 2 2" xfId="15041" xr:uid="{BD700BD2-7CAC-4BE6-950A-2D5FE6458880}"/>
    <cellStyle name="Comma [0] 2 3 2 2 2 5 3" xfId="11682" xr:uid="{F6252910-1DE7-4709-A76C-EE8DD8D0D6B5}"/>
    <cellStyle name="Comma [0] 2 3 2 2 2 6" xfId="6634" xr:uid="{00000000-0005-0000-0000-00005F010000}"/>
    <cellStyle name="Comma [0] 2 3 2 2 2 6 2" xfId="13372" xr:uid="{7C35AD03-6572-4BA4-A3BF-DB508C0BF40F}"/>
    <cellStyle name="Comma [0] 2 3 2 2 2 7" xfId="10012" xr:uid="{249D21B3-1BB8-4D32-ABDB-D3036FCFA0EC}"/>
    <cellStyle name="Comma [0] 2 3 2 2 3" xfId="3404" xr:uid="{00000000-0005-0000-0000-000060010000}"/>
    <cellStyle name="Comma [0] 2 3 2 2 3 2" xfId="5108" xr:uid="{00000000-0005-0000-0000-000061010000}"/>
    <cellStyle name="Comma [0] 2 3 2 2 3 2 2" xfId="8497" xr:uid="{00000000-0005-0000-0000-000062010000}"/>
    <cellStyle name="Comma [0] 2 3 2 2 3 2 2 2" xfId="15235" xr:uid="{85159AD0-1A71-4034-94D7-430003319772}"/>
    <cellStyle name="Comma [0] 2 3 2 2 3 2 3" xfId="11876" xr:uid="{CD4F87FD-313A-4D9E-B59A-4E71CA3F8C47}"/>
    <cellStyle name="Comma [0] 2 3 2 2 3 3" xfId="6828" xr:uid="{00000000-0005-0000-0000-000063010000}"/>
    <cellStyle name="Comma [0] 2 3 2 2 3 3 2" xfId="13566" xr:uid="{7D893AFE-E83B-4F45-A8CF-3620EEE459CD}"/>
    <cellStyle name="Comma [0] 2 3 2 2 3 4" xfId="10207" xr:uid="{D61AD37F-8941-4DC4-9A02-155113544E69}"/>
    <cellStyle name="Comma [0] 2 3 2 2 4" xfId="3799" xr:uid="{00000000-0005-0000-0000-000064010000}"/>
    <cellStyle name="Comma [0] 2 3 2 2 4 2" xfId="5497" xr:uid="{00000000-0005-0000-0000-000065010000}"/>
    <cellStyle name="Comma [0] 2 3 2 2 4 2 2" xfId="8886" xr:uid="{00000000-0005-0000-0000-000066010000}"/>
    <cellStyle name="Comma [0] 2 3 2 2 4 2 2 2" xfId="15624" xr:uid="{85B1B199-64C4-45D6-8963-D5F45A7111D9}"/>
    <cellStyle name="Comma [0] 2 3 2 2 4 2 3" xfId="12265" xr:uid="{6F31AB76-91C3-45C9-9CD0-D12AA28890BD}"/>
    <cellStyle name="Comma [0] 2 3 2 2 4 3" xfId="7217" xr:uid="{00000000-0005-0000-0000-000067010000}"/>
    <cellStyle name="Comma [0] 2 3 2 2 4 3 2" xfId="13955" xr:uid="{0BDBDE72-400D-4827-B371-FF9CC5CCC5F3}"/>
    <cellStyle name="Comma [0] 2 3 2 2 4 4" xfId="10596" xr:uid="{DF60A8A3-882D-4EE7-8DF3-F157DC119105}"/>
    <cellStyle name="Comma [0] 2 3 2 2 5" xfId="4306" xr:uid="{00000000-0005-0000-0000-000068010000}"/>
    <cellStyle name="Comma [0] 2 3 2 2 5 2" xfId="5987" xr:uid="{00000000-0005-0000-0000-000069010000}"/>
    <cellStyle name="Comma [0] 2 3 2 2 5 2 2" xfId="9376" xr:uid="{00000000-0005-0000-0000-00006A010000}"/>
    <cellStyle name="Comma [0] 2 3 2 2 5 2 2 2" xfId="16114" xr:uid="{6DCE5671-E8C0-4944-B38F-18DAAF88C380}"/>
    <cellStyle name="Comma [0] 2 3 2 2 5 2 3" xfId="12755" xr:uid="{52C0FA84-AAC5-4F75-BF20-0671FA6514B2}"/>
    <cellStyle name="Comma [0] 2 3 2 2 5 3" xfId="7707" xr:uid="{00000000-0005-0000-0000-00006B010000}"/>
    <cellStyle name="Comma [0] 2 3 2 2 5 3 2" xfId="14445" xr:uid="{A2367297-14CF-4724-8855-91526AB81C38}"/>
    <cellStyle name="Comma [0] 2 3 2 2 5 4" xfId="11086" xr:uid="{B3260563-1A83-48C0-9A47-9098AF914D9D}"/>
    <cellStyle name="Comma [0] 2 3 2 2 6" xfId="4720" xr:uid="{00000000-0005-0000-0000-00006C010000}"/>
    <cellStyle name="Comma [0] 2 3 2 2 6 2" xfId="8109" xr:uid="{00000000-0005-0000-0000-00006D010000}"/>
    <cellStyle name="Comma [0] 2 3 2 2 6 2 2" xfId="14847" xr:uid="{C9582825-C709-46D7-A9FE-D2D1C66F23D3}"/>
    <cellStyle name="Comma [0] 2 3 2 2 6 3" xfId="11488" xr:uid="{0E8E760E-EC57-4C0E-9C59-38EC747FECC2}"/>
    <cellStyle name="Comma [0] 2 3 2 2 7" xfId="6440" xr:uid="{00000000-0005-0000-0000-00006E010000}"/>
    <cellStyle name="Comma [0] 2 3 2 2 7 2" xfId="13178" xr:uid="{FE098F7B-D728-4ED8-BBA8-B7FBD025B3A8}"/>
    <cellStyle name="Comma [0] 2 3 2 2 8" xfId="9818" xr:uid="{00A05430-EB27-4CD4-816C-49786387D571}"/>
    <cellStyle name="Comma [0] 2 3 2 3" xfId="3108" xr:uid="{00000000-0005-0000-0000-00006F010000}"/>
    <cellStyle name="Comma [0] 2 3 2 3 2" xfId="3500" xr:uid="{00000000-0005-0000-0000-000070010000}"/>
    <cellStyle name="Comma [0] 2 3 2 3 2 2" xfId="5204" xr:uid="{00000000-0005-0000-0000-000071010000}"/>
    <cellStyle name="Comma [0] 2 3 2 3 2 2 2" xfId="8593" xr:uid="{00000000-0005-0000-0000-000072010000}"/>
    <cellStyle name="Comma [0] 2 3 2 3 2 2 2 2" xfId="15331" xr:uid="{CB3C0D78-A0A9-483A-8841-0D35A3B66332}"/>
    <cellStyle name="Comma [0] 2 3 2 3 2 2 3" xfId="11972" xr:uid="{31E52C18-D0DC-4709-9151-EA982BD7B941}"/>
    <cellStyle name="Comma [0] 2 3 2 3 2 3" xfId="6924" xr:uid="{00000000-0005-0000-0000-000073010000}"/>
    <cellStyle name="Comma [0] 2 3 2 3 2 3 2" xfId="13662" xr:uid="{E5F64B06-4A4C-489F-B321-0DB45C002062}"/>
    <cellStyle name="Comma [0] 2 3 2 3 2 4" xfId="10303" xr:uid="{F6BF1749-C6D1-4E31-BFF2-7BD808B6FF5F}"/>
    <cellStyle name="Comma [0] 2 3 2 3 3" xfId="3895" xr:uid="{00000000-0005-0000-0000-000074010000}"/>
    <cellStyle name="Comma [0] 2 3 2 3 3 2" xfId="5593" xr:uid="{00000000-0005-0000-0000-000075010000}"/>
    <cellStyle name="Comma [0] 2 3 2 3 3 2 2" xfId="8982" xr:uid="{00000000-0005-0000-0000-000076010000}"/>
    <cellStyle name="Comma [0] 2 3 2 3 3 2 2 2" xfId="15720" xr:uid="{0C177CB3-6869-4772-B1BA-BCE4518434A5}"/>
    <cellStyle name="Comma [0] 2 3 2 3 3 2 3" xfId="12361" xr:uid="{0EA077C8-A8C8-4975-A0EB-16727D96C573}"/>
    <cellStyle name="Comma [0] 2 3 2 3 3 3" xfId="7313" xr:uid="{00000000-0005-0000-0000-000077010000}"/>
    <cellStyle name="Comma [0] 2 3 2 3 3 3 2" xfId="14051" xr:uid="{F5CC06A3-5A2D-4BF9-BC4B-B5F2166C0E52}"/>
    <cellStyle name="Comma [0] 2 3 2 3 3 4" xfId="10692" xr:uid="{3B5C3F43-9303-470D-8267-2DEA2FBE43AC}"/>
    <cellStyle name="Comma [0] 2 3 2 3 4" xfId="4402" xr:uid="{00000000-0005-0000-0000-000078010000}"/>
    <cellStyle name="Comma [0] 2 3 2 3 4 2" xfId="6083" xr:uid="{00000000-0005-0000-0000-000079010000}"/>
    <cellStyle name="Comma [0] 2 3 2 3 4 2 2" xfId="9472" xr:uid="{00000000-0005-0000-0000-00007A010000}"/>
    <cellStyle name="Comma [0] 2 3 2 3 4 2 2 2" xfId="16210" xr:uid="{F05E1A6C-61EB-42C7-A78F-2ED65345EF7E}"/>
    <cellStyle name="Comma [0] 2 3 2 3 4 2 3" xfId="12851" xr:uid="{F9EEEBB9-C381-47C1-80B4-46C0E248D564}"/>
    <cellStyle name="Comma [0] 2 3 2 3 4 3" xfId="7803" xr:uid="{00000000-0005-0000-0000-00007B010000}"/>
    <cellStyle name="Comma [0] 2 3 2 3 4 3 2" xfId="14541" xr:uid="{DB9B8C14-416D-4D16-9063-81A969CA4750}"/>
    <cellStyle name="Comma [0] 2 3 2 3 4 4" xfId="11182" xr:uid="{62557B0F-C9C1-4632-8A94-6FED252FCFF7}"/>
    <cellStyle name="Comma [0] 2 3 2 3 5" xfId="4816" xr:uid="{00000000-0005-0000-0000-00007C010000}"/>
    <cellStyle name="Comma [0] 2 3 2 3 5 2" xfId="8205" xr:uid="{00000000-0005-0000-0000-00007D010000}"/>
    <cellStyle name="Comma [0] 2 3 2 3 5 2 2" xfId="14943" xr:uid="{4E9C8410-A4F6-436D-824C-26F82DCD89F4}"/>
    <cellStyle name="Comma [0] 2 3 2 3 5 3" xfId="11584" xr:uid="{745B70EE-9648-4604-9853-DE84D4B07D4B}"/>
    <cellStyle name="Comma [0] 2 3 2 3 6" xfId="6536" xr:uid="{00000000-0005-0000-0000-00007E010000}"/>
    <cellStyle name="Comma [0] 2 3 2 3 6 2" xfId="13274" xr:uid="{A1A782E5-9F90-47A3-A3D0-C6672AC8E4E8}"/>
    <cellStyle name="Comma [0] 2 3 2 3 7" xfId="9914" xr:uid="{B81E2B21-B6C1-4A03-B885-AFD1F210940C}"/>
    <cellStyle name="Comma [0] 2 3 2 4" xfId="3306" xr:uid="{00000000-0005-0000-0000-00007F010000}"/>
    <cellStyle name="Comma [0] 2 3 2 4 2" xfId="5010" xr:uid="{00000000-0005-0000-0000-000080010000}"/>
    <cellStyle name="Comma [0] 2 3 2 4 2 2" xfId="8399" xr:uid="{00000000-0005-0000-0000-000081010000}"/>
    <cellStyle name="Comma [0] 2 3 2 4 2 2 2" xfId="15137" xr:uid="{D57C8354-51C3-473B-9D2C-A66BC0ED7797}"/>
    <cellStyle name="Comma [0] 2 3 2 4 2 3" xfId="11778" xr:uid="{ECCC089C-DEA3-4247-808F-33FC7523A98F}"/>
    <cellStyle name="Comma [0] 2 3 2 4 3" xfId="6730" xr:uid="{00000000-0005-0000-0000-000082010000}"/>
    <cellStyle name="Comma [0] 2 3 2 4 3 2" xfId="13468" xr:uid="{E77CA1D0-8269-43BC-BE9A-2BBC3B1BA478}"/>
    <cellStyle name="Comma [0] 2 3 2 4 4" xfId="10109" xr:uid="{7269F442-AA2E-4127-B916-9AE3432D8C68}"/>
    <cellStyle name="Comma [0] 2 3 2 5" xfId="3701" xr:uid="{00000000-0005-0000-0000-000083010000}"/>
    <cellStyle name="Comma [0] 2 3 2 5 2" xfId="5399" xr:uid="{00000000-0005-0000-0000-000084010000}"/>
    <cellStyle name="Comma [0] 2 3 2 5 2 2" xfId="8788" xr:uid="{00000000-0005-0000-0000-000085010000}"/>
    <cellStyle name="Comma [0] 2 3 2 5 2 2 2" xfId="15526" xr:uid="{61970A8E-E324-448D-8713-102F3FE1AB04}"/>
    <cellStyle name="Comma [0] 2 3 2 5 2 3" xfId="12167" xr:uid="{480ACF6A-1823-4F09-B364-05D843A75621}"/>
    <cellStyle name="Comma [0] 2 3 2 5 3" xfId="7119" xr:uid="{00000000-0005-0000-0000-000086010000}"/>
    <cellStyle name="Comma [0] 2 3 2 5 3 2" xfId="13857" xr:uid="{38E4FACF-C269-49BA-8D16-8B66603A48F9}"/>
    <cellStyle name="Comma [0] 2 3 2 5 4" xfId="10498" xr:uid="{5FAEB40E-875E-4339-B84E-C4C43E1C2493}"/>
    <cellStyle name="Comma [0] 2 3 2 6" xfId="4099" xr:uid="{00000000-0005-0000-0000-000087010000}"/>
    <cellStyle name="Comma [0] 2 3 2 6 2" xfId="5791" xr:uid="{00000000-0005-0000-0000-000088010000}"/>
    <cellStyle name="Comma [0] 2 3 2 6 2 2" xfId="9180" xr:uid="{00000000-0005-0000-0000-000089010000}"/>
    <cellStyle name="Comma [0] 2 3 2 6 2 2 2" xfId="15918" xr:uid="{3066943C-AB3A-4EB8-9B7A-133CE3D420DB}"/>
    <cellStyle name="Comma [0] 2 3 2 6 2 3" xfId="12559" xr:uid="{826C8902-BD11-4A30-875C-D4ED50785957}"/>
    <cellStyle name="Comma [0] 2 3 2 6 3" xfId="7511" xr:uid="{00000000-0005-0000-0000-00008A010000}"/>
    <cellStyle name="Comma [0] 2 3 2 6 3 2" xfId="14249" xr:uid="{3B4AC0A3-E8F7-4E1A-BB08-188B92213B94}"/>
    <cellStyle name="Comma [0] 2 3 2 6 4" xfId="10890" xr:uid="{A605D81B-32E2-430E-8023-D7E7EF45D6AB}"/>
    <cellStyle name="Comma [0] 2 3 2 7" xfId="4208" xr:uid="{00000000-0005-0000-0000-00008B010000}"/>
    <cellStyle name="Comma [0] 2 3 2 7 2" xfId="5889" xr:uid="{00000000-0005-0000-0000-00008C010000}"/>
    <cellStyle name="Comma [0] 2 3 2 7 2 2" xfId="9278" xr:uid="{00000000-0005-0000-0000-00008D010000}"/>
    <cellStyle name="Comma [0] 2 3 2 7 2 2 2" xfId="16016" xr:uid="{C97086AA-68E7-4C52-A043-8910045271A5}"/>
    <cellStyle name="Comma [0] 2 3 2 7 2 3" xfId="12657" xr:uid="{DD284238-8AF5-4A34-8D0A-76B82E5194BE}"/>
    <cellStyle name="Comma [0] 2 3 2 7 3" xfId="7609" xr:uid="{00000000-0005-0000-0000-00008E010000}"/>
    <cellStyle name="Comma [0] 2 3 2 7 3 2" xfId="14347" xr:uid="{7BFB07C7-8759-4C01-85D2-ABADD43DD4EF}"/>
    <cellStyle name="Comma [0] 2 3 2 7 4" xfId="10988" xr:uid="{886A09BE-AFFD-409D-8CBF-1A98B3C345C6}"/>
    <cellStyle name="Comma [0] 2 3 2 8" xfId="4622" xr:uid="{00000000-0005-0000-0000-00008F010000}"/>
    <cellStyle name="Comma [0] 2 3 2 8 2" xfId="8011" xr:uid="{00000000-0005-0000-0000-000090010000}"/>
    <cellStyle name="Comma [0] 2 3 2 8 2 2" xfId="14749" xr:uid="{2C4A1227-1C15-499C-82BC-50E3AA3B78CB}"/>
    <cellStyle name="Comma [0] 2 3 2 8 3" xfId="11390" xr:uid="{07EBAD62-61C0-415F-A3D4-5B22825ACF76}"/>
    <cellStyle name="Comma [0] 2 3 2 9" xfId="6328" xr:uid="{00000000-0005-0000-0000-000091010000}"/>
    <cellStyle name="Comma [0] 2 3 2 9 2" xfId="13072" xr:uid="{6A53DFD1-C7CB-469F-B7FE-AE7528B65A2C}"/>
    <cellStyle name="Comma [0] 2 3 3" xfId="2953" xr:uid="{00000000-0005-0000-0000-000092010000}"/>
    <cellStyle name="Comma [0] 2 3 3 2" xfId="3155" xr:uid="{00000000-0005-0000-0000-000093010000}"/>
    <cellStyle name="Comma [0] 2 3 3 2 2" xfId="3547" xr:uid="{00000000-0005-0000-0000-000094010000}"/>
    <cellStyle name="Comma [0] 2 3 3 2 2 2" xfId="5251" xr:uid="{00000000-0005-0000-0000-000095010000}"/>
    <cellStyle name="Comma [0] 2 3 3 2 2 2 2" xfId="8640" xr:uid="{00000000-0005-0000-0000-000096010000}"/>
    <cellStyle name="Comma [0] 2 3 3 2 2 2 2 2" xfId="15378" xr:uid="{36A6D8F8-18BD-41B4-8C4B-4348002F0BA1}"/>
    <cellStyle name="Comma [0] 2 3 3 2 2 2 3" xfId="12019" xr:uid="{AFDFE654-8D2B-4BCB-9028-F42BB39D3BB2}"/>
    <cellStyle name="Comma [0] 2 3 3 2 2 3" xfId="6971" xr:uid="{00000000-0005-0000-0000-000097010000}"/>
    <cellStyle name="Comma [0] 2 3 3 2 2 3 2" xfId="13709" xr:uid="{AC6EBE18-8FF5-479C-AB7A-8676DADFB053}"/>
    <cellStyle name="Comma [0] 2 3 3 2 2 4" xfId="10350" xr:uid="{98869DE2-586F-4C40-9B66-A669DE715C28}"/>
    <cellStyle name="Comma [0] 2 3 3 2 3" xfId="3942" xr:uid="{00000000-0005-0000-0000-000098010000}"/>
    <cellStyle name="Comma [0] 2 3 3 2 3 2" xfId="5640" xr:uid="{00000000-0005-0000-0000-000099010000}"/>
    <cellStyle name="Comma [0] 2 3 3 2 3 2 2" xfId="9029" xr:uid="{00000000-0005-0000-0000-00009A010000}"/>
    <cellStyle name="Comma [0] 2 3 3 2 3 2 2 2" xfId="15767" xr:uid="{E2F3A9E5-70DD-436C-8497-527279BE33CC}"/>
    <cellStyle name="Comma [0] 2 3 3 2 3 2 3" xfId="12408" xr:uid="{B77803F0-52B0-4B2F-9067-45E03B3CEA5A}"/>
    <cellStyle name="Comma [0] 2 3 3 2 3 3" xfId="7360" xr:uid="{00000000-0005-0000-0000-00009B010000}"/>
    <cellStyle name="Comma [0] 2 3 3 2 3 3 2" xfId="14098" xr:uid="{7AC90F96-1CE4-4EBF-8C76-4A15A91AB310}"/>
    <cellStyle name="Comma [0] 2 3 3 2 3 4" xfId="10739" xr:uid="{CF158EF1-F20F-4ABA-ABBE-3713CDB2EAA8}"/>
    <cellStyle name="Comma [0] 2 3 3 2 4" xfId="4449" xr:uid="{00000000-0005-0000-0000-00009C010000}"/>
    <cellStyle name="Comma [0] 2 3 3 2 4 2" xfId="6130" xr:uid="{00000000-0005-0000-0000-00009D010000}"/>
    <cellStyle name="Comma [0] 2 3 3 2 4 2 2" xfId="9519" xr:uid="{00000000-0005-0000-0000-00009E010000}"/>
    <cellStyle name="Comma [0] 2 3 3 2 4 2 2 2" xfId="16257" xr:uid="{5E2B0436-00D3-4B55-8DE3-74F656135BBE}"/>
    <cellStyle name="Comma [0] 2 3 3 2 4 2 3" xfId="12898" xr:uid="{CE83A7FA-C1CB-4629-950B-1C6E5019A16A}"/>
    <cellStyle name="Comma [0] 2 3 3 2 4 3" xfId="7850" xr:uid="{00000000-0005-0000-0000-00009F010000}"/>
    <cellStyle name="Comma [0] 2 3 3 2 4 3 2" xfId="14588" xr:uid="{4856B0FD-0CBF-4379-8C77-18856B44A98F}"/>
    <cellStyle name="Comma [0] 2 3 3 2 4 4" xfId="11229" xr:uid="{53E071EA-A809-4239-B225-06C2C796F36E}"/>
    <cellStyle name="Comma [0] 2 3 3 2 5" xfId="4863" xr:uid="{00000000-0005-0000-0000-0000A0010000}"/>
    <cellStyle name="Comma [0] 2 3 3 2 5 2" xfId="8252" xr:uid="{00000000-0005-0000-0000-0000A1010000}"/>
    <cellStyle name="Comma [0] 2 3 3 2 5 2 2" xfId="14990" xr:uid="{33B4A3AA-B9F1-4CFB-8F63-14EA9411F543}"/>
    <cellStyle name="Comma [0] 2 3 3 2 5 3" xfId="11631" xr:uid="{4EED93E5-E5DF-4931-9584-8F187D9335E9}"/>
    <cellStyle name="Comma [0] 2 3 3 2 6" xfId="6583" xr:uid="{00000000-0005-0000-0000-0000A2010000}"/>
    <cellStyle name="Comma [0] 2 3 3 2 6 2" xfId="13321" xr:uid="{3A83BAA5-E388-49DF-8D14-38DDA6E8137E}"/>
    <cellStyle name="Comma [0] 2 3 3 2 7" xfId="9961" xr:uid="{F708E29A-49CC-422C-886F-1383E0052B60}"/>
    <cellStyle name="Comma [0] 2 3 3 3" xfId="3353" xr:uid="{00000000-0005-0000-0000-0000A3010000}"/>
    <cellStyle name="Comma [0] 2 3 3 3 2" xfId="5057" xr:uid="{00000000-0005-0000-0000-0000A4010000}"/>
    <cellStyle name="Comma [0] 2 3 3 3 2 2" xfId="8446" xr:uid="{00000000-0005-0000-0000-0000A5010000}"/>
    <cellStyle name="Comma [0] 2 3 3 3 2 2 2" xfId="15184" xr:uid="{A15C7D9F-3204-4C74-A378-E4AF6DA75ECF}"/>
    <cellStyle name="Comma [0] 2 3 3 3 2 3" xfId="11825" xr:uid="{84B6203F-800C-47EC-9CA6-A172F8F804C5}"/>
    <cellStyle name="Comma [0] 2 3 3 3 3" xfId="6777" xr:uid="{00000000-0005-0000-0000-0000A6010000}"/>
    <cellStyle name="Comma [0] 2 3 3 3 3 2" xfId="13515" xr:uid="{C4340002-6144-4147-A407-9DF8AECA4C0F}"/>
    <cellStyle name="Comma [0] 2 3 3 3 4" xfId="10156" xr:uid="{D0FDCF56-3ED2-483A-9A2E-0621A1A090F4}"/>
    <cellStyle name="Comma [0] 2 3 3 4" xfId="3748" xr:uid="{00000000-0005-0000-0000-0000A7010000}"/>
    <cellStyle name="Comma [0] 2 3 3 4 2" xfId="5446" xr:uid="{00000000-0005-0000-0000-0000A8010000}"/>
    <cellStyle name="Comma [0] 2 3 3 4 2 2" xfId="8835" xr:uid="{00000000-0005-0000-0000-0000A9010000}"/>
    <cellStyle name="Comma [0] 2 3 3 4 2 2 2" xfId="15573" xr:uid="{A26FC62D-A1F4-4C5B-9A23-7B33DFFE8BFA}"/>
    <cellStyle name="Comma [0] 2 3 3 4 2 3" xfId="12214" xr:uid="{C14DD4DC-7758-41B6-8505-B2427CB9B266}"/>
    <cellStyle name="Comma [0] 2 3 3 4 3" xfId="7166" xr:uid="{00000000-0005-0000-0000-0000AA010000}"/>
    <cellStyle name="Comma [0] 2 3 3 4 3 2" xfId="13904" xr:uid="{1CBF5033-8869-426C-B605-DBCA9482EB23}"/>
    <cellStyle name="Comma [0] 2 3 3 4 4" xfId="10545" xr:uid="{3A61AAC6-B5E1-4AF5-9351-032EF2E5FA4C}"/>
    <cellStyle name="Comma [0] 2 3 3 5" xfId="4255" xr:uid="{00000000-0005-0000-0000-0000AB010000}"/>
    <cellStyle name="Comma [0] 2 3 3 5 2" xfId="5936" xr:uid="{00000000-0005-0000-0000-0000AC010000}"/>
    <cellStyle name="Comma [0] 2 3 3 5 2 2" xfId="9325" xr:uid="{00000000-0005-0000-0000-0000AD010000}"/>
    <cellStyle name="Comma [0] 2 3 3 5 2 2 2" xfId="16063" xr:uid="{113C42DD-93C8-4B4A-8A3C-4F6D2250825C}"/>
    <cellStyle name="Comma [0] 2 3 3 5 2 3" xfId="12704" xr:uid="{698449BA-CA4B-4744-955F-DD40C518E189}"/>
    <cellStyle name="Comma [0] 2 3 3 5 3" xfId="7656" xr:uid="{00000000-0005-0000-0000-0000AE010000}"/>
    <cellStyle name="Comma [0] 2 3 3 5 3 2" xfId="14394" xr:uid="{6D07DAC1-162D-4CB7-BABC-0DC2AD897B78}"/>
    <cellStyle name="Comma [0] 2 3 3 5 4" xfId="11035" xr:uid="{2D552681-887E-477A-AA13-20D23E9986B2}"/>
    <cellStyle name="Comma [0] 2 3 3 6" xfId="4669" xr:uid="{00000000-0005-0000-0000-0000AF010000}"/>
    <cellStyle name="Comma [0] 2 3 3 6 2" xfId="8058" xr:uid="{00000000-0005-0000-0000-0000B0010000}"/>
    <cellStyle name="Comma [0] 2 3 3 6 2 2" xfId="14796" xr:uid="{63B9EE57-AFD3-430D-BF79-D0CC09D5DEC5}"/>
    <cellStyle name="Comma [0] 2 3 3 6 3" xfId="11437" xr:uid="{14A732E7-6AC5-4A51-850B-CE17EDDD98C4}"/>
    <cellStyle name="Comma [0] 2 3 3 7" xfId="6389" xr:uid="{00000000-0005-0000-0000-0000B1010000}"/>
    <cellStyle name="Comma [0] 2 3 3 7 2" xfId="13127" xr:uid="{13B543E3-B23F-443B-9018-4157D3BF30CF}"/>
    <cellStyle name="Comma [0] 2 3 3 8" xfId="9767" xr:uid="{7311F409-CC6F-400B-AC67-5164EA897A02}"/>
    <cellStyle name="Comma [0] 2 3 4" xfId="3059" xr:uid="{00000000-0005-0000-0000-0000B2010000}"/>
    <cellStyle name="Comma [0] 2 3 4 2" xfId="3451" xr:uid="{00000000-0005-0000-0000-0000B3010000}"/>
    <cellStyle name="Comma [0] 2 3 4 2 2" xfId="5155" xr:uid="{00000000-0005-0000-0000-0000B4010000}"/>
    <cellStyle name="Comma [0] 2 3 4 2 2 2" xfId="8544" xr:uid="{00000000-0005-0000-0000-0000B5010000}"/>
    <cellStyle name="Comma [0] 2 3 4 2 2 2 2" xfId="15282" xr:uid="{E301BE93-513E-4E82-9B5C-7BEC6C3BCB53}"/>
    <cellStyle name="Comma [0] 2 3 4 2 2 3" xfId="11923" xr:uid="{DCC8DB58-630D-4787-9677-06CBFBD4E92C}"/>
    <cellStyle name="Comma [0] 2 3 4 2 3" xfId="6875" xr:uid="{00000000-0005-0000-0000-0000B6010000}"/>
    <cellStyle name="Comma [0] 2 3 4 2 3 2" xfId="13613" xr:uid="{0C23198B-CF00-4353-BFD8-E15E50381697}"/>
    <cellStyle name="Comma [0] 2 3 4 2 4" xfId="10254" xr:uid="{376F7851-77FB-428B-8519-2C1EE73AC7C5}"/>
    <cellStyle name="Comma [0] 2 3 4 3" xfId="3846" xr:uid="{00000000-0005-0000-0000-0000B7010000}"/>
    <cellStyle name="Comma [0] 2 3 4 3 2" xfId="5544" xr:uid="{00000000-0005-0000-0000-0000B8010000}"/>
    <cellStyle name="Comma [0] 2 3 4 3 2 2" xfId="8933" xr:uid="{00000000-0005-0000-0000-0000B9010000}"/>
    <cellStyle name="Comma [0] 2 3 4 3 2 2 2" xfId="15671" xr:uid="{47C1CB2D-FD79-4945-9D9B-A3FD9AB59BF2}"/>
    <cellStyle name="Comma [0] 2 3 4 3 2 3" xfId="12312" xr:uid="{C7F375CE-E709-4617-B0D1-358CC8F6774C}"/>
    <cellStyle name="Comma [0] 2 3 4 3 3" xfId="7264" xr:uid="{00000000-0005-0000-0000-0000BA010000}"/>
    <cellStyle name="Comma [0] 2 3 4 3 3 2" xfId="14002" xr:uid="{7E8420C7-90D6-4EC8-8587-6F0C3DBE26CC}"/>
    <cellStyle name="Comma [0] 2 3 4 3 4" xfId="10643" xr:uid="{104AFA5E-A0B6-4CD7-8637-B183D5234819}"/>
    <cellStyle name="Comma [0] 2 3 4 4" xfId="4353" xr:uid="{00000000-0005-0000-0000-0000BB010000}"/>
    <cellStyle name="Comma [0] 2 3 4 4 2" xfId="6034" xr:uid="{00000000-0005-0000-0000-0000BC010000}"/>
    <cellStyle name="Comma [0] 2 3 4 4 2 2" xfId="9423" xr:uid="{00000000-0005-0000-0000-0000BD010000}"/>
    <cellStyle name="Comma [0] 2 3 4 4 2 2 2" xfId="16161" xr:uid="{E0FCB97B-6299-4E2D-A640-683189C3EBA2}"/>
    <cellStyle name="Comma [0] 2 3 4 4 2 3" xfId="12802" xr:uid="{0114DDBF-F989-435F-8478-37FF4EB5E0AB}"/>
    <cellStyle name="Comma [0] 2 3 4 4 3" xfId="7754" xr:uid="{00000000-0005-0000-0000-0000BE010000}"/>
    <cellStyle name="Comma [0] 2 3 4 4 3 2" xfId="14492" xr:uid="{59D6472F-60C4-415A-B0C3-B50A0ED4F7C7}"/>
    <cellStyle name="Comma [0] 2 3 4 4 4" xfId="11133" xr:uid="{A51A1072-01DC-425D-AFDD-7ADDA62F1E84}"/>
    <cellStyle name="Comma [0] 2 3 4 5" xfId="4767" xr:uid="{00000000-0005-0000-0000-0000BF010000}"/>
    <cellStyle name="Comma [0] 2 3 4 5 2" xfId="8156" xr:uid="{00000000-0005-0000-0000-0000C0010000}"/>
    <cellStyle name="Comma [0] 2 3 4 5 2 2" xfId="14894" xr:uid="{31AEFEDD-5DC1-48FE-BDC9-FAED211970C2}"/>
    <cellStyle name="Comma [0] 2 3 4 5 3" xfId="11535" xr:uid="{0629C543-0D1A-4F39-B54B-36481C20A61B}"/>
    <cellStyle name="Comma [0] 2 3 4 6" xfId="6487" xr:uid="{00000000-0005-0000-0000-0000C1010000}"/>
    <cellStyle name="Comma [0] 2 3 4 6 2" xfId="13225" xr:uid="{826F7460-D379-4957-B307-DC5A49B9352D}"/>
    <cellStyle name="Comma [0] 2 3 4 7" xfId="9865" xr:uid="{9BC29492-40E2-4465-A790-E5105E876E5F}"/>
    <cellStyle name="Comma [0] 2 3 5" xfId="3257" xr:uid="{00000000-0005-0000-0000-0000C2010000}"/>
    <cellStyle name="Comma [0] 2 3 5 2" xfId="4961" xr:uid="{00000000-0005-0000-0000-0000C3010000}"/>
    <cellStyle name="Comma [0] 2 3 5 2 2" xfId="8350" xr:uid="{00000000-0005-0000-0000-0000C4010000}"/>
    <cellStyle name="Comma [0] 2 3 5 2 2 2" xfId="15088" xr:uid="{64259B6C-3268-4BCD-A523-F5ED5BC6EB10}"/>
    <cellStyle name="Comma [0] 2 3 5 2 3" xfId="11729" xr:uid="{BBFCAD7E-2D17-420E-B198-3009B41DDAA0}"/>
    <cellStyle name="Comma [0] 2 3 5 3" xfId="6681" xr:uid="{00000000-0005-0000-0000-0000C5010000}"/>
    <cellStyle name="Comma [0] 2 3 5 3 2" xfId="13419" xr:uid="{B58E4C20-2F7B-4A7C-8D67-46594A3298EA}"/>
    <cellStyle name="Comma [0] 2 3 5 4" xfId="10059" xr:uid="{5BAC0605-2B6C-4966-8B2D-0645F5544926}"/>
    <cellStyle name="Comma [0] 2 3 6" xfId="3650" xr:uid="{00000000-0005-0000-0000-0000C6010000}"/>
    <cellStyle name="Comma [0] 2 3 6 2" xfId="5349" xr:uid="{00000000-0005-0000-0000-0000C7010000}"/>
    <cellStyle name="Comma [0] 2 3 6 2 2" xfId="8738" xr:uid="{00000000-0005-0000-0000-0000C8010000}"/>
    <cellStyle name="Comma [0] 2 3 6 2 2 2" xfId="15476" xr:uid="{DA6878D6-C052-4F4A-9148-56897DD0FB70}"/>
    <cellStyle name="Comma [0] 2 3 6 2 3" xfId="12117" xr:uid="{1086FAAC-99DC-4F84-BE49-664D0703C8BC}"/>
    <cellStyle name="Comma [0] 2 3 6 3" xfId="7069" xr:uid="{00000000-0005-0000-0000-0000C9010000}"/>
    <cellStyle name="Comma [0] 2 3 6 3 2" xfId="13807" xr:uid="{7129B782-4E45-4960-9B90-61F6F7D07CCC}"/>
    <cellStyle name="Comma [0] 2 3 6 4" xfId="10448" xr:uid="{552C3091-BF02-42AB-A335-18AA7778335C}"/>
    <cellStyle name="Comma [0] 2 3 7" xfId="4045" xr:uid="{00000000-0005-0000-0000-0000CA010000}"/>
    <cellStyle name="Comma [0] 2 3 7 2" xfId="5739" xr:uid="{00000000-0005-0000-0000-0000CB010000}"/>
    <cellStyle name="Comma [0] 2 3 7 2 2" xfId="9128" xr:uid="{00000000-0005-0000-0000-0000CC010000}"/>
    <cellStyle name="Comma [0] 2 3 7 2 2 2" xfId="15866" xr:uid="{28AB51A1-EA03-47BE-8A7C-FF599A6E4D17}"/>
    <cellStyle name="Comma [0] 2 3 7 2 3" xfId="12507" xr:uid="{F19833FD-F961-44E3-A8EF-1F4C2713F268}"/>
    <cellStyle name="Comma [0] 2 3 7 3" xfId="7459" xr:uid="{00000000-0005-0000-0000-0000CD010000}"/>
    <cellStyle name="Comma [0] 2 3 7 3 2" xfId="14197" xr:uid="{21EA6FC1-B070-40BF-971A-FF2BD4DC7B2B}"/>
    <cellStyle name="Comma [0] 2 3 7 4" xfId="10838" xr:uid="{0C54D572-5E1D-4DA3-80F5-67965332AFC7}"/>
    <cellStyle name="Comma [0] 2 3 8" xfId="4153" xr:uid="{00000000-0005-0000-0000-0000CE010000}"/>
    <cellStyle name="Comma [0] 2 3 8 2" xfId="5838" xr:uid="{00000000-0005-0000-0000-0000CF010000}"/>
    <cellStyle name="Comma [0] 2 3 8 2 2" xfId="9227" xr:uid="{00000000-0005-0000-0000-0000D0010000}"/>
    <cellStyle name="Comma [0] 2 3 8 2 2 2" xfId="15965" xr:uid="{928C90B5-06CD-4C80-851A-54B2E1A86BC3}"/>
    <cellStyle name="Comma [0] 2 3 8 2 3" xfId="12606" xr:uid="{A3DC50D0-EFB6-45B1-9BAD-3BD708AD64B6}"/>
    <cellStyle name="Comma [0] 2 3 8 3" xfId="7558" xr:uid="{00000000-0005-0000-0000-0000D1010000}"/>
    <cellStyle name="Comma [0] 2 3 8 3 2" xfId="14296" xr:uid="{59ACA306-55F9-44EB-A9A9-50712179D8CD}"/>
    <cellStyle name="Comma [0] 2 3 8 4" xfId="10937" xr:uid="{4B17B6EA-E17A-469D-BF60-A35ABA3EC95B}"/>
    <cellStyle name="Comma [0] 2 3 9" xfId="4569" xr:uid="{00000000-0005-0000-0000-0000D2010000}"/>
    <cellStyle name="Comma [0] 2 3 9 2" xfId="7958" xr:uid="{00000000-0005-0000-0000-0000D3010000}"/>
    <cellStyle name="Comma [0] 2 3 9 2 2" xfId="14696" xr:uid="{155CFC90-2762-431A-A800-9FE42F069594}"/>
    <cellStyle name="Comma [0] 2 3 9 3" xfId="11337" xr:uid="{C111E553-6802-4713-A4BF-A3737DEBF9D7}"/>
    <cellStyle name="Comma [0] 2 4" xfId="2873" xr:uid="{00000000-0005-0000-0000-0000D4010000}"/>
    <cellStyle name="Comma [0] 2 4 10" xfId="9717" xr:uid="{5856E388-8452-4B0B-A3F0-06228DFB755F}"/>
    <cellStyle name="Comma [0] 2 4 2" xfId="3005" xr:uid="{00000000-0005-0000-0000-0000D5010000}"/>
    <cellStyle name="Comma [0] 2 4 2 2" xfId="3203" xr:uid="{00000000-0005-0000-0000-0000D6010000}"/>
    <cellStyle name="Comma [0] 2 4 2 2 2" xfId="3595" xr:uid="{00000000-0005-0000-0000-0000D7010000}"/>
    <cellStyle name="Comma [0] 2 4 2 2 2 2" xfId="5299" xr:uid="{00000000-0005-0000-0000-0000D8010000}"/>
    <cellStyle name="Comma [0] 2 4 2 2 2 2 2" xfId="8688" xr:uid="{00000000-0005-0000-0000-0000D9010000}"/>
    <cellStyle name="Comma [0] 2 4 2 2 2 2 2 2" xfId="15426" xr:uid="{221D99F0-F88E-4595-90C6-7C000C139F26}"/>
    <cellStyle name="Comma [0] 2 4 2 2 2 2 3" xfId="12067" xr:uid="{6CCFA264-CA27-4DAB-BB5A-5C55CC525D2C}"/>
    <cellStyle name="Comma [0] 2 4 2 2 2 3" xfId="7019" xr:uid="{00000000-0005-0000-0000-0000DA010000}"/>
    <cellStyle name="Comma [0] 2 4 2 2 2 3 2" xfId="13757" xr:uid="{814424B2-3ED9-4DD4-8C67-8CD3991E25FC}"/>
    <cellStyle name="Comma [0] 2 4 2 2 2 4" xfId="10398" xr:uid="{473FC86F-44F2-460F-9B13-E87E67DEBB4F}"/>
    <cellStyle name="Comma [0] 2 4 2 2 3" xfId="3990" xr:uid="{00000000-0005-0000-0000-0000DB010000}"/>
    <cellStyle name="Comma [0] 2 4 2 2 3 2" xfId="5688" xr:uid="{00000000-0005-0000-0000-0000DC010000}"/>
    <cellStyle name="Comma [0] 2 4 2 2 3 2 2" xfId="9077" xr:uid="{00000000-0005-0000-0000-0000DD010000}"/>
    <cellStyle name="Comma [0] 2 4 2 2 3 2 2 2" xfId="15815" xr:uid="{ACF9C87C-06D2-40DE-AD21-DF4C7C4FA95D}"/>
    <cellStyle name="Comma [0] 2 4 2 2 3 2 3" xfId="12456" xr:uid="{E9655F6B-CBA4-43F1-A141-1D7F553A4C07}"/>
    <cellStyle name="Comma [0] 2 4 2 2 3 3" xfId="7408" xr:uid="{00000000-0005-0000-0000-0000DE010000}"/>
    <cellStyle name="Comma [0] 2 4 2 2 3 3 2" xfId="14146" xr:uid="{61CF08C4-5446-44C7-94A7-5B192344FB81}"/>
    <cellStyle name="Comma [0] 2 4 2 2 3 4" xfId="10787" xr:uid="{C7FF7422-3363-41A1-9A7C-1CEE7805C995}"/>
    <cellStyle name="Comma [0] 2 4 2 2 4" xfId="4497" xr:uid="{00000000-0005-0000-0000-0000DF010000}"/>
    <cellStyle name="Comma [0] 2 4 2 2 4 2" xfId="6178" xr:uid="{00000000-0005-0000-0000-0000E0010000}"/>
    <cellStyle name="Comma [0] 2 4 2 2 4 2 2" xfId="9567" xr:uid="{00000000-0005-0000-0000-0000E1010000}"/>
    <cellStyle name="Comma [0] 2 4 2 2 4 2 2 2" xfId="16305" xr:uid="{A91B25D2-18FD-41E5-8EB2-D376F5061021}"/>
    <cellStyle name="Comma [0] 2 4 2 2 4 2 3" xfId="12946" xr:uid="{68F6AC40-7579-4A08-B259-EEE0B7D62DA8}"/>
    <cellStyle name="Comma [0] 2 4 2 2 4 3" xfId="7898" xr:uid="{00000000-0005-0000-0000-0000E2010000}"/>
    <cellStyle name="Comma [0] 2 4 2 2 4 3 2" xfId="14636" xr:uid="{9A40C308-6D93-490F-A374-89EFE7A78C79}"/>
    <cellStyle name="Comma [0] 2 4 2 2 4 4" xfId="11277" xr:uid="{7A641A8A-D574-4625-8317-B1B96B22FC26}"/>
    <cellStyle name="Comma [0] 2 4 2 2 5" xfId="4911" xr:uid="{00000000-0005-0000-0000-0000E3010000}"/>
    <cellStyle name="Comma [0] 2 4 2 2 5 2" xfId="8300" xr:uid="{00000000-0005-0000-0000-0000E4010000}"/>
    <cellStyle name="Comma [0] 2 4 2 2 5 2 2" xfId="15038" xr:uid="{7EA6AD93-27D2-4C78-A686-F7BBAF738C08}"/>
    <cellStyle name="Comma [0] 2 4 2 2 5 3" xfId="11679" xr:uid="{3E9C04FD-2D4D-4B42-9193-AD5B609811F2}"/>
    <cellStyle name="Comma [0] 2 4 2 2 6" xfId="6631" xr:uid="{00000000-0005-0000-0000-0000E5010000}"/>
    <cellStyle name="Comma [0] 2 4 2 2 6 2" xfId="13369" xr:uid="{81F74ABB-84E7-4D4C-9575-386D5B07008A}"/>
    <cellStyle name="Comma [0] 2 4 2 2 7" xfId="10009" xr:uid="{DAC248C3-914E-4A8C-A3C2-76C0E737CB2E}"/>
    <cellStyle name="Comma [0] 2 4 2 3" xfId="3401" xr:uid="{00000000-0005-0000-0000-0000E6010000}"/>
    <cellStyle name="Comma [0] 2 4 2 3 2" xfId="5105" xr:uid="{00000000-0005-0000-0000-0000E7010000}"/>
    <cellStyle name="Comma [0] 2 4 2 3 2 2" xfId="8494" xr:uid="{00000000-0005-0000-0000-0000E8010000}"/>
    <cellStyle name="Comma [0] 2 4 2 3 2 2 2" xfId="15232" xr:uid="{32DED35B-DDF8-41F8-AD2F-82012F2EAEC5}"/>
    <cellStyle name="Comma [0] 2 4 2 3 2 3" xfId="11873" xr:uid="{D4359288-E489-4EA6-8AA3-B158A1DDD71F}"/>
    <cellStyle name="Comma [0] 2 4 2 3 3" xfId="6825" xr:uid="{00000000-0005-0000-0000-0000E9010000}"/>
    <cellStyle name="Comma [0] 2 4 2 3 3 2" xfId="13563" xr:uid="{8DE74352-816E-468C-954F-D5B2402EBBAC}"/>
    <cellStyle name="Comma [0] 2 4 2 3 4" xfId="10204" xr:uid="{02C7668D-E2FF-4753-BF4B-5C6B639BFF4E}"/>
    <cellStyle name="Comma [0] 2 4 2 4" xfId="3796" xr:uid="{00000000-0005-0000-0000-0000EA010000}"/>
    <cellStyle name="Comma [0] 2 4 2 4 2" xfId="5494" xr:uid="{00000000-0005-0000-0000-0000EB010000}"/>
    <cellStyle name="Comma [0] 2 4 2 4 2 2" xfId="8883" xr:uid="{00000000-0005-0000-0000-0000EC010000}"/>
    <cellStyle name="Comma [0] 2 4 2 4 2 2 2" xfId="15621" xr:uid="{ED2A683C-89D3-403F-9C2F-EB62AAF3A7BE}"/>
    <cellStyle name="Comma [0] 2 4 2 4 2 3" xfId="12262" xr:uid="{38DA5EAB-840B-426B-A0AF-7800D94FFE8A}"/>
    <cellStyle name="Comma [0] 2 4 2 4 3" xfId="7214" xr:uid="{00000000-0005-0000-0000-0000ED010000}"/>
    <cellStyle name="Comma [0] 2 4 2 4 3 2" xfId="13952" xr:uid="{BD2AE0B6-837F-4A20-95B6-B3B77C9D0EED}"/>
    <cellStyle name="Comma [0] 2 4 2 4 4" xfId="10593" xr:uid="{0F531043-D013-4181-84B2-204B775011A2}"/>
    <cellStyle name="Comma [0] 2 4 2 5" xfId="4303" xr:uid="{00000000-0005-0000-0000-0000EE010000}"/>
    <cellStyle name="Comma [0] 2 4 2 5 2" xfId="5984" xr:uid="{00000000-0005-0000-0000-0000EF010000}"/>
    <cellStyle name="Comma [0] 2 4 2 5 2 2" xfId="9373" xr:uid="{00000000-0005-0000-0000-0000F0010000}"/>
    <cellStyle name="Comma [0] 2 4 2 5 2 2 2" xfId="16111" xr:uid="{BBEB69E3-8EB1-4A9A-BF28-9DF68D5BA0AF}"/>
    <cellStyle name="Comma [0] 2 4 2 5 2 3" xfId="12752" xr:uid="{BDEEF27F-D59A-4685-9451-8962BE1E1C5C}"/>
    <cellStyle name="Comma [0] 2 4 2 5 3" xfId="7704" xr:uid="{00000000-0005-0000-0000-0000F1010000}"/>
    <cellStyle name="Comma [0] 2 4 2 5 3 2" xfId="14442" xr:uid="{3BEA7F2A-A579-457C-B9B4-B995A133EAFF}"/>
    <cellStyle name="Comma [0] 2 4 2 5 4" xfId="11083" xr:uid="{DBF760CC-DE12-4AAB-ADF5-E629F2430D90}"/>
    <cellStyle name="Comma [0] 2 4 2 6" xfId="4717" xr:uid="{00000000-0005-0000-0000-0000F2010000}"/>
    <cellStyle name="Comma [0] 2 4 2 6 2" xfId="8106" xr:uid="{00000000-0005-0000-0000-0000F3010000}"/>
    <cellStyle name="Comma [0] 2 4 2 6 2 2" xfId="14844" xr:uid="{4A8A24E1-ED55-474A-BFFB-09683C103616}"/>
    <cellStyle name="Comma [0] 2 4 2 6 3" xfId="11485" xr:uid="{740AA945-0525-471A-8F70-29B637B16F48}"/>
    <cellStyle name="Comma [0] 2 4 2 7" xfId="6437" xr:uid="{00000000-0005-0000-0000-0000F4010000}"/>
    <cellStyle name="Comma [0] 2 4 2 7 2" xfId="13175" xr:uid="{045BE49A-78EC-46FB-BBBF-F06E97FF72AA}"/>
    <cellStyle name="Comma [0] 2 4 2 8" xfId="9815" xr:uid="{89DFC93B-2082-4DF4-B919-707726E3EC63}"/>
    <cellStyle name="Comma [0] 2 4 3" xfId="3105" xr:uid="{00000000-0005-0000-0000-0000F5010000}"/>
    <cellStyle name="Comma [0] 2 4 3 2" xfId="3497" xr:uid="{00000000-0005-0000-0000-0000F6010000}"/>
    <cellStyle name="Comma [0] 2 4 3 2 2" xfId="5201" xr:uid="{00000000-0005-0000-0000-0000F7010000}"/>
    <cellStyle name="Comma [0] 2 4 3 2 2 2" xfId="8590" xr:uid="{00000000-0005-0000-0000-0000F8010000}"/>
    <cellStyle name="Comma [0] 2 4 3 2 2 2 2" xfId="15328" xr:uid="{AE87350C-A558-430A-835E-2A936716C3BD}"/>
    <cellStyle name="Comma [0] 2 4 3 2 2 3" xfId="11969" xr:uid="{4D8F8274-93B0-45FD-B16A-01E01E323D40}"/>
    <cellStyle name="Comma [0] 2 4 3 2 3" xfId="6921" xr:uid="{00000000-0005-0000-0000-0000F9010000}"/>
    <cellStyle name="Comma [0] 2 4 3 2 3 2" xfId="13659" xr:uid="{E1632E29-5CA6-4278-9B48-7C7484FD4806}"/>
    <cellStyle name="Comma [0] 2 4 3 2 4" xfId="10300" xr:uid="{4B3C15C6-14C7-4AAB-9D07-2EFE59D233B2}"/>
    <cellStyle name="Comma [0] 2 4 3 3" xfId="3892" xr:uid="{00000000-0005-0000-0000-0000FA010000}"/>
    <cellStyle name="Comma [0] 2 4 3 3 2" xfId="5590" xr:uid="{00000000-0005-0000-0000-0000FB010000}"/>
    <cellStyle name="Comma [0] 2 4 3 3 2 2" xfId="8979" xr:uid="{00000000-0005-0000-0000-0000FC010000}"/>
    <cellStyle name="Comma [0] 2 4 3 3 2 2 2" xfId="15717" xr:uid="{A72618D0-9B2C-468B-BF7A-67F7E3B6FB85}"/>
    <cellStyle name="Comma [0] 2 4 3 3 2 3" xfId="12358" xr:uid="{66A391C9-591E-414E-8D84-3D4DA9C02F55}"/>
    <cellStyle name="Comma [0] 2 4 3 3 3" xfId="7310" xr:uid="{00000000-0005-0000-0000-0000FD010000}"/>
    <cellStyle name="Comma [0] 2 4 3 3 3 2" xfId="14048" xr:uid="{268D85C0-3D4B-4D83-B5AB-DC1EEF0E8F96}"/>
    <cellStyle name="Comma [0] 2 4 3 3 4" xfId="10689" xr:uid="{1D1D1746-CF1D-4EC3-AAB4-C17E81D3F66C}"/>
    <cellStyle name="Comma [0] 2 4 3 4" xfId="4399" xr:uid="{00000000-0005-0000-0000-0000FE010000}"/>
    <cellStyle name="Comma [0] 2 4 3 4 2" xfId="6080" xr:uid="{00000000-0005-0000-0000-0000FF010000}"/>
    <cellStyle name="Comma [0] 2 4 3 4 2 2" xfId="9469" xr:uid="{00000000-0005-0000-0000-000000020000}"/>
    <cellStyle name="Comma [0] 2 4 3 4 2 2 2" xfId="16207" xr:uid="{67519126-0B63-4E76-A67B-AEBCC7A8CF4F}"/>
    <cellStyle name="Comma [0] 2 4 3 4 2 3" xfId="12848" xr:uid="{62FC7FFC-5F47-4672-8B11-8EA59FA33CFE}"/>
    <cellStyle name="Comma [0] 2 4 3 4 3" xfId="7800" xr:uid="{00000000-0005-0000-0000-000001020000}"/>
    <cellStyle name="Comma [0] 2 4 3 4 3 2" xfId="14538" xr:uid="{A22D3147-9216-4F45-AA0F-CD12D20ADE12}"/>
    <cellStyle name="Comma [0] 2 4 3 4 4" xfId="11179" xr:uid="{0F11DE04-8A9C-43F0-98AE-7C85BF48CFB0}"/>
    <cellStyle name="Comma [0] 2 4 3 5" xfId="4813" xr:uid="{00000000-0005-0000-0000-000002020000}"/>
    <cellStyle name="Comma [0] 2 4 3 5 2" xfId="8202" xr:uid="{00000000-0005-0000-0000-000003020000}"/>
    <cellStyle name="Comma [0] 2 4 3 5 2 2" xfId="14940" xr:uid="{0379F589-8021-4A99-83D5-5B81FA572323}"/>
    <cellStyle name="Comma [0] 2 4 3 5 3" xfId="11581" xr:uid="{2ABAAAE0-6296-493B-84AA-66681D07EA6F}"/>
    <cellStyle name="Comma [0] 2 4 3 6" xfId="6533" xr:uid="{00000000-0005-0000-0000-000004020000}"/>
    <cellStyle name="Comma [0] 2 4 3 6 2" xfId="13271" xr:uid="{F0C0C429-EF79-4B6A-A028-2767E8EE8F10}"/>
    <cellStyle name="Comma [0] 2 4 3 7" xfId="9911" xr:uid="{DDB17D75-6F95-4F5A-9B8C-61080B53957F}"/>
    <cellStyle name="Comma [0] 2 4 4" xfId="3303" xr:uid="{00000000-0005-0000-0000-000005020000}"/>
    <cellStyle name="Comma [0] 2 4 4 2" xfId="5007" xr:uid="{00000000-0005-0000-0000-000006020000}"/>
    <cellStyle name="Comma [0] 2 4 4 2 2" xfId="8396" xr:uid="{00000000-0005-0000-0000-000007020000}"/>
    <cellStyle name="Comma [0] 2 4 4 2 2 2" xfId="15134" xr:uid="{F646B2E3-D4CE-4203-9864-1A415C70820D}"/>
    <cellStyle name="Comma [0] 2 4 4 2 3" xfId="11775" xr:uid="{D77D349E-0397-4400-A26D-97ED7192331C}"/>
    <cellStyle name="Comma [0] 2 4 4 3" xfId="6727" xr:uid="{00000000-0005-0000-0000-000008020000}"/>
    <cellStyle name="Comma [0] 2 4 4 3 2" xfId="13465" xr:uid="{9271A982-DD47-45D4-8EBF-0F9300A8AB2E}"/>
    <cellStyle name="Comma [0] 2 4 4 4" xfId="10106" xr:uid="{678B9016-1D7D-4F2F-9784-58E005010E2B}"/>
    <cellStyle name="Comma [0] 2 4 5" xfId="3698" xr:uid="{00000000-0005-0000-0000-000009020000}"/>
    <cellStyle name="Comma [0] 2 4 5 2" xfId="5396" xr:uid="{00000000-0005-0000-0000-00000A020000}"/>
    <cellStyle name="Comma [0] 2 4 5 2 2" xfId="8785" xr:uid="{00000000-0005-0000-0000-00000B020000}"/>
    <cellStyle name="Comma [0] 2 4 5 2 2 2" xfId="15523" xr:uid="{972F6B4C-FCCA-4D1E-9BC5-B34CBE344203}"/>
    <cellStyle name="Comma [0] 2 4 5 2 3" xfId="12164" xr:uid="{D486092F-A42D-4998-9CCB-00BDF18B6FE1}"/>
    <cellStyle name="Comma [0] 2 4 5 3" xfId="7116" xr:uid="{00000000-0005-0000-0000-00000C020000}"/>
    <cellStyle name="Comma [0] 2 4 5 3 2" xfId="13854" xr:uid="{91AEC950-8E94-43B8-B7EC-2B5763AAD23A}"/>
    <cellStyle name="Comma [0] 2 4 5 4" xfId="10495" xr:uid="{E3DFAE5B-151E-4CF0-890F-4A4FD435D9B9}"/>
    <cellStyle name="Comma [0] 2 4 6" xfId="4096" xr:uid="{00000000-0005-0000-0000-00000D020000}"/>
    <cellStyle name="Comma [0] 2 4 6 2" xfId="5788" xr:uid="{00000000-0005-0000-0000-00000E020000}"/>
    <cellStyle name="Comma [0] 2 4 6 2 2" xfId="9177" xr:uid="{00000000-0005-0000-0000-00000F020000}"/>
    <cellStyle name="Comma [0] 2 4 6 2 2 2" xfId="15915" xr:uid="{BAB8C924-EF2C-4962-BB94-15E360F3D632}"/>
    <cellStyle name="Comma [0] 2 4 6 2 3" xfId="12556" xr:uid="{C5167F89-4A90-465B-8FA9-ADE126BC3E39}"/>
    <cellStyle name="Comma [0] 2 4 6 3" xfId="7508" xr:uid="{00000000-0005-0000-0000-000010020000}"/>
    <cellStyle name="Comma [0] 2 4 6 3 2" xfId="14246" xr:uid="{25F57B58-D4A1-4A94-868D-A74327A2C5A6}"/>
    <cellStyle name="Comma [0] 2 4 6 4" xfId="10887" xr:uid="{B9F59575-B7D8-4F84-A6B4-2953261E1079}"/>
    <cellStyle name="Comma [0] 2 4 7" xfId="4205" xr:uid="{00000000-0005-0000-0000-000011020000}"/>
    <cellStyle name="Comma [0] 2 4 7 2" xfId="5886" xr:uid="{00000000-0005-0000-0000-000012020000}"/>
    <cellStyle name="Comma [0] 2 4 7 2 2" xfId="9275" xr:uid="{00000000-0005-0000-0000-000013020000}"/>
    <cellStyle name="Comma [0] 2 4 7 2 2 2" xfId="16013" xr:uid="{1B225736-CA7C-4599-80D9-110C75B72437}"/>
    <cellStyle name="Comma [0] 2 4 7 2 3" xfId="12654" xr:uid="{E693B1BE-036F-4D8C-AA15-B3E01D7DBA1D}"/>
    <cellStyle name="Comma [0] 2 4 7 3" xfId="7606" xr:uid="{00000000-0005-0000-0000-000014020000}"/>
    <cellStyle name="Comma [0] 2 4 7 3 2" xfId="14344" xr:uid="{B42BD902-458A-4C1C-8C12-84E765734252}"/>
    <cellStyle name="Comma [0] 2 4 7 4" xfId="10985" xr:uid="{2696A820-5160-40C4-BD82-87EEF3CA061E}"/>
    <cellStyle name="Comma [0] 2 4 8" xfId="4619" xr:uid="{00000000-0005-0000-0000-000015020000}"/>
    <cellStyle name="Comma [0] 2 4 8 2" xfId="8008" xr:uid="{00000000-0005-0000-0000-000016020000}"/>
    <cellStyle name="Comma [0] 2 4 8 2 2" xfId="14746" xr:uid="{C5DB59B7-2A7C-45B3-8DE6-2C00A115D0BC}"/>
    <cellStyle name="Comma [0] 2 4 8 3" xfId="11387" xr:uid="{F93E19C8-FF8E-46DB-B308-7E6E89DBF68C}"/>
    <cellStyle name="Comma [0] 2 4 9" xfId="6325" xr:uid="{00000000-0005-0000-0000-000017020000}"/>
    <cellStyle name="Comma [0] 2 4 9 2" xfId="13069" xr:uid="{1740F4D5-FAEE-41D2-A55E-ADD4A26C0B81}"/>
    <cellStyle name="Comma [0] 2 5" xfId="2950" xr:uid="{00000000-0005-0000-0000-000018020000}"/>
    <cellStyle name="Comma [0] 2 5 2" xfId="3152" xr:uid="{00000000-0005-0000-0000-000019020000}"/>
    <cellStyle name="Comma [0] 2 5 2 2" xfId="3544" xr:uid="{00000000-0005-0000-0000-00001A020000}"/>
    <cellStyle name="Comma [0] 2 5 2 2 2" xfId="5248" xr:uid="{00000000-0005-0000-0000-00001B020000}"/>
    <cellStyle name="Comma [0] 2 5 2 2 2 2" xfId="8637" xr:uid="{00000000-0005-0000-0000-00001C020000}"/>
    <cellStyle name="Comma [0] 2 5 2 2 2 2 2" xfId="15375" xr:uid="{6DDEC50D-95FF-440F-8F6C-C178730110BE}"/>
    <cellStyle name="Comma [0] 2 5 2 2 2 3" xfId="12016" xr:uid="{6712BD0B-BD7E-4D9A-A1DE-0BB209526D77}"/>
    <cellStyle name="Comma [0] 2 5 2 2 3" xfId="6968" xr:uid="{00000000-0005-0000-0000-00001D020000}"/>
    <cellStyle name="Comma [0] 2 5 2 2 3 2" xfId="13706" xr:uid="{AD3C60E4-3252-4917-A2F9-835880CFF7B8}"/>
    <cellStyle name="Comma [0] 2 5 2 2 4" xfId="10347" xr:uid="{1D5A49B6-EDC8-469E-86F6-FB546702DF2C}"/>
    <cellStyle name="Comma [0] 2 5 2 3" xfId="3939" xr:uid="{00000000-0005-0000-0000-00001E020000}"/>
    <cellStyle name="Comma [0] 2 5 2 3 2" xfId="5637" xr:uid="{00000000-0005-0000-0000-00001F020000}"/>
    <cellStyle name="Comma [0] 2 5 2 3 2 2" xfId="9026" xr:uid="{00000000-0005-0000-0000-000020020000}"/>
    <cellStyle name="Comma [0] 2 5 2 3 2 2 2" xfId="15764" xr:uid="{187F837B-DB96-4A6E-8A17-E58CC5936EA4}"/>
    <cellStyle name="Comma [0] 2 5 2 3 2 3" xfId="12405" xr:uid="{34993C5D-4ADE-4566-B316-BB7F6E2966DE}"/>
    <cellStyle name="Comma [0] 2 5 2 3 3" xfId="7357" xr:uid="{00000000-0005-0000-0000-000021020000}"/>
    <cellStyle name="Comma [0] 2 5 2 3 3 2" xfId="14095" xr:uid="{29D703FB-2975-4287-BC7F-EEEB1D2F8FC9}"/>
    <cellStyle name="Comma [0] 2 5 2 3 4" xfId="10736" xr:uid="{2004080B-84EE-4D0C-BA42-903D46BB67C4}"/>
    <cellStyle name="Comma [0] 2 5 2 4" xfId="4446" xr:uid="{00000000-0005-0000-0000-000022020000}"/>
    <cellStyle name="Comma [0] 2 5 2 4 2" xfId="6127" xr:uid="{00000000-0005-0000-0000-000023020000}"/>
    <cellStyle name="Comma [0] 2 5 2 4 2 2" xfId="9516" xr:uid="{00000000-0005-0000-0000-000024020000}"/>
    <cellStyle name="Comma [0] 2 5 2 4 2 2 2" xfId="16254" xr:uid="{41E10CD5-C793-498A-9BE8-85FE9F2736C6}"/>
    <cellStyle name="Comma [0] 2 5 2 4 2 3" xfId="12895" xr:uid="{66E86144-E818-4C95-9DF2-E33A780CA25C}"/>
    <cellStyle name="Comma [0] 2 5 2 4 3" xfId="7847" xr:uid="{00000000-0005-0000-0000-000025020000}"/>
    <cellStyle name="Comma [0] 2 5 2 4 3 2" xfId="14585" xr:uid="{5289153B-E5B8-4BC0-BF2B-8CC705E5361E}"/>
    <cellStyle name="Comma [0] 2 5 2 4 4" xfId="11226" xr:uid="{CBE2266C-F6AF-4531-A872-A53CFDCDE16A}"/>
    <cellStyle name="Comma [0] 2 5 2 5" xfId="4860" xr:uid="{00000000-0005-0000-0000-000026020000}"/>
    <cellStyle name="Comma [0] 2 5 2 5 2" xfId="8249" xr:uid="{00000000-0005-0000-0000-000027020000}"/>
    <cellStyle name="Comma [0] 2 5 2 5 2 2" xfId="14987" xr:uid="{EAF604C0-DA64-49D1-A0F4-3BA4E8DBA0FC}"/>
    <cellStyle name="Comma [0] 2 5 2 5 3" xfId="11628" xr:uid="{F4D1E9B0-B044-4CBF-9FD6-5C39F42616F2}"/>
    <cellStyle name="Comma [0] 2 5 2 6" xfId="6580" xr:uid="{00000000-0005-0000-0000-000028020000}"/>
    <cellStyle name="Comma [0] 2 5 2 6 2" xfId="13318" xr:uid="{F2639D53-DA1A-4335-A1CB-AF6EA3C24F53}"/>
    <cellStyle name="Comma [0] 2 5 2 7" xfId="9958" xr:uid="{CBF4D11A-7453-4E89-B31A-D905B3CD6A39}"/>
    <cellStyle name="Comma [0] 2 5 3" xfId="3350" xr:uid="{00000000-0005-0000-0000-000029020000}"/>
    <cellStyle name="Comma [0] 2 5 3 2" xfId="5054" xr:uid="{00000000-0005-0000-0000-00002A020000}"/>
    <cellStyle name="Comma [0] 2 5 3 2 2" xfId="8443" xr:uid="{00000000-0005-0000-0000-00002B020000}"/>
    <cellStyle name="Comma [0] 2 5 3 2 2 2" xfId="15181" xr:uid="{77691B84-C508-4860-8615-229E3B94D1B8}"/>
    <cellStyle name="Comma [0] 2 5 3 2 3" xfId="11822" xr:uid="{289B56D3-9963-4BEE-8EAE-BE412CED4F9F}"/>
    <cellStyle name="Comma [0] 2 5 3 3" xfId="6774" xr:uid="{00000000-0005-0000-0000-00002C020000}"/>
    <cellStyle name="Comma [0] 2 5 3 3 2" xfId="13512" xr:uid="{68005248-CA8D-48D5-A7EB-D8B6A0EC25E0}"/>
    <cellStyle name="Comma [0] 2 5 3 4" xfId="10153" xr:uid="{226823E4-8AE4-4965-808E-5A37CCDAD09A}"/>
    <cellStyle name="Comma [0] 2 5 4" xfId="3745" xr:uid="{00000000-0005-0000-0000-00002D020000}"/>
    <cellStyle name="Comma [0] 2 5 4 2" xfId="5443" xr:uid="{00000000-0005-0000-0000-00002E020000}"/>
    <cellStyle name="Comma [0] 2 5 4 2 2" xfId="8832" xr:uid="{00000000-0005-0000-0000-00002F020000}"/>
    <cellStyle name="Comma [0] 2 5 4 2 2 2" xfId="15570" xr:uid="{0F057FD6-D752-4BB8-AFE9-24C6662402FE}"/>
    <cellStyle name="Comma [0] 2 5 4 2 3" xfId="12211" xr:uid="{A0D0200A-7339-4F01-903A-EA2E1E859550}"/>
    <cellStyle name="Comma [0] 2 5 4 3" xfId="7163" xr:uid="{00000000-0005-0000-0000-000030020000}"/>
    <cellStyle name="Comma [0] 2 5 4 3 2" xfId="13901" xr:uid="{EBFC87C5-B258-469D-89C0-3CB3A9688B2C}"/>
    <cellStyle name="Comma [0] 2 5 4 4" xfId="10542" xr:uid="{C6EB4FCC-73BE-4AA8-83F4-1C273CF1B3B1}"/>
    <cellStyle name="Comma [0] 2 5 5" xfId="4252" xr:uid="{00000000-0005-0000-0000-000031020000}"/>
    <cellStyle name="Comma [0] 2 5 5 2" xfId="5933" xr:uid="{00000000-0005-0000-0000-000032020000}"/>
    <cellStyle name="Comma [0] 2 5 5 2 2" xfId="9322" xr:uid="{00000000-0005-0000-0000-000033020000}"/>
    <cellStyle name="Comma [0] 2 5 5 2 2 2" xfId="16060" xr:uid="{87719AFB-C164-4E06-9FE6-BB89D2C5AA9B}"/>
    <cellStyle name="Comma [0] 2 5 5 2 3" xfId="12701" xr:uid="{00E1FC8C-FEF0-4A74-9489-55798C216F26}"/>
    <cellStyle name="Comma [0] 2 5 5 3" xfId="7653" xr:uid="{00000000-0005-0000-0000-000034020000}"/>
    <cellStyle name="Comma [0] 2 5 5 3 2" xfId="14391" xr:uid="{846DDD41-FBEC-41D9-A145-C299B00C0876}"/>
    <cellStyle name="Comma [0] 2 5 5 4" xfId="11032" xr:uid="{DF19E0F1-5DD2-43B9-B257-1DF338EABBA1}"/>
    <cellStyle name="Comma [0] 2 5 6" xfId="4666" xr:uid="{00000000-0005-0000-0000-000035020000}"/>
    <cellStyle name="Comma [0] 2 5 6 2" xfId="8055" xr:uid="{00000000-0005-0000-0000-000036020000}"/>
    <cellStyle name="Comma [0] 2 5 6 2 2" xfId="14793" xr:uid="{333E0689-3DB9-4A65-8763-B5B3612354BE}"/>
    <cellStyle name="Comma [0] 2 5 6 3" xfId="11434" xr:uid="{69CB9E09-A454-4E0B-96D8-F88FE5328344}"/>
    <cellStyle name="Comma [0] 2 5 7" xfId="6386" xr:uid="{00000000-0005-0000-0000-000037020000}"/>
    <cellStyle name="Comma [0] 2 5 7 2" xfId="13124" xr:uid="{5EDD5985-0D52-417E-84BE-CE2E875B3B46}"/>
    <cellStyle name="Comma [0] 2 5 8" xfId="9764" xr:uid="{D0012BF4-2948-434B-A7E4-B97388FE62B3}"/>
    <cellStyle name="Comma [0] 2 6" xfId="3056" xr:uid="{00000000-0005-0000-0000-000038020000}"/>
    <cellStyle name="Comma [0] 2 6 2" xfId="3448" xr:uid="{00000000-0005-0000-0000-000039020000}"/>
    <cellStyle name="Comma [0] 2 6 2 2" xfId="5152" xr:uid="{00000000-0005-0000-0000-00003A020000}"/>
    <cellStyle name="Comma [0] 2 6 2 2 2" xfId="8541" xr:uid="{00000000-0005-0000-0000-00003B020000}"/>
    <cellStyle name="Comma [0] 2 6 2 2 2 2" xfId="15279" xr:uid="{458CB0F8-154E-4FE0-8C3A-ADD3CCAD9FA6}"/>
    <cellStyle name="Comma [0] 2 6 2 2 3" xfId="11920" xr:uid="{EA7C9641-853F-4BBB-8937-C678970B10DD}"/>
    <cellStyle name="Comma [0] 2 6 2 3" xfId="6872" xr:uid="{00000000-0005-0000-0000-00003C020000}"/>
    <cellStyle name="Comma [0] 2 6 2 3 2" xfId="13610" xr:uid="{850C7413-AA5B-4E18-832A-D262F1402426}"/>
    <cellStyle name="Comma [0] 2 6 2 4" xfId="10251" xr:uid="{8B873E27-515E-4EF2-B69B-D28E4AEABFEF}"/>
    <cellStyle name="Comma [0] 2 6 3" xfId="3843" xr:uid="{00000000-0005-0000-0000-00003D020000}"/>
    <cellStyle name="Comma [0] 2 6 3 2" xfId="5541" xr:uid="{00000000-0005-0000-0000-00003E020000}"/>
    <cellStyle name="Comma [0] 2 6 3 2 2" xfId="8930" xr:uid="{00000000-0005-0000-0000-00003F020000}"/>
    <cellStyle name="Comma [0] 2 6 3 2 2 2" xfId="15668" xr:uid="{C597CFB4-DFC5-4BC1-B908-01BA0C307B4D}"/>
    <cellStyle name="Comma [0] 2 6 3 2 3" xfId="12309" xr:uid="{08432FD8-D947-4504-AA8A-D8939CB56BC7}"/>
    <cellStyle name="Comma [0] 2 6 3 3" xfId="7261" xr:uid="{00000000-0005-0000-0000-000040020000}"/>
    <cellStyle name="Comma [0] 2 6 3 3 2" xfId="13999" xr:uid="{199DC603-97E6-4713-A68C-3870669238C1}"/>
    <cellStyle name="Comma [0] 2 6 3 4" xfId="10640" xr:uid="{D04930A3-99C6-4FBA-9FB0-F287A1B1A608}"/>
    <cellStyle name="Comma [0] 2 6 4" xfId="4350" xr:uid="{00000000-0005-0000-0000-000041020000}"/>
    <cellStyle name="Comma [0] 2 6 4 2" xfId="6031" xr:uid="{00000000-0005-0000-0000-000042020000}"/>
    <cellStyle name="Comma [0] 2 6 4 2 2" xfId="9420" xr:uid="{00000000-0005-0000-0000-000043020000}"/>
    <cellStyle name="Comma [0] 2 6 4 2 2 2" xfId="16158" xr:uid="{AD6B0123-D3E2-48DC-B143-C2D3C8C5DB74}"/>
    <cellStyle name="Comma [0] 2 6 4 2 3" xfId="12799" xr:uid="{4E29E112-57B1-4EB5-B162-E49785A1A754}"/>
    <cellStyle name="Comma [0] 2 6 4 3" xfId="7751" xr:uid="{00000000-0005-0000-0000-000044020000}"/>
    <cellStyle name="Comma [0] 2 6 4 3 2" xfId="14489" xr:uid="{10376D77-E1E5-43B9-BFDC-6899110209E2}"/>
    <cellStyle name="Comma [0] 2 6 4 4" xfId="11130" xr:uid="{50337B41-0CE1-46A9-A288-CB1B95099D10}"/>
    <cellStyle name="Comma [0] 2 6 5" xfId="4764" xr:uid="{00000000-0005-0000-0000-000045020000}"/>
    <cellStyle name="Comma [0] 2 6 5 2" xfId="8153" xr:uid="{00000000-0005-0000-0000-000046020000}"/>
    <cellStyle name="Comma [0] 2 6 5 2 2" xfId="14891" xr:uid="{0E3C9900-E151-469D-B6E1-94E710629EC1}"/>
    <cellStyle name="Comma [0] 2 6 5 3" xfId="11532" xr:uid="{2F94E284-23C3-47C0-9BBB-75EA11014538}"/>
    <cellStyle name="Comma [0] 2 6 6" xfId="6484" xr:uid="{00000000-0005-0000-0000-000047020000}"/>
    <cellStyle name="Comma [0] 2 6 6 2" xfId="13222" xr:uid="{2E495661-BD1F-453F-987F-6C33B9285D2E}"/>
    <cellStyle name="Comma [0] 2 6 7" xfId="9862" xr:uid="{AAE55341-8C30-4A2C-94E9-C30F30A6AC2D}"/>
    <cellStyle name="Comma [0] 2 7" xfId="3254" xr:uid="{00000000-0005-0000-0000-000048020000}"/>
    <cellStyle name="Comma [0] 2 7 2" xfId="4958" xr:uid="{00000000-0005-0000-0000-000049020000}"/>
    <cellStyle name="Comma [0] 2 7 2 2" xfId="8347" xr:uid="{00000000-0005-0000-0000-00004A020000}"/>
    <cellStyle name="Comma [0] 2 7 2 2 2" xfId="15085" xr:uid="{913564E0-3E37-4C31-9651-305596391052}"/>
    <cellStyle name="Comma [0] 2 7 2 3" xfId="11726" xr:uid="{C0F64620-4EE6-4ACE-90D0-70349DE9B640}"/>
    <cellStyle name="Comma [0] 2 7 3" xfId="6678" xr:uid="{00000000-0005-0000-0000-00004B020000}"/>
    <cellStyle name="Comma [0] 2 7 3 2" xfId="13416" xr:uid="{FE70D1F7-E309-4E8C-9343-851AAA96BC7F}"/>
    <cellStyle name="Comma [0] 2 7 4" xfId="10056" xr:uid="{26208E01-2839-4049-B4D8-DBC877FE2B72}"/>
    <cellStyle name="Comma [0] 2 8" xfId="3647" xr:uid="{00000000-0005-0000-0000-00004C020000}"/>
    <cellStyle name="Comma [0] 2 8 2" xfId="5346" xr:uid="{00000000-0005-0000-0000-00004D020000}"/>
    <cellStyle name="Comma [0] 2 8 2 2" xfId="8735" xr:uid="{00000000-0005-0000-0000-00004E020000}"/>
    <cellStyle name="Comma [0] 2 8 2 2 2" xfId="15473" xr:uid="{0F590F44-E18A-402D-8DDC-931E11545BEA}"/>
    <cellStyle name="Comma [0] 2 8 2 3" xfId="12114" xr:uid="{D35993A2-A8B5-48E3-ADA2-740DBBE944F9}"/>
    <cellStyle name="Comma [0] 2 8 3" xfId="7066" xr:uid="{00000000-0005-0000-0000-00004F020000}"/>
    <cellStyle name="Comma [0] 2 8 3 2" xfId="13804" xr:uid="{C9CD8670-C142-4DA1-AF33-66C204422FA9}"/>
    <cellStyle name="Comma [0] 2 8 4" xfId="10445" xr:uid="{ABC4CEC2-DE4F-47C9-ACA9-2FBAF1FC252A}"/>
    <cellStyle name="Comma [0] 2 9" xfId="4042" xr:uid="{00000000-0005-0000-0000-000050020000}"/>
    <cellStyle name="Comma [0] 2 9 2" xfId="5736" xr:uid="{00000000-0005-0000-0000-000051020000}"/>
    <cellStyle name="Comma [0] 2 9 2 2" xfId="9125" xr:uid="{00000000-0005-0000-0000-000052020000}"/>
    <cellStyle name="Comma [0] 2 9 2 2 2" xfId="15863" xr:uid="{5B93E1C2-AFE3-476F-9AD8-953E55E8D368}"/>
    <cellStyle name="Comma [0] 2 9 2 3" xfId="12504" xr:uid="{EED8567B-C1BA-4161-AE67-7F99346E9AAE}"/>
    <cellStyle name="Comma [0] 2 9 3" xfId="7456" xr:uid="{00000000-0005-0000-0000-000053020000}"/>
    <cellStyle name="Comma [0] 2 9 3 2" xfId="14194" xr:uid="{A9521932-685C-45CB-B2C9-8C4CEFBF5785}"/>
    <cellStyle name="Comma [0] 2 9 4" xfId="10835" xr:uid="{75AFB6B9-4CA3-4862-A55F-6E758029C4D1}"/>
    <cellStyle name="Comma [0] 3" xfId="75" xr:uid="{00000000-0005-0000-0000-000054020000}"/>
    <cellStyle name="Comma [0] 3 10" xfId="6247" xr:uid="{00000000-0005-0000-0000-000055020000}"/>
    <cellStyle name="Comma [0] 3 10 2" xfId="13010" xr:uid="{6627091F-2180-4C11-9E35-AF0232A1C969}"/>
    <cellStyle name="Comma [0] 3 11" xfId="9672" xr:uid="{5EE89147-C182-4376-A954-7E24570380E9}"/>
    <cellStyle name="Comma [0] 3 2" xfId="2877" xr:uid="{00000000-0005-0000-0000-000056020000}"/>
    <cellStyle name="Comma [0] 3 2 10" xfId="9721" xr:uid="{57A78B93-8D0A-4844-B0CE-BF3779349AFB}"/>
    <cellStyle name="Comma [0] 3 2 2" xfId="3009" xr:uid="{00000000-0005-0000-0000-000057020000}"/>
    <cellStyle name="Comma [0] 3 2 2 2" xfId="3207" xr:uid="{00000000-0005-0000-0000-000058020000}"/>
    <cellStyle name="Comma [0] 3 2 2 2 2" xfId="3599" xr:uid="{00000000-0005-0000-0000-000059020000}"/>
    <cellStyle name="Comma [0] 3 2 2 2 2 2" xfId="5303" xr:uid="{00000000-0005-0000-0000-00005A020000}"/>
    <cellStyle name="Comma [0] 3 2 2 2 2 2 2" xfId="8692" xr:uid="{00000000-0005-0000-0000-00005B020000}"/>
    <cellStyle name="Comma [0] 3 2 2 2 2 2 2 2" xfId="15430" xr:uid="{75A945DF-1505-494D-A3AB-B84D0E301FEE}"/>
    <cellStyle name="Comma [0] 3 2 2 2 2 2 3" xfId="12071" xr:uid="{94343524-6860-4506-991D-A0B977321B50}"/>
    <cellStyle name="Comma [0] 3 2 2 2 2 3" xfId="7023" xr:uid="{00000000-0005-0000-0000-00005C020000}"/>
    <cellStyle name="Comma [0] 3 2 2 2 2 3 2" xfId="13761" xr:uid="{F7465116-8D6E-4189-A4CE-8C99B18AEDE8}"/>
    <cellStyle name="Comma [0] 3 2 2 2 2 4" xfId="10402" xr:uid="{AAABA268-3F45-4BE9-B0A3-1FF23D43CD8D}"/>
    <cellStyle name="Comma [0] 3 2 2 2 3" xfId="3994" xr:uid="{00000000-0005-0000-0000-00005D020000}"/>
    <cellStyle name="Comma [0] 3 2 2 2 3 2" xfId="5692" xr:uid="{00000000-0005-0000-0000-00005E020000}"/>
    <cellStyle name="Comma [0] 3 2 2 2 3 2 2" xfId="9081" xr:uid="{00000000-0005-0000-0000-00005F020000}"/>
    <cellStyle name="Comma [0] 3 2 2 2 3 2 2 2" xfId="15819" xr:uid="{071BD5B8-37DC-456B-9582-055A48C22FB2}"/>
    <cellStyle name="Comma [0] 3 2 2 2 3 2 3" xfId="12460" xr:uid="{C40F047B-A701-4F11-969A-89AA5828CF84}"/>
    <cellStyle name="Comma [0] 3 2 2 2 3 3" xfId="7412" xr:uid="{00000000-0005-0000-0000-000060020000}"/>
    <cellStyle name="Comma [0] 3 2 2 2 3 3 2" xfId="14150" xr:uid="{7C1E8891-67D9-4AA2-AE34-A88131BC1A3B}"/>
    <cellStyle name="Comma [0] 3 2 2 2 3 4" xfId="10791" xr:uid="{16AF0C43-8432-49CC-8A7A-615CAFAA9016}"/>
    <cellStyle name="Comma [0] 3 2 2 2 4" xfId="4501" xr:uid="{00000000-0005-0000-0000-000061020000}"/>
    <cellStyle name="Comma [0] 3 2 2 2 4 2" xfId="6182" xr:uid="{00000000-0005-0000-0000-000062020000}"/>
    <cellStyle name="Comma [0] 3 2 2 2 4 2 2" xfId="9571" xr:uid="{00000000-0005-0000-0000-000063020000}"/>
    <cellStyle name="Comma [0] 3 2 2 2 4 2 2 2" xfId="16309" xr:uid="{564813C9-51D3-4804-99AD-EE8B8604FC7A}"/>
    <cellStyle name="Comma [0] 3 2 2 2 4 2 3" xfId="12950" xr:uid="{2B18EA95-33BB-4772-B07A-965F86E3BEC8}"/>
    <cellStyle name="Comma [0] 3 2 2 2 4 3" xfId="7902" xr:uid="{00000000-0005-0000-0000-000064020000}"/>
    <cellStyle name="Comma [0] 3 2 2 2 4 3 2" xfId="14640" xr:uid="{33917A1A-FE42-459A-9B5B-92B3B3C7253B}"/>
    <cellStyle name="Comma [0] 3 2 2 2 4 4" xfId="11281" xr:uid="{791C74EA-F746-44D9-B695-6B7B42A67B50}"/>
    <cellStyle name="Comma [0] 3 2 2 2 5" xfId="4915" xr:uid="{00000000-0005-0000-0000-000065020000}"/>
    <cellStyle name="Comma [0] 3 2 2 2 5 2" xfId="8304" xr:uid="{00000000-0005-0000-0000-000066020000}"/>
    <cellStyle name="Comma [0] 3 2 2 2 5 2 2" xfId="15042" xr:uid="{43F28C90-7F92-4E20-A386-75A2AF26B21B}"/>
    <cellStyle name="Comma [0] 3 2 2 2 5 3" xfId="11683" xr:uid="{6C7074E5-3844-41CF-BF08-59EFF6AE824B}"/>
    <cellStyle name="Comma [0] 3 2 2 2 6" xfId="6635" xr:uid="{00000000-0005-0000-0000-000067020000}"/>
    <cellStyle name="Comma [0] 3 2 2 2 6 2" xfId="13373" xr:uid="{C8FB8061-3A34-4E07-B1A9-402EED7E3463}"/>
    <cellStyle name="Comma [0] 3 2 2 2 7" xfId="10013" xr:uid="{E1515CDF-77EB-4D57-8ABA-1FE7D005B62A}"/>
    <cellStyle name="Comma [0] 3 2 2 3" xfId="3405" xr:uid="{00000000-0005-0000-0000-000068020000}"/>
    <cellStyle name="Comma [0] 3 2 2 3 2" xfId="5109" xr:uid="{00000000-0005-0000-0000-000069020000}"/>
    <cellStyle name="Comma [0] 3 2 2 3 2 2" xfId="8498" xr:uid="{00000000-0005-0000-0000-00006A020000}"/>
    <cellStyle name="Comma [0] 3 2 2 3 2 2 2" xfId="15236" xr:uid="{E99B501C-FCA3-4650-963A-09CA0C975825}"/>
    <cellStyle name="Comma [0] 3 2 2 3 2 3" xfId="11877" xr:uid="{6A38EC56-347F-466B-90A3-46970D280224}"/>
    <cellStyle name="Comma [0] 3 2 2 3 3" xfId="6829" xr:uid="{00000000-0005-0000-0000-00006B020000}"/>
    <cellStyle name="Comma [0] 3 2 2 3 3 2" xfId="13567" xr:uid="{730F474C-5866-4171-8638-8D1B34F48F49}"/>
    <cellStyle name="Comma [0] 3 2 2 3 4" xfId="10208" xr:uid="{6FCF0FF1-B4A1-454F-A1F5-27970C031119}"/>
    <cellStyle name="Comma [0] 3 2 2 4" xfId="3800" xr:uid="{00000000-0005-0000-0000-00006C020000}"/>
    <cellStyle name="Comma [0] 3 2 2 4 2" xfId="5498" xr:uid="{00000000-0005-0000-0000-00006D020000}"/>
    <cellStyle name="Comma [0] 3 2 2 4 2 2" xfId="8887" xr:uid="{00000000-0005-0000-0000-00006E020000}"/>
    <cellStyle name="Comma [0] 3 2 2 4 2 2 2" xfId="15625" xr:uid="{A5BC8C3E-98D6-4764-88C0-5DE48B424333}"/>
    <cellStyle name="Comma [0] 3 2 2 4 2 3" xfId="12266" xr:uid="{D1CFCF6F-6034-41A9-9BA8-9EB4D8DE9441}"/>
    <cellStyle name="Comma [0] 3 2 2 4 3" xfId="7218" xr:uid="{00000000-0005-0000-0000-00006F020000}"/>
    <cellStyle name="Comma [0] 3 2 2 4 3 2" xfId="13956" xr:uid="{63FEA0F2-9567-41D1-93A4-2110F4DE5725}"/>
    <cellStyle name="Comma [0] 3 2 2 4 4" xfId="10597" xr:uid="{2B504281-6653-4B7A-8340-F80CAE9F9057}"/>
    <cellStyle name="Comma [0] 3 2 2 5" xfId="4307" xr:uid="{00000000-0005-0000-0000-000070020000}"/>
    <cellStyle name="Comma [0] 3 2 2 5 2" xfId="5988" xr:uid="{00000000-0005-0000-0000-000071020000}"/>
    <cellStyle name="Comma [0] 3 2 2 5 2 2" xfId="9377" xr:uid="{00000000-0005-0000-0000-000072020000}"/>
    <cellStyle name="Comma [0] 3 2 2 5 2 2 2" xfId="16115" xr:uid="{E600AA30-0CCC-4D85-A5BF-EFD5D742513F}"/>
    <cellStyle name="Comma [0] 3 2 2 5 2 3" xfId="12756" xr:uid="{4D9AE19E-13C2-4F6D-ACBA-EDC2A1588DDE}"/>
    <cellStyle name="Comma [0] 3 2 2 5 3" xfId="7708" xr:uid="{00000000-0005-0000-0000-000073020000}"/>
    <cellStyle name="Comma [0] 3 2 2 5 3 2" xfId="14446" xr:uid="{C49349D3-DCB1-4109-901A-23A1D50284C1}"/>
    <cellStyle name="Comma [0] 3 2 2 5 4" xfId="11087" xr:uid="{2B8CEEBA-FD66-4907-8502-B71503BE55E8}"/>
    <cellStyle name="Comma [0] 3 2 2 6" xfId="4721" xr:uid="{00000000-0005-0000-0000-000074020000}"/>
    <cellStyle name="Comma [0] 3 2 2 6 2" xfId="8110" xr:uid="{00000000-0005-0000-0000-000075020000}"/>
    <cellStyle name="Comma [0] 3 2 2 6 2 2" xfId="14848" xr:uid="{6CD2D985-3943-4DAD-B61B-05E5C6D65761}"/>
    <cellStyle name="Comma [0] 3 2 2 6 3" xfId="11489" xr:uid="{59E4B78C-3495-4EC0-A470-8319197401A2}"/>
    <cellStyle name="Comma [0] 3 2 2 7" xfId="6441" xr:uid="{00000000-0005-0000-0000-000076020000}"/>
    <cellStyle name="Comma [0] 3 2 2 7 2" xfId="13179" xr:uid="{EC8DFEB4-10FE-4E25-A0B9-CAC9A3089506}"/>
    <cellStyle name="Comma [0] 3 2 2 8" xfId="9819" xr:uid="{582E28C1-D204-4464-8AD2-41A2ECBA09FD}"/>
    <cellStyle name="Comma [0] 3 2 3" xfId="3109" xr:uid="{00000000-0005-0000-0000-000077020000}"/>
    <cellStyle name="Comma [0] 3 2 3 2" xfId="3501" xr:uid="{00000000-0005-0000-0000-000078020000}"/>
    <cellStyle name="Comma [0] 3 2 3 2 2" xfId="5205" xr:uid="{00000000-0005-0000-0000-000079020000}"/>
    <cellStyle name="Comma [0] 3 2 3 2 2 2" xfId="8594" xr:uid="{00000000-0005-0000-0000-00007A020000}"/>
    <cellStyle name="Comma [0] 3 2 3 2 2 2 2" xfId="15332" xr:uid="{BE50037B-43EF-424E-B5CB-FCB3ACE241FB}"/>
    <cellStyle name="Comma [0] 3 2 3 2 2 3" xfId="11973" xr:uid="{ADFE76EE-82D1-43E2-88CC-E4A45E91C5C6}"/>
    <cellStyle name="Comma [0] 3 2 3 2 3" xfId="6925" xr:uid="{00000000-0005-0000-0000-00007B020000}"/>
    <cellStyle name="Comma [0] 3 2 3 2 3 2" xfId="13663" xr:uid="{CC490A49-4511-492C-840B-06810D1B98E7}"/>
    <cellStyle name="Comma [0] 3 2 3 2 4" xfId="10304" xr:uid="{2B948C0D-EE3F-402C-A2F1-570D95ABA817}"/>
    <cellStyle name="Comma [0] 3 2 3 3" xfId="3896" xr:uid="{00000000-0005-0000-0000-00007C020000}"/>
    <cellStyle name="Comma [0] 3 2 3 3 2" xfId="5594" xr:uid="{00000000-0005-0000-0000-00007D020000}"/>
    <cellStyle name="Comma [0] 3 2 3 3 2 2" xfId="8983" xr:uid="{00000000-0005-0000-0000-00007E020000}"/>
    <cellStyle name="Comma [0] 3 2 3 3 2 2 2" xfId="15721" xr:uid="{C5F381D4-6B00-4ABD-9FDE-35B7A601FC29}"/>
    <cellStyle name="Comma [0] 3 2 3 3 2 3" xfId="12362" xr:uid="{908A86B5-221D-4756-AA02-831557F5A241}"/>
    <cellStyle name="Comma [0] 3 2 3 3 3" xfId="7314" xr:uid="{00000000-0005-0000-0000-00007F020000}"/>
    <cellStyle name="Comma [0] 3 2 3 3 3 2" xfId="14052" xr:uid="{654F3FFA-10DA-4A07-AB9A-2E30B0C3CE64}"/>
    <cellStyle name="Comma [0] 3 2 3 3 4" xfId="10693" xr:uid="{A93420EC-A581-428C-977C-A1E5C13B6D3B}"/>
    <cellStyle name="Comma [0] 3 2 3 4" xfId="4403" xr:uid="{00000000-0005-0000-0000-000080020000}"/>
    <cellStyle name="Comma [0] 3 2 3 4 2" xfId="6084" xr:uid="{00000000-0005-0000-0000-000081020000}"/>
    <cellStyle name="Comma [0] 3 2 3 4 2 2" xfId="9473" xr:uid="{00000000-0005-0000-0000-000082020000}"/>
    <cellStyle name="Comma [0] 3 2 3 4 2 2 2" xfId="16211" xr:uid="{36420318-5116-4D77-BBA5-D2F5B179A645}"/>
    <cellStyle name="Comma [0] 3 2 3 4 2 3" xfId="12852" xr:uid="{CCEED40D-A186-4205-9D97-176CC603F1D7}"/>
    <cellStyle name="Comma [0] 3 2 3 4 3" xfId="7804" xr:uid="{00000000-0005-0000-0000-000083020000}"/>
    <cellStyle name="Comma [0] 3 2 3 4 3 2" xfId="14542" xr:uid="{15E04F2C-2B31-4D2A-955D-43A6042FC3A8}"/>
    <cellStyle name="Comma [0] 3 2 3 4 4" xfId="11183" xr:uid="{9D7571E1-0B70-4A80-A869-B24797390A30}"/>
    <cellStyle name="Comma [0] 3 2 3 5" xfId="4817" xr:uid="{00000000-0005-0000-0000-000084020000}"/>
    <cellStyle name="Comma [0] 3 2 3 5 2" xfId="8206" xr:uid="{00000000-0005-0000-0000-000085020000}"/>
    <cellStyle name="Comma [0] 3 2 3 5 2 2" xfId="14944" xr:uid="{ABE5539B-75B3-4783-B089-AFC892F86067}"/>
    <cellStyle name="Comma [0] 3 2 3 5 3" xfId="11585" xr:uid="{2F50CEDC-DB11-4B5B-BDEE-AE059C3D78C3}"/>
    <cellStyle name="Comma [0] 3 2 3 6" xfId="6537" xr:uid="{00000000-0005-0000-0000-000086020000}"/>
    <cellStyle name="Comma [0] 3 2 3 6 2" xfId="13275" xr:uid="{18E3B8ED-8EEC-4A1A-B876-A677CE7E44D9}"/>
    <cellStyle name="Comma [0] 3 2 3 7" xfId="9915" xr:uid="{BD4C957E-7C86-4E71-AF5D-322A982D5B82}"/>
    <cellStyle name="Comma [0] 3 2 4" xfId="3307" xr:uid="{00000000-0005-0000-0000-000087020000}"/>
    <cellStyle name="Comma [0] 3 2 4 2" xfId="5011" xr:uid="{00000000-0005-0000-0000-000088020000}"/>
    <cellStyle name="Comma [0] 3 2 4 2 2" xfId="8400" xr:uid="{00000000-0005-0000-0000-000089020000}"/>
    <cellStyle name="Comma [0] 3 2 4 2 2 2" xfId="15138" xr:uid="{117DB275-6252-4C9C-9E7B-17F1BF627D9D}"/>
    <cellStyle name="Comma [0] 3 2 4 2 3" xfId="11779" xr:uid="{6803EBD5-F397-433D-B595-41DA4EA860C5}"/>
    <cellStyle name="Comma [0] 3 2 4 3" xfId="6731" xr:uid="{00000000-0005-0000-0000-00008A020000}"/>
    <cellStyle name="Comma [0] 3 2 4 3 2" xfId="13469" xr:uid="{2B0C0D93-9F6C-4ACF-A448-16255EFC3C71}"/>
    <cellStyle name="Comma [0] 3 2 4 4" xfId="10110" xr:uid="{450B5586-CC9C-4107-8A13-DC6AC5099454}"/>
    <cellStyle name="Comma [0] 3 2 5" xfId="3702" xr:uid="{00000000-0005-0000-0000-00008B020000}"/>
    <cellStyle name="Comma [0] 3 2 5 2" xfId="5400" xr:uid="{00000000-0005-0000-0000-00008C020000}"/>
    <cellStyle name="Comma [0] 3 2 5 2 2" xfId="8789" xr:uid="{00000000-0005-0000-0000-00008D020000}"/>
    <cellStyle name="Comma [0] 3 2 5 2 2 2" xfId="15527" xr:uid="{037458DC-2320-42F9-87A6-1D75C6426A98}"/>
    <cellStyle name="Comma [0] 3 2 5 2 3" xfId="12168" xr:uid="{75C35908-30C8-41FA-ADB0-DB41CCD8A0FB}"/>
    <cellStyle name="Comma [0] 3 2 5 3" xfId="7120" xr:uid="{00000000-0005-0000-0000-00008E020000}"/>
    <cellStyle name="Comma [0] 3 2 5 3 2" xfId="13858" xr:uid="{1ECBD9EE-212B-4D22-8905-BDF365B988BC}"/>
    <cellStyle name="Comma [0] 3 2 5 4" xfId="10499" xr:uid="{3BF2B366-6B84-4B44-B12F-7247AAAAB3C3}"/>
    <cellStyle name="Comma [0] 3 2 6" xfId="4100" xr:uid="{00000000-0005-0000-0000-00008F020000}"/>
    <cellStyle name="Comma [0] 3 2 6 2" xfId="5792" xr:uid="{00000000-0005-0000-0000-000090020000}"/>
    <cellStyle name="Comma [0] 3 2 6 2 2" xfId="9181" xr:uid="{00000000-0005-0000-0000-000091020000}"/>
    <cellStyle name="Comma [0] 3 2 6 2 2 2" xfId="15919" xr:uid="{BF680575-C471-42FC-A808-0403833E7644}"/>
    <cellStyle name="Comma [0] 3 2 6 2 3" xfId="12560" xr:uid="{9BE1BB45-B8EF-4C36-805A-4E856C9E12D2}"/>
    <cellStyle name="Comma [0] 3 2 6 3" xfId="7512" xr:uid="{00000000-0005-0000-0000-000092020000}"/>
    <cellStyle name="Comma [0] 3 2 6 3 2" xfId="14250" xr:uid="{A5CAF53F-8B44-42BD-8CF0-EB9CFB9D6E17}"/>
    <cellStyle name="Comma [0] 3 2 6 4" xfId="10891" xr:uid="{951305B1-D69D-4F63-B971-5ECABF057DB3}"/>
    <cellStyle name="Comma [0] 3 2 7" xfId="4209" xr:uid="{00000000-0005-0000-0000-000093020000}"/>
    <cellStyle name="Comma [0] 3 2 7 2" xfId="5890" xr:uid="{00000000-0005-0000-0000-000094020000}"/>
    <cellStyle name="Comma [0] 3 2 7 2 2" xfId="9279" xr:uid="{00000000-0005-0000-0000-000095020000}"/>
    <cellStyle name="Comma [0] 3 2 7 2 2 2" xfId="16017" xr:uid="{3F765C40-CA49-43DF-9C5B-FB1F809A392D}"/>
    <cellStyle name="Comma [0] 3 2 7 2 3" xfId="12658" xr:uid="{358613FC-9BF1-4B6C-A194-BF53A767E4C2}"/>
    <cellStyle name="Comma [0] 3 2 7 3" xfId="7610" xr:uid="{00000000-0005-0000-0000-000096020000}"/>
    <cellStyle name="Comma [0] 3 2 7 3 2" xfId="14348" xr:uid="{0C473A50-CA17-4F37-B719-79408DF361F8}"/>
    <cellStyle name="Comma [0] 3 2 7 4" xfId="10989" xr:uid="{1C08FA07-CFD9-429D-95EB-E32485FBB3AD}"/>
    <cellStyle name="Comma [0] 3 2 8" xfId="4623" xr:uid="{00000000-0005-0000-0000-000097020000}"/>
    <cellStyle name="Comma [0] 3 2 8 2" xfId="8012" xr:uid="{00000000-0005-0000-0000-000098020000}"/>
    <cellStyle name="Comma [0] 3 2 8 2 2" xfId="14750" xr:uid="{3C995E1C-F149-4C20-87FC-0CAC168C0D04}"/>
    <cellStyle name="Comma [0] 3 2 8 3" xfId="11391" xr:uid="{F1ED1985-216F-4D9E-B7C1-9A1988E7280E}"/>
    <cellStyle name="Comma [0] 3 2 9" xfId="6329" xr:uid="{00000000-0005-0000-0000-000099020000}"/>
    <cellStyle name="Comma [0] 3 2 9 2" xfId="13073" xr:uid="{1FC63071-0C8C-4C18-9DC6-C931502922BE}"/>
    <cellStyle name="Comma [0] 3 3" xfId="2954" xr:uid="{00000000-0005-0000-0000-00009A020000}"/>
    <cellStyle name="Comma [0] 3 3 2" xfId="3156" xr:uid="{00000000-0005-0000-0000-00009B020000}"/>
    <cellStyle name="Comma [0] 3 3 2 2" xfId="3548" xr:uid="{00000000-0005-0000-0000-00009C020000}"/>
    <cellStyle name="Comma [0] 3 3 2 2 2" xfId="5252" xr:uid="{00000000-0005-0000-0000-00009D020000}"/>
    <cellStyle name="Comma [0] 3 3 2 2 2 2" xfId="8641" xr:uid="{00000000-0005-0000-0000-00009E020000}"/>
    <cellStyle name="Comma [0] 3 3 2 2 2 2 2" xfId="15379" xr:uid="{A4ADD61B-170B-4B31-98F2-8157FDA0BF3F}"/>
    <cellStyle name="Comma [0] 3 3 2 2 2 3" xfId="12020" xr:uid="{8E6EC50E-7572-496F-8778-EB6402FAA882}"/>
    <cellStyle name="Comma [0] 3 3 2 2 3" xfId="6972" xr:uid="{00000000-0005-0000-0000-00009F020000}"/>
    <cellStyle name="Comma [0] 3 3 2 2 3 2" xfId="13710" xr:uid="{A16C6FA9-F756-40A9-89A6-53F98F48B415}"/>
    <cellStyle name="Comma [0] 3 3 2 2 4" xfId="10351" xr:uid="{4BFD06F0-4C53-4B83-94B3-17D615FE4690}"/>
    <cellStyle name="Comma [0] 3 3 2 3" xfId="3943" xr:uid="{00000000-0005-0000-0000-0000A0020000}"/>
    <cellStyle name="Comma [0] 3 3 2 3 2" xfId="5641" xr:uid="{00000000-0005-0000-0000-0000A1020000}"/>
    <cellStyle name="Comma [0] 3 3 2 3 2 2" xfId="9030" xr:uid="{00000000-0005-0000-0000-0000A2020000}"/>
    <cellStyle name="Comma [0] 3 3 2 3 2 2 2" xfId="15768" xr:uid="{8361D340-BBCD-4386-BC64-6FC4AAAE6012}"/>
    <cellStyle name="Comma [0] 3 3 2 3 2 3" xfId="12409" xr:uid="{E1BF5226-EE12-42B8-A6A8-C26F7C76C13F}"/>
    <cellStyle name="Comma [0] 3 3 2 3 3" xfId="7361" xr:uid="{00000000-0005-0000-0000-0000A3020000}"/>
    <cellStyle name="Comma [0] 3 3 2 3 3 2" xfId="14099" xr:uid="{E1EDE510-166E-47CD-9422-7AF46623F4E4}"/>
    <cellStyle name="Comma [0] 3 3 2 3 4" xfId="10740" xr:uid="{9498EED4-558A-451B-935A-CA3497DFC420}"/>
    <cellStyle name="Comma [0] 3 3 2 4" xfId="4450" xr:uid="{00000000-0005-0000-0000-0000A4020000}"/>
    <cellStyle name="Comma [0] 3 3 2 4 2" xfId="6131" xr:uid="{00000000-0005-0000-0000-0000A5020000}"/>
    <cellStyle name="Comma [0] 3 3 2 4 2 2" xfId="9520" xr:uid="{00000000-0005-0000-0000-0000A6020000}"/>
    <cellStyle name="Comma [0] 3 3 2 4 2 2 2" xfId="16258" xr:uid="{FD7E1761-5F0D-40ED-820A-B2240243A78F}"/>
    <cellStyle name="Comma [0] 3 3 2 4 2 3" xfId="12899" xr:uid="{469D59CD-DB77-47F1-8A60-89E703B337A8}"/>
    <cellStyle name="Comma [0] 3 3 2 4 3" xfId="7851" xr:uid="{00000000-0005-0000-0000-0000A7020000}"/>
    <cellStyle name="Comma [0] 3 3 2 4 3 2" xfId="14589" xr:uid="{9505D05F-AD28-4740-9C10-17246EFD8DBC}"/>
    <cellStyle name="Comma [0] 3 3 2 4 4" xfId="11230" xr:uid="{62AFEACD-4A7C-4769-A06F-B43C2B4EB9EE}"/>
    <cellStyle name="Comma [0] 3 3 2 5" xfId="4864" xr:uid="{00000000-0005-0000-0000-0000A8020000}"/>
    <cellStyle name="Comma [0] 3 3 2 5 2" xfId="8253" xr:uid="{00000000-0005-0000-0000-0000A9020000}"/>
    <cellStyle name="Comma [0] 3 3 2 5 2 2" xfId="14991" xr:uid="{BA244B74-D1E6-414E-A579-F6B6AE40B0F2}"/>
    <cellStyle name="Comma [0] 3 3 2 5 3" xfId="11632" xr:uid="{10DDDA8D-8A5C-4183-914C-891A5F698EA3}"/>
    <cellStyle name="Comma [0] 3 3 2 6" xfId="6584" xr:uid="{00000000-0005-0000-0000-0000AA020000}"/>
    <cellStyle name="Comma [0] 3 3 2 6 2" xfId="13322" xr:uid="{2221272B-3FF8-4D2A-8B13-245FFAC10C0C}"/>
    <cellStyle name="Comma [0] 3 3 2 7" xfId="9962" xr:uid="{73A17F2B-6929-4113-AA6F-801C1055168E}"/>
    <cellStyle name="Comma [0] 3 3 3" xfId="3354" xr:uid="{00000000-0005-0000-0000-0000AB020000}"/>
    <cellStyle name="Comma [0] 3 3 3 2" xfId="5058" xr:uid="{00000000-0005-0000-0000-0000AC020000}"/>
    <cellStyle name="Comma [0] 3 3 3 2 2" xfId="8447" xr:uid="{00000000-0005-0000-0000-0000AD020000}"/>
    <cellStyle name="Comma [0] 3 3 3 2 2 2" xfId="15185" xr:uid="{E9AC4C0D-A091-4CB3-A2B3-D1FC52995D92}"/>
    <cellStyle name="Comma [0] 3 3 3 2 3" xfId="11826" xr:uid="{E65C39C3-B82D-47DA-9627-B5ED02B6EB8F}"/>
    <cellStyle name="Comma [0] 3 3 3 3" xfId="6778" xr:uid="{00000000-0005-0000-0000-0000AE020000}"/>
    <cellStyle name="Comma [0] 3 3 3 3 2" xfId="13516" xr:uid="{ECE34343-98DB-4ADF-B567-7A74AAB3DD19}"/>
    <cellStyle name="Comma [0] 3 3 3 4" xfId="10157" xr:uid="{67653F4D-A9FE-4B34-98F3-1DF1C8A683FC}"/>
    <cellStyle name="Comma [0] 3 3 4" xfId="3749" xr:uid="{00000000-0005-0000-0000-0000AF020000}"/>
    <cellStyle name="Comma [0] 3 3 4 2" xfId="5447" xr:uid="{00000000-0005-0000-0000-0000B0020000}"/>
    <cellStyle name="Comma [0] 3 3 4 2 2" xfId="8836" xr:uid="{00000000-0005-0000-0000-0000B1020000}"/>
    <cellStyle name="Comma [0] 3 3 4 2 2 2" xfId="15574" xr:uid="{0745F18D-1D59-4A61-951D-0BD41AFE0547}"/>
    <cellStyle name="Comma [0] 3 3 4 2 3" xfId="12215" xr:uid="{C4CF6AC9-7653-4E4F-96ED-88ADB07271A5}"/>
    <cellStyle name="Comma [0] 3 3 4 3" xfId="7167" xr:uid="{00000000-0005-0000-0000-0000B2020000}"/>
    <cellStyle name="Comma [0] 3 3 4 3 2" xfId="13905" xr:uid="{82D19362-0A9B-4B80-A878-81A5A338C919}"/>
    <cellStyle name="Comma [0] 3 3 4 4" xfId="10546" xr:uid="{23741324-7DF4-4EC1-BC4D-54B769B734AD}"/>
    <cellStyle name="Comma [0] 3 3 5" xfId="4256" xr:uid="{00000000-0005-0000-0000-0000B3020000}"/>
    <cellStyle name="Comma [0] 3 3 5 2" xfId="5937" xr:uid="{00000000-0005-0000-0000-0000B4020000}"/>
    <cellStyle name="Comma [0] 3 3 5 2 2" xfId="9326" xr:uid="{00000000-0005-0000-0000-0000B5020000}"/>
    <cellStyle name="Comma [0] 3 3 5 2 2 2" xfId="16064" xr:uid="{D0278E8D-90C1-44A7-8DE1-FFF560CF7459}"/>
    <cellStyle name="Comma [0] 3 3 5 2 3" xfId="12705" xr:uid="{B36ACC5B-C17B-41DB-88C9-8837F5C6B530}"/>
    <cellStyle name="Comma [0] 3 3 5 3" xfId="7657" xr:uid="{00000000-0005-0000-0000-0000B6020000}"/>
    <cellStyle name="Comma [0] 3 3 5 3 2" xfId="14395" xr:uid="{210E36CD-66F1-4E2C-B667-3A12FF85DA35}"/>
    <cellStyle name="Comma [0] 3 3 5 4" xfId="11036" xr:uid="{A2E289E4-C3ED-44ED-AD4B-7604A281E7D5}"/>
    <cellStyle name="Comma [0] 3 3 6" xfId="4670" xr:uid="{00000000-0005-0000-0000-0000B7020000}"/>
    <cellStyle name="Comma [0] 3 3 6 2" xfId="8059" xr:uid="{00000000-0005-0000-0000-0000B8020000}"/>
    <cellStyle name="Comma [0] 3 3 6 2 2" xfId="14797" xr:uid="{E3CA8D1C-23BA-465C-9FD7-F51DD86C06C9}"/>
    <cellStyle name="Comma [0] 3 3 6 3" xfId="11438" xr:uid="{6BA18575-453B-4957-BB03-9D9F8262289C}"/>
    <cellStyle name="Comma [0] 3 3 7" xfId="6390" xr:uid="{00000000-0005-0000-0000-0000B9020000}"/>
    <cellStyle name="Comma [0] 3 3 7 2" xfId="13128" xr:uid="{C972AD73-A5AA-42D3-B0E4-D6FAB9C4BD0B}"/>
    <cellStyle name="Comma [0] 3 3 8" xfId="9768" xr:uid="{AAF4D34F-CAAC-4F70-BCBC-6CE5011F6240}"/>
    <cellStyle name="Comma [0] 3 4" xfId="3060" xr:uid="{00000000-0005-0000-0000-0000BA020000}"/>
    <cellStyle name="Comma [0] 3 4 2" xfId="3452" xr:uid="{00000000-0005-0000-0000-0000BB020000}"/>
    <cellStyle name="Comma [0] 3 4 2 2" xfId="5156" xr:uid="{00000000-0005-0000-0000-0000BC020000}"/>
    <cellStyle name="Comma [0] 3 4 2 2 2" xfId="8545" xr:uid="{00000000-0005-0000-0000-0000BD020000}"/>
    <cellStyle name="Comma [0] 3 4 2 2 2 2" xfId="15283" xr:uid="{35D7030F-ACF4-4386-A110-01BDA985678F}"/>
    <cellStyle name="Comma [0] 3 4 2 2 3" xfId="11924" xr:uid="{57808AE0-FD3A-4FB8-BD9C-294F7378F86D}"/>
    <cellStyle name="Comma [0] 3 4 2 3" xfId="6876" xr:uid="{00000000-0005-0000-0000-0000BE020000}"/>
    <cellStyle name="Comma [0] 3 4 2 3 2" xfId="13614" xr:uid="{D5D1E5AD-CB6A-42EF-AC9E-199D875B8275}"/>
    <cellStyle name="Comma [0] 3 4 2 4" xfId="10255" xr:uid="{796601B8-AA60-4B04-A7B7-E7AFDB900D16}"/>
    <cellStyle name="Comma [0] 3 4 3" xfId="3847" xr:uid="{00000000-0005-0000-0000-0000BF020000}"/>
    <cellStyle name="Comma [0] 3 4 3 2" xfId="5545" xr:uid="{00000000-0005-0000-0000-0000C0020000}"/>
    <cellStyle name="Comma [0] 3 4 3 2 2" xfId="8934" xr:uid="{00000000-0005-0000-0000-0000C1020000}"/>
    <cellStyle name="Comma [0] 3 4 3 2 2 2" xfId="15672" xr:uid="{3850DB5C-5552-4EDF-A9BD-F5335C3F5290}"/>
    <cellStyle name="Comma [0] 3 4 3 2 3" xfId="12313" xr:uid="{69A5312C-ADF7-421B-ABBA-81A011D7C1DF}"/>
    <cellStyle name="Comma [0] 3 4 3 3" xfId="7265" xr:uid="{00000000-0005-0000-0000-0000C2020000}"/>
    <cellStyle name="Comma [0] 3 4 3 3 2" xfId="14003" xr:uid="{4D0C438F-723D-46A7-9D9E-9FC4912AA4B6}"/>
    <cellStyle name="Comma [0] 3 4 3 4" xfId="10644" xr:uid="{F49A4072-A3AD-4D0B-94DA-45681B830B7A}"/>
    <cellStyle name="Comma [0] 3 4 4" xfId="4354" xr:uid="{00000000-0005-0000-0000-0000C3020000}"/>
    <cellStyle name="Comma [0] 3 4 4 2" xfId="6035" xr:uid="{00000000-0005-0000-0000-0000C4020000}"/>
    <cellStyle name="Comma [0] 3 4 4 2 2" xfId="9424" xr:uid="{00000000-0005-0000-0000-0000C5020000}"/>
    <cellStyle name="Comma [0] 3 4 4 2 2 2" xfId="16162" xr:uid="{F550CC10-EC80-45B5-BD6D-065E44544125}"/>
    <cellStyle name="Comma [0] 3 4 4 2 3" xfId="12803" xr:uid="{991FE351-61A1-40C1-BEF1-D5BEF1F94A9A}"/>
    <cellStyle name="Comma [0] 3 4 4 3" xfId="7755" xr:uid="{00000000-0005-0000-0000-0000C6020000}"/>
    <cellStyle name="Comma [0] 3 4 4 3 2" xfId="14493" xr:uid="{7215B639-5330-4074-AEBB-C37098E5BB32}"/>
    <cellStyle name="Comma [0] 3 4 4 4" xfId="11134" xr:uid="{86C8E6DD-ACC1-473C-AE5A-CB802AB1AB46}"/>
    <cellStyle name="Comma [0] 3 4 5" xfId="4768" xr:uid="{00000000-0005-0000-0000-0000C7020000}"/>
    <cellStyle name="Comma [0] 3 4 5 2" xfId="8157" xr:uid="{00000000-0005-0000-0000-0000C8020000}"/>
    <cellStyle name="Comma [0] 3 4 5 2 2" xfId="14895" xr:uid="{84C8743B-6655-47F6-8223-DE049FF760FD}"/>
    <cellStyle name="Comma [0] 3 4 5 3" xfId="11536" xr:uid="{F9E58108-37F0-40C3-B81F-1650178A47CD}"/>
    <cellStyle name="Comma [0] 3 4 6" xfId="6488" xr:uid="{00000000-0005-0000-0000-0000C9020000}"/>
    <cellStyle name="Comma [0] 3 4 6 2" xfId="13226" xr:uid="{F50110D9-3787-4839-A4E8-8B5D67F0F6C3}"/>
    <cellStyle name="Comma [0] 3 4 7" xfId="9866" xr:uid="{75CD4D12-4A3A-49D7-8D3F-F804AEAE5B7C}"/>
    <cellStyle name="Comma [0] 3 5" xfId="3258" xr:uid="{00000000-0005-0000-0000-0000CA020000}"/>
    <cellStyle name="Comma [0] 3 5 2" xfId="4962" xr:uid="{00000000-0005-0000-0000-0000CB020000}"/>
    <cellStyle name="Comma [0] 3 5 2 2" xfId="8351" xr:uid="{00000000-0005-0000-0000-0000CC020000}"/>
    <cellStyle name="Comma [0] 3 5 2 2 2" xfId="15089" xr:uid="{98A13768-22BB-463D-B42C-18B6100CE831}"/>
    <cellStyle name="Comma [0] 3 5 2 3" xfId="11730" xr:uid="{C02B9A35-5D74-4DD7-8D05-029B1CB72666}"/>
    <cellStyle name="Comma [0] 3 5 3" xfId="6682" xr:uid="{00000000-0005-0000-0000-0000CD020000}"/>
    <cellStyle name="Comma [0] 3 5 3 2" xfId="13420" xr:uid="{738BF1CE-81F5-4E8F-B716-DFE48489AFDF}"/>
    <cellStyle name="Comma [0] 3 5 4" xfId="10060" xr:uid="{ED749B45-9565-48E3-A37F-81A5834C4DDA}"/>
    <cellStyle name="Comma [0] 3 6" xfId="3651" xr:uid="{00000000-0005-0000-0000-0000CE020000}"/>
    <cellStyle name="Comma [0] 3 6 2" xfId="5350" xr:uid="{00000000-0005-0000-0000-0000CF020000}"/>
    <cellStyle name="Comma [0] 3 6 2 2" xfId="8739" xr:uid="{00000000-0005-0000-0000-0000D0020000}"/>
    <cellStyle name="Comma [0] 3 6 2 2 2" xfId="15477" xr:uid="{748B5EB5-0AD8-4008-A8C5-BE0813F1282E}"/>
    <cellStyle name="Comma [0] 3 6 2 3" xfId="12118" xr:uid="{D825EB07-0D5F-4140-B0C6-FF0767C446E5}"/>
    <cellStyle name="Comma [0] 3 6 3" xfId="7070" xr:uid="{00000000-0005-0000-0000-0000D1020000}"/>
    <cellStyle name="Comma [0] 3 6 3 2" xfId="13808" xr:uid="{D8D6C5DA-908F-4027-A849-488EA4983521}"/>
    <cellStyle name="Comma [0] 3 6 4" xfId="10449" xr:uid="{00E17680-65BC-4096-AB8C-5D4AD240B1E6}"/>
    <cellStyle name="Comma [0] 3 7" xfId="4046" xr:uid="{00000000-0005-0000-0000-0000D2020000}"/>
    <cellStyle name="Comma [0] 3 7 2" xfId="5740" xr:uid="{00000000-0005-0000-0000-0000D3020000}"/>
    <cellStyle name="Comma [0] 3 7 2 2" xfId="9129" xr:uid="{00000000-0005-0000-0000-0000D4020000}"/>
    <cellStyle name="Comma [0] 3 7 2 2 2" xfId="15867" xr:uid="{4194B43F-D49E-4625-82D7-CBB3D610AD19}"/>
    <cellStyle name="Comma [0] 3 7 2 3" xfId="12508" xr:uid="{DEFD6293-AD3A-42A0-A4C3-511E37129DA6}"/>
    <cellStyle name="Comma [0] 3 7 3" xfId="7460" xr:uid="{00000000-0005-0000-0000-0000D5020000}"/>
    <cellStyle name="Comma [0] 3 7 3 2" xfId="14198" xr:uid="{FE8F6F22-83FD-4CB7-8147-04692E156621}"/>
    <cellStyle name="Comma [0] 3 7 4" xfId="10839" xr:uid="{FB7F06DB-B688-4998-ACDA-0BBB4326CD57}"/>
    <cellStyle name="Comma [0] 3 8" xfId="4154" xr:uid="{00000000-0005-0000-0000-0000D6020000}"/>
    <cellStyle name="Comma [0] 3 8 2" xfId="5839" xr:uid="{00000000-0005-0000-0000-0000D7020000}"/>
    <cellStyle name="Comma [0] 3 8 2 2" xfId="9228" xr:uid="{00000000-0005-0000-0000-0000D8020000}"/>
    <cellStyle name="Comma [0] 3 8 2 2 2" xfId="15966" xr:uid="{248E9144-2BC8-47EB-9654-E4FEB4A115C3}"/>
    <cellStyle name="Comma [0] 3 8 2 3" xfId="12607" xr:uid="{CB148CE6-CAD6-4D1C-8ED7-C1A1F5AB9068}"/>
    <cellStyle name="Comma [0] 3 8 3" xfId="7559" xr:uid="{00000000-0005-0000-0000-0000D9020000}"/>
    <cellStyle name="Comma [0] 3 8 3 2" xfId="14297" xr:uid="{53F256C6-5C99-40A7-A07B-B7A03381B98F}"/>
    <cellStyle name="Comma [0] 3 8 4" xfId="10938" xr:uid="{3F180D0D-F7B8-4234-9444-37F35A0F75A4}"/>
    <cellStyle name="Comma [0] 3 9" xfId="4570" xr:uid="{00000000-0005-0000-0000-0000DA020000}"/>
    <cellStyle name="Comma [0] 3 9 2" xfId="7959" xr:uid="{00000000-0005-0000-0000-0000DB020000}"/>
    <cellStyle name="Comma [0] 3 9 2 2" xfId="14697" xr:uid="{3373670B-E54C-4671-AB22-251B191FE45A}"/>
    <cellStyle name="Comma [0] 3 9 3" xfId="11338" xr:uid="{AA57BE57-4643-4C8F-8BD4-5B8DF1E78ABB}"/>
    <cellStyle name="Comma [0] 4" xfId="2872" xr:uid="{00000000-0005-0000-0000-0000DC020000}"/>
    <cellStyle name="Comma [0] 4 10" xfId="9716" xr:uid="{7D650660-DCE6-4EC3-B635-8B64C9199DA7}"/>
    <cellStyle name="Comma [0] 4 2" xfId="3004" xr:uid="{00000000-0005-0000-0000-0000DD020000}"/>
    <cellStyle name="Comma [0] 4 2 2" xfId="3202" xr:uid="{00000000-0005-0000-0000-0000DE020000}"/>
    <cellStyle name="Comma [0] 4 2 2 2" xfId="3594" xr:uid="{00000000-0005-0000-0000-0000DF020000}"/>
    <cellStyle name="Comma [0] 4 2 2 2 2" xfId="5298" xr:uid="{00000000-0005-0000-0000-0000E0020000}"/>
    <cellStyle name="Comma [0] 4 2 2 2 2 2" xfId="8687" xr:uid="{00000000-0005-0000-0000-0000E1020000}"/>
    <cellStyle name="Comma [0] 4 2 2 2 2 2 2" xfId="15425" xr:uid="{D77D2969-2206-49AB-969C-0CC47A101097}"/>
    <cellStyle name="Comma [0] 4 2 2 2 2 3" xfId="12066" xr:uid="{409C05DC-FA7F-4126-B0A3-F591D1DA57A8}"/>
    <cellStyle name="Comma [0] 4 2 2 2 3" xfId="7018" xr:uid="{00000000-0005-0000-0000-0000E2020000}"/>
    <cellStyle name="Comma [0] 4 2 2 2 3 2" xfId="13756" xr:uid="{E9ECBB0E-E5F7-4195-AE64-F568728FC629}"/>
    <cellStyle name="Comma [0] 4 2 2 2 4" xfId="10397" xr:uid="{C7BC5EBD-8B29-4C6C-8F17-3797ABE0D5D4}"/>
    <cellStyle name="Comma [0] 4 2 2 3" xfId="3989" xr:uid="{00000000-0005-0000-0000-0000E3020000}"/>
    <cellStyle name="Comma [0] 4 2 2 3 2" xfId="5687" xr:uid="{00000000-0005-0000-0000-0000E4020000}"/>
    <cellStyle name="Comma [0] 4 2 2 3 2 2" xfId="9076" xr:uid="{00000000-0005-0000-0000-0000E5020000}"/>
    <cellStyle name="Comma [0] 4 2 2 3 2 2 2" xfId="15814" xr:uid="{6E23700F-8692-4530-893F-D7FDD0BA228B}"/>
    <cellStyle name="Comma [0] 4 2 2 3 2 3" xfId="12455" xr:uid="{ED209B53-2CB4-406D-B3D9-F185FB3D6D9F}"/>
    <cellStyle name="Comma [0] 4 2 2 3 3" xfId="7407" xr:uid="{00000000-0005-0000-0000-0000E6020000}"/>
    <cellStyle name="Comma [0] 4 2 2 3 3 2" xfId="14145" xr:uid="{521C9099-8A41-40DF-B9EA-AC230D596B7C}"/>
    <cellStyle name="Comma [0] 4 2 2 3 4" xfId="10786" xr:uid="{52231F99-3409-4D3B-86CA-4FDD791475F5}"/>
    <cellStyle name="Comma [0] 4 2 2 4" xfId="4496" xr:uid="{00000000-0005-0000-0000-0000E7020000}"/>
    <cellStyle name="Comma [0] 4 2 2 4 2" xfId="6177" xr:uid="{00000000-0005-0000-0000-0000E8020000}"/>
    <cellStyle name="Comma [0] 4 2 2 4 2 2" xfId="9566" xr:uid="{00000000-0005-0000-0000-0000E9020000}"/>
    <cellStyle name="Comma [0] 4 2 2 4 2 2 2" xfId="16304" xr:uid="{F2303CAC-2F7D-4B90-9CCB-F385B2464D82}"/>
    <cellStyle name="Comma [0] 4 2 2 4 2 3" xfId="12945" xr:uid="{E97B3985-375F-4530-85DF-5EEB808FCDB5}"/>
    <cellStyle name="Comma [0] 4 2 2 4 3" xfId="7897" xr:uid="{00000000-0005-0000-0000-0000EA020000}"/>
    <cellStyle name="Comma [0] 4 2 2 4 3 2" xfId="14635" xr:uid="{D6848675-18BB-47EA-89ED-D87ACDB997FB}"/>
    <cellStyle name="Comma [0] 4 2 2 4 4" xfId="11276" xr:uid="{2424E512-E7F5-408A-AE68-32B805EBC7ED}"/>
    <cellStyle name="Comma [0] 4 2 2 5" xfId="4910" xr:uid="{00000000-0005-0000-0000-0000EB020000}"/>
    <cellStyle name="Comma [0] 4 2 2 5 2" xfId="8299" xr:uid="{00000000-0005-0000-0000-0000EC020000}"/>
    <cellStyle name="Comma [0] 4 2 2 5 2 2" xfId="15037" xr:uid="{662FF107-2C5D-476A-90D9-799728298D34}"/>
    <cellStyle name="Comma [0] 4 2 2 5 3" xfId="11678" xr:uid="{2141F58B-979E-431F-A228-B2C68B268FC5}"/>
    <cellStyle name="Comma [0] 4 2 2 6" xfId="6630" xr:uid="{00000000-0005-0000-0000-0000ED020000}"/>
    <cellStyle name="Comma [0] 4 2 2 6 2" xfId="13368" xr:uid="{7D418C01-4B05-4335-954D-30D388F95C42}"/>
    <cellStyle name="Comma [0] 4 2 2 7" xfId="10008" xr:uid="{BFBD5437-6611-463E-B7B4-3099238C0332}"/>
    <cellStyle name="Comma [0] 4 2 3" xfId="3400" xr:uid="{00000000-0005-0000-0000-0000EE020000}"/>
    <cellStyle name="Comma [0] 4 2 3 2" xfId="5104" xr:uid="{00000000-0005-0000-0000-0000EF020000}"/>
    <cellStyle name="Comma [0] 4 2 3 2 2" xfId="8493" xr:uid="{00000000-0005-0000-0000-0000F0020000}"/>
    <cellStyle name="Comma [0] 4 2 3 2 2 2" xfId="15231" xr:uid="{5D573C11-BD21-402A-983B-B8269CE65A1E}"/>
    <cellStyle name="Comma [0] 4 2 3 2 3" xfId="11872" xr:uid="{5956CD96-3481-4616-B1BD-CDBA79357C60}"/>
    <cellStyle name="Comma [0] 4 2 3 3" xfId="6824" xr:uid="{00000000-0005-0000-0000-0000F1020000}"/>
    <cellStyle name="Comma [0] 4 2 3 3 2" xfId="13562" xr:uid="{FBE41E3F-C579-401D-9CA3-84484B32A21A}"/>
    <cellStyle name="Comma [0] 4 2 3 4" xfId="10203" xr:uid="{7B6E30F0-C06C-4CB6-9CD3-1AC386445EB3}"/>
    <cellStyle name="Comma [0] 4 2 4" xfId="3795" xr:uid="{00000000-0005-0000-0000-0000F2020000}"/>
    <cellStyle name="Comma [0] 4 2 4 2" xfId="5493" xr:uid="{00000000-0005-0000-0000-0000F3020000}"/>
    <cellStyle name="Comma [0] 4 2 4 2 2" xfId="8882" xr:uid="{00000000-0005-0000-0000-0000F4020000}"/>
    <cellStyle name="Comma [0] 4 2 4 2 2 2" xfId="15620" xr:uid="{B8968F57-6EA7-4C51-BEF9-DABC9C74D68B}"/>
    <cellStyle name="Comma [0] 4 2 4 2 3" xfId="12261" xr:uid="{1C0AE6FC-D95A-4C41-85EB-8C9B93E24A02}"/>
    <cellStyle name="Comma [0] 4 2 4 3" xfId="7213" xr:uid="{00000000-0005-0000-0000-0000F5020000}"/>
    <cellStyle name="Comma [0] 4 2 4 3 2" xfId="13951" xr:uid="{59A6C2AA-D703-4514-98A9-FC106003B61B}"/>
    <cellStyle name="Comma [0] 4 2 4 4" xfId="10592" xr:uid="{BB2A2CC0-C954-4853-B2A1-EACB75F3DD5C}"/>
    <cellStyle name="Comma [0] 4 2 5" xfId="4302" xr:uid="{00000000-0005-0000-0000-0000F6020000}"/>
    <cellStyle name="Comma [0] 4 2 5 2" xfId="5983" xr:uid="{00000000-0005-0000-0000-0000F7020000}"/>
    <cellStyle name="Comma [0] 4 2 5 2 2" xfId="9372" xr:uid="{00000000-0005-0000-0000-0000F8020000}"/>
    <cellStyle name="Comma [0] 4 2 5 2 2 2" xfId="16110" xr:uid="{AD2224C5-6DF8-4ECA-9CCF-96806241BCDF}"/>
    <cellStyle name="Comma [0] 4 2 5 2 3" xfId="12751" xr:uid="{5311F573-B302-4D6C-8433-F3740B63CF62}"/>
    <cellStyle name="Comma [0] 4 2 5 3" xfId="7703" xr:uid="{00000000-0005-0000-0000-0000F9020000}"/>
    <cellStyle name="Comma [0] 4 2 5 3 2" xfId="14441" xr:uid="{15BD9722-D21D-4399-AE22-3C91C19907C1}"/>
    <cellStyle name="Comma [0] 4 2 5 4" xfId="11082" xr:uid="{2A25E976-08C3-40DA-8641-A45F010B430A}"/>
    <cellStyle name="Comma [0] 4 2 6" xfId="4716" xr:uid="{00000000-0005-0000-0000-0000FA020000}"/>
    <cellStyle name="Comma [0] 4 2 6 2" xfId="8105" xr:uid="{00000000-0005-0000-0000-0000FB020000}"/>
    <cellStyle name="Comma [0] 4 2 6 2 2" xfId="14843" xr:uid="{0B915A99-80B2-4A96-AA16-49DD50F30447}"/>
    <cellStyle name="Comma [0] 4 2 6 3" xfId="11484" xr:uid="{88995906-8760-4EBD-AF87-F6FF19F183D3}"/>
    <cellStyle name="Comma [0] 4 2 7" xfId="6436" xr:uid="{00000000-0005-0000-0000-0000FC020000}"/>
    <cellStyle name="Comma [0] 4 2 7 2" xfId="13174" xr:uid="{B14139BF-932E-4182-8F7D-BCAEF8C23276}"/>
    <cellStyle name="Comma [0] 4 2 8" xfId="9814" xr:uid="{DD9CF46E-BFB0-4C6A-9CFB-D5FD04DA9F0B}"/>
    <cellStyle name="Comma [0] 4 3" xfId="3104" xr:uid="{00000000-0005-0000-0000-0000FD020000}"/>
    <cellStyle name="Comma [0] 4 3 2" xfId="3496" xr:uid="{00000000-0005-0000-0000-0000FE020000}"/>
    <cellStyle name="Comma [0] 4 3 2 2" xfId="5200" xr:uid="{00000000-0005-0000-0000-0000FF020000}"/>
    <cellStyle name="Comma [0] 4 3 2 2 2" xfId="8589" xr:uid="{00000000-0005-0000-0000-000000030000}"/>
    <cellStyle name="Comma [0] 4 3 2 2 2 2" xfId="15327" xr:uid="{46DF8D49-8750-4341-9235-19187DD53C90}"/>
    <cellStyle name="Comma [0] 4 3 2 2 3" xfId="11968" xr:uid="{FACCEE57-6677-4F29-90FF-77D3EBA9E111}"/>
    <cellStyle name="Comma [0] 4 3 2 3" xfId="6920" xr:uid="{00000000-0005-0000-0000-000001030000}"/>
    <cellStyle name="Comma [0] 4 3 2 3 2" xfId="13658" xr:uid="{87086A29-AF73-4B85-9BC3-35269765230C}"/>
    <cellStyle name="Comma [0] 4 3 2 4" xfId="10299" xr:uid="{97F8B41F-229B-4C1C-B901-1BAA12CB0F7F}"/>
    <cellStyle name="Comma [0] 4 3 3" xfId="3891" xr:uid="{00000000-0005-0000-0000-000002030000}"/>
    <cellStyle name="Comma [0] 4 3 3 2" xfId="5589" xr:uid="{00000000-0005-0000-0000-000003030000}"/>
    <cellStyle name="Comma [0] 4 3 3 2 2" xfId="8978" xr:uid="{00000000-0005-0000-0000-000004030000}"/>
    <cellStyle name="Comma [0] 4 3 3 2 2 2" xfId="15716" xr:uid="{A6E06501-9735-4198-8FEA-E58AEE08C623}"/>
    <cellStyle name="Comma [0] 4 3 3 2 3" xfId="12357" xr:uid="{215D1255-A2F0-4485-AA38-42F2EEF0D88E}"/>
    <cellStyle name="Comma [0] 4 3 3 3" xfId="7309" xr:uid="{00000000-0005-0000-0000-000005030000}"/>
    <cellStyle name="Comma [0] 4 3 3 3 2" xfId="14047" xr:uid="{FF9665D8-F5D6-49C0-905D-DEC74CFDAC13}"/>
    <cellStyle name="Comma [0] 4 3 3 4" xfId="10688" xr:uid="{9DD87A8F-1FF6-4411-B406-7B5021303CC3}"/>
    <cellStyle name="Comma [0] 4 3 4" xfId="4398" xr:uid="{00000000-0005-0000-0000-000006030000}"/>
    <cellStyle name="Comma [0] 4 3 4 2" xfId="6079" xr:uid="{00000000-0005-0000-0000-000007030000}"/>
    <cellStyle name="Comma [0] 4 3 4 2 2" xfId="9468" xr:uid="{00000000-0005-0000-0000-000008030000}"/>
    <cellStyle name="Comma [0] 4 3 4 2 2 2" xfId="16206" xr:uid="{5AFE5C1F-6DDA-4582-848F-120AA3A60900}"/>
    <cellStyle name="Comma [0] 4 3 4 2 3" xfId="12847" xr:uid="{D6DFA308-98F6-47A8-B78D-E7ACF8B9318A}"/>
    <cellStyle name="Comma [0] 4 3 4 3" xfId="7799" xr:uid="{00000000-0005-0000-0000-000009030000}"/>
    <cellStyle name="Comma [0] 4 3 4 3 2" xfId="14537" xr:uid="{A109E857-29FA-451D-ABC7-95295E2C900B}"/>
    <cellStyle name="Comma [0] 4 3 4 4" xfId="11178" xr:uid="{69A566FD-E3E1-40FC-B69E-EBA6304C25D5}"/>
    <cellStyle name="Comma [0] 4 3 5" xfId="4812" xr:uid="{00000000-0005-0000-0000-00000A030000}"/>
    <cellStyle name="Comma [0] 4 3 5 2" xfId="8201" xr:uid="{00000000-0005-0000-0000-00000B030000}"/>
    <cellStyle name="Comma [0] 4 3 5 2 2" xfId="14939" xr:uid="{E05BBED7-E0A3-4755-BD69-051B79D44925}"/>
    <cellStyle name="Comma [0] 4 3 5 3" xfId="11580" xr:uid="{30584A7A-E0EF-4515-A4B1-F87DEBE3531E}"/>
    <cellStyle name="Comma [0] 4 3 6" xfId="6532" xr:uid="{00000000-0005-0000-0000-00000C030000}"/>
    <cellStyle name="Comma [0] 4 3 6 2" xfId="13270" xr:uid="{E00A3F79-666C-4C06-8880-8E61E11BCC29}"/>
    <cellStyle name="Comma [0] 4 3 7" xfId="9910" xr:uid="{78E6B54F-61C6-46EB-8A23-881DD3D638C3}"/>
    <cellStyle name="Comma [0] 4 4" xfId="3302" xr:uid="{00000000-0005-0000-0000-00000D030000}"/>
    <cellStyle name="Comma [0] 4 4 2" xfId="5006" xr:uid="{00000000-0005-0000-0000-00000E030000}"/>
    <cellStyle name="Comma [0] 4 4 2 2" xfId="8395" xr:uid="{00000000-0005-0000-0000-00000F030000}"/>
    <cellStyle name="Comma [0] 4 4 2 2 2" xfId="15133" xr:uid="{ACA8AB03-67BB-461B-96C2-86303D57E481}"/>
    <cellStyle name="Comma [0] 4 4 2 3" xfId="11774" xr:uid="{6825B420-4962-4202-B3ED-01B8120B78CF}"/>
    <cellStyle name="Comma [0] 4 4 3" xfId="6726" xr:uid="{00000000-0005-0000-0000-000010030000}"/>
    <cellStyle name="Comma [0] 4 4 3 2" xfId="13464" xr:uid="{B63FA3ED-5A4F-4EE6-9C7E-287BB2D0E640}"/>
    <cellStyle name="Comma [0] 4 4 4" xfId="10105" xr:uid="{389240F8-C9FB-4485-8C8E-933AD781D362}"/>
    <cellStyle name="Comma [0] 4 5" xfId="3697" xr:uid="{00000000-0005-0000-0000-000011030000}"/>
    <cellStyle name="Comma [0] 4 5 2" xfId="5395" xr:uid="{00000000-0005-0000-0000-000012030000}"/>
    <cellStyle name="Comma [0] 4 5 2 2" xfId="8784" xr:uid="{00000000-0005-0000-0000-000013030000}"/>
    <cellStyle name="Comma [0] 4 5 2 2 2" xfId="15522" xr:uid="{01829459-70EB-400F-8103-9E6BE37F52DB}"/>
    <cellStyle name="Comma [0] 4 5 2 3" xfId="12163" xr:uid="{0BC36034-9292-4103-B0F5-4682B7874295}"/>
    <cellStyle name="Comma [0] 4 5 3" xfId="7115" xr:uid="{00000000-0005-0000-0000-000014030000}"/>
    <cellStyle name="Comma [0] 4 5 3 2" xfId="13853" xr:uid="{9D5C9A98-9707-4A26-A6EF-821A514128E0}"/>
    <cellStyle name="Comma [0] 4 5 4" xfId="10494" xr:uid="{D9B91D13-23C9-481C-885B-3A49585A4A33}"/>
    <cellStyle name="Comma [0] 4 6" xfId="4095" xr:uid="{00000000-0005-0000-0000-000015030000}"/>
    <cellStyle name="Comma [0] 4 6 2" xfId="5787" xr:uid="{00000000-0005-0000-0000-000016030000}"/>
    <cellStyle name="Comma [0] 4 6 2 2" xfId="9176" xr:uid="{00000000-0005-0000-0000-000017030000}"/>
    <cellStyle name="Comma [0] 4 6 2 2 2" xfId="15914" xr:uid="{44411569-1CB3-485B-8518-84CC053157CF}"/>
    <cellStyle name="Comma [0] 4 6 2 3" xfId="12555" xr:uid="{80508237-7600-4C26-AF56-D669095C6545}"/>
    <cellStyle name="Comma [0] 4 6 3" xfId="7507" xr:uid="{00000000-0005-0000-0000-000018030000}"/>
    <cellStyle name="Comma [0] 4 6 3 2" xfId="14245" xr:uid="{01D5BEB8-0766-452A-B78B-8855293DE627}"/>
    <cellStyle name="Comma [0] 4 6 4" xfId="10886" xr:uid="{C3D9AE11-8806-4984-9180-5A2ABBAA0AA0}"/>
    <cellStyle name="Comma [0] 4 7" xfId="4204" xr:uid="{00000000-0005-0000-0000-000019030000}"/>
    <cellStyle name="Comma [0] 4 7 2" xfId="5885" xr:uid="{00000000-0005-0000-0000-00001A030000}"/>
    <cellStyle name="Comma [0] 4 7 2 2" xfId="9274" xr:uid="{00000000-0005-0000-0000-00001B030000}"/>
    <cellStyle name="Comma [0] 4 7 2 2 2" xfId="16012" xr:uid="{72A70ECE-5535-4C92-AF3B-D4DBA2513C40}"/>
    <cellStyle name="Comma [0] 4 7 2 3" xfId="12653" xr:uid="{1C552AF5-D153-435F-81D0-1015D11896B2}"/>
    <cellStyle name="Comma [0] 4 7 3" xfId="7605" xr:uid="{00000000-0005-0000-0000-00001C030000}"/>
    <cellStyle name="Comma [0] 4 7 3 2" xfId="14343" xr:uid="{46FD6CE5-1E12-4A1B-9481-E004B4F7FDAA}"/>
    <cellStyle name="Comma [0] 4 7 4" xfId="10984" xr:uid="{C819184A-83D5-45AB-A7AC-C7FF646AA5F9}"/>
    <cellStyle name="Comma [0] 4 8" xfId="4618" xr:uid="{00000000-0005-0000-0000-00001D030000}"/>
    <cellStyle name="Comma [0] 4 8 2" xfId="8007" xr:uid="{00000000-0005-0000-0000-00001E030000}"/>
    <cellStyle name="Comma [0] 4 8 2 2" xfId="14745" xr:uid="{600257EA-F931-4BDF-A283-11DA2EBACA33}"/>
    <cellStyle name="Comma [0] 4 8 3" xfId="11386" xr:uid="{1B6900AB-493D-4884-8E3A-FCDF1EA3A426}"/>
    <cellStyle name="Comma [0] 4 9" xfId="6324" xr:uid="{00000000-0005-0000-0000-00001F030000}"/>
    <cellStyle name="Comma [0] 4 9 2" xfId="13068" xr:uid="{444EB4CE-E39A-46DD-92D6-3DDD1284B9D6}"/>
    <cellStyle name="Comma [0] 5" xfId="2949" xr:uid="{00000000-0005-0000-0000-000020030000}"/>
    <cellStyle name="Comma [0] 5 2" xfId="3151" xr:uid="{00000000-0005-0000-0000-000021030000}"/>
    <cellStyle name="Comma [0] 5 2 2" xfId="3543" xr:uid="{00000000-0005-0000-0000-000022030000}"/>
    <cellStyle name="Comma [0] 5 2 2 2" xfId="5247" xr:uid="{00000000-0005-0000-0000-000023030000}"/>
    <cellStyle name="Comma [0] 5 2 2 2 2" xfId="8636" xr:uid="{00000000-0005-0000-0000-000024030000}"/>
    <cellStyle name="Comma [0] 5 2 2 2 2 2" xfId="15374" xr:uid="{1D2187BB-5F11-4A31-A06C-EFAE9C3F6E69}"/>
    <cellStyle name="Comma [0] 5 2 2 2 3" xfId="12015" xr:uid="{F147945B-81A7-422B-BDDE-1B05EFA7A1AD}"/>
    <cellStyle name="Comma [0] 5 2 2 3" xfId="6967" xr:uid="{00000000-0005-0000-0000-000025030000}"/>
    <cellStyle name="Comma [0] 5 2 2 3 2" xfId="13705" xr:uid="{46D3BA94-D863-40CC-B610-67FB24C01B55}"/>
    <cellStyle name="Comma [0] 5 2 2 4" xfId="10346" xr:uid="{50A740CD-C672-4357-98CE-E65D884DBAB7}"/>
    <cellStyle name="Comma [0] 5 2 3" xfId="3938" xr:uid="{00000000-0005-0000-0000-000026030000}"/>
    <cellStyle name="Comma [0] 5 2 3 2" xfId="5636" xr:uid="{00000000-0005-0000-0000-000027030000}"/>
    <cellStyle name="Comma [0] 5 2 3 2 2" xfId="9025" xr:uid="{00000000-0005-0000-0000-000028030000}"/>
    <cellStyle name="Comma [0] 5 2 3 2 2 2" xfId="15763" xr:uid="{A995336D-B014-4525-A4F5-846C4C33C654}"/>
    <cellStyle name="Comma [0] 5 2 3 2 3" xfId="12404" xr:uid="{7033213B-6DDA-409F-B567-8D8DB4E77861}"/>
    <cellStyle name="Comma [0] 5 2 3 3" xfId="7356" xr:uid="{00000000-0005-0000-0000-000029030000}"/>
    <cellStyle name="Comma [0] 5 2 3 3 2" xfId="14094" xr:uid="{13D25587-9E11-457D-9DC5-8A804484BD77}"/>
    <cellStyle name="Comma [0] 5 2 3 4" xfId="10735" xr:uid="{1E417BBD-75A4-45E1-89E3-2519BC9B12CC}"/>
    <cellStyle name="Comma [0] 5 2 4" xfId="4445" xr:uid="{00000000-0005-0000-0000-00002A030000}"/>
    <cellStyle name="Comma [0] 5 2 4 2" xfId="6126" xr:uid="{00000000-0005-0000-0000-00002B030000}"/>
    <cellStyle name="Comma [0] 5 2 4 2 2" xfId="9515" xr:uid="{00000000-0005-0000-0000-00002C030000}"/>
    <cellStyle name="Comma [0] 5 2 4 2 2 2" xfId="16253" xr:uid="{694D8E16-A821-4686-9034-6C8B49933CB3}"/>
    <cellStyle name="Comma [0] 5 2 4 2 3" xfId="12894" xr:uid="{EFF7D4EC-6329-443C-80FE-AAB299E143D5}"/>
    <cellStyle name="Comma [0] 5 2 4 3" xfId="7846" xr:uid="{00000000-0005-0000-0000-00002D030000}"/>
    <cellStyle name="Comma [0] 5 2 4 3 2" xfId="14584" xr:uid="{D6F6C52F-E921-455D-BA63-8DF6349A4A7D}"/>
    <cellStyle name="Comma [0] 5 2 4 4" xfId="11225" xr:uid="{83D55AE9-4482-4633-B0E5-46883FB63FD1}"/>
    <cellStyle name="Comma [0] 5 2 5" xfId="4859" xr:uid="{00000000-0005-0000-0000-00002E030000}"/>
    <cellStyle name="Comma [0] 5 2 5 2" xfId="8248" xr:uid="{00000000-0005-0000-0000-00002F030000}"/>
    <cellStyle name="Comma [0] 5 2 5 2 2" xfId="14986" xr:uid="{3F1A21BC-A2C6-46E4-9C0A-5E5ED12103F5}"/>
    <cellStyle name="Comma [0] 5 2 5 3" xfId="11627" xr:uid="{F01DB043-8FBB-43A2-AF99-E5EBF3997A47}"/>
    <cellStyle name="Comma [0] 5 2 6" xfId="6579" xr:uid="{00000000-0005-0000-0000-000030030000}"/>
    <cellStyle name="Comma [0] 5 2 6 2" xfId="13317" xr:uid="{F6AAB069-EF49-404A-BA20-1985099BD1E2}"/>
    <cellStyle name="Comma [0] 5 2 7" xfId="9957" xr:uid="{E0A9453E-950E-484E-8F76-51EB616158CB}"/>
    <cellStyle name="Comma [0] 5 3" xfId="3349" xr:uid="{00000000-0005-0000-0000-000031030000}"/>
    <cellStyle name="Comma [0] 5 3 2" xfId="5053" xr:uid="{00000000-0005-0000-0000-000032030000}"/>
    <cellStyle name="Comma [0] 5 3 2 2" xfId="8442" xr:uid="{00000000-0005-0000-0000-000033030000}"/>
    <cellStyle name="Comma [0] 5 3 2 2 2" xfId="15180" xr:uid="{079A6BD2-2DC9-41F2-83EE-375356F106C7}"/>
    <cellStyle name="Comma [0] 5 3 2 3" xfId="11821" xr:uid="{0ECCFF16-FC4F-418A-A080-947ADDE3AF18}"/>
    <cellStyle name="Comma [0] 5 3 3" xfId="6773" xr:uid="{00000000-0005-0000-0000-000034030000}"/>
    <cellStyle name="Comma [0] 5 3 3 2" xfId="13511" xr:uid="{829856E7-2345-4B83-A7F0-5FEBF388A14F}"/>
    <cellStyle name="Comma [0] 5 3 4" xfId="10152" xr:uid="{2AD8C8CF-5EFA-4A65-AF8A-48C9085DC40C}"/>
    <cellStyle name="Comma [0] 5 4" xfId="3744" xr:uid="{00000000-0005-0000-0000-000035030000}"/>
    <cellStyle name="Comma [0] 5 4 2" xfId="5442" xr:uid="{00000000-0005-0000-0000-000036030000}"/>
    <cellStyle name="Comma [0] 5 4 2 2" xfId="8831" xr:uid="{00000000-0005-0000-0000-000037030000}"/>
    <cellStyle name="Comma [0] 5 4 2 2 2" xfId="15569" xr:uid="{1791422A-9100-4613-9CB1-B133DC91048B}"/>
    <cellStyle name="Comma [0] 5 4 2 3" xfId="12210" xr:uid="{7EBA95D9-E47B-4CCF-B342-D53C8EFC29AC}"/>
    <cellStyle name="Comma [0] 5 4 3" xfId="7162" xr:uid="{00000000-0005-0000-0000-000038030000}"/>
    <cellStyle name="Comma [0] 5 4 3 2" xfId="13900" xr:uid="{D249DD68-1137-4D05-967C-C2427565C342}"/>
    <cellStyle name="Comma [0] 5 4 4" xfId="10541" xr:uid="{AF4F7B39-92CC-4BF0-B9E7-326ACACD62D3}"/>
    <cellStyle name="Comma [0] 5 5" xfId="4251" xr:uid="{00000000-0005-0000-0000-000039030000}"/>
    <cellStyle name="Comma [0] 5 5 2" xfId="5932" xr:uid="{00000000-0005-0000-0000-00003A030000}"/>
    <cellStyle name="Comma [0] 5 5 2 2" xfId="9321" xr:uid="{00000000-0005-0000-0000-00003B030000}"/>
    <cellStyle name="Comma [0] 5 5 2 2 2" xfId="16059" xr:uid="{ABD9D8BA-2AF7-4FBD-A19E-A23A269AFCF7}"/>
    <cellStyle name="Comma [0] 5 5 2 3" xfId="12700" xr:uid="{259A6448-E067-4AAE-9535-1DAD46BBBF25}"/>
    <cellStyle name="Comma [0] 5 5 3" xfId="7652" xr:uid="{00000000-0005-0000-0000-00003C030000}"/>
    <cellStyle name="Comma [0] 5 5 3 2" xfId="14390" xr:uid="{DD07873F-2E5A-42BC-84D7-743B8BFDB36F}"/>
    <cellStyle name="Comma [0] 5 5 4" xfId="11031" xr:uid="{987F4F42-3F62-4C1C-9E4D-85FF57CAD450}"/>
    <cellStyle name="Comma [0] 5 6" xfId="4665" xr:uid="{00000000-0005-0000-0000-00003D030000}"/>
    <cellStyle name="Comma [0] 5 6 2" xfId="8054" xr:uid="{00000000-0005-0000-0000-00003E030000}"/>
    <cellStyle name="Comma [0] 5 6 2 2" xfId="14792" xr:uid="{5C1AEB0B-6455-420D-8C80-13D413A0CF09}"/>
    <cellStyle name="Comma [0] 5 6 3" xfId="11433" xr:uid="{F8535058-15DB-4ECD-9472-D1CAA5B48199}"/>
    <cellStyle name="Comma [0] 5 7" xfId="6385" xr:uid="{00000000-0005-0000-0000-00003F030000}"/>
    <cellStyle name="Comma [0] 5 7 2" xfId="13123" xr:uid="{91996A90-09DC-4CCF-A32A-36132DF79104}"/>
    <cellStyle name="Comma [0] 5 8" xfId="9763" xr:uid="{698CD4AB-B742-45BB-99F0-ED01A6EBF9EE}"/>
    <cellStyle name="Comma [0] 6" xfId="3055" xr:uid="{00000000-0005-0000-0000-000040030000}"/>
    <cellStyle name="Comma [0] 6 2" xfId="3447" xr:uid="{00000000-0005-0000-0000-000041030000}"/>
    <cellStyle name="Comma [0] 6 2 2" xfId="5151" xr:uid="{00000000-0005-0000-0000-000042030000}"/>
    <cellStyle name="Comma [0] 6 2 2 2" xfId="8540" xr:uid="{00000000-0005-0000-0000-000043030000}"/>
    <cellStyle name="Comma [0] 6 2 2 2 2" xfId="15278" xr:uid="{4498378D-A66F-4BB6-AA4B-5E2C91A842FC}"/>
    <cellStyle name="Comma [0] 6 2 2 3" xfId="11919" xr:uid="{C8833D71-F63C-4569-B1B1-5E86446208AF}"/>
    <cellStyle name="Comma [0] 6 2 3" xfId="6871" xr:uid="{00000000-0005-0000-0000-000044030000}"/>
    <cellStyle name="Comma [0] 6 2 3 2" xfId="13609" xr:uid="{DC840E06-BC03-4460-AF8B-8EBF30F4FB55}"/>
    <cellStyle name="Comma [0] 6 2 4" xfId="10250" xr:uid="{5749D8FD-06F6-433A-A577-466014B60C0D}"/>
    <cellStyle name="Comma [0] 6 3" xfId="3842" xr:uid="{00000000-0005-0000-0000-000045030000}"/>
    <cellStyle name="Comma [0] 6 3 2" xfId="5540" xr:uid="{00000000-0005-0000-0000-000046030000}"/>
    <cellStyle name="Comma [0] 6 3 2 2" xfId="8929" xr:uid="{00000000-0005-0000-0000-000047030000}"/>
    <cellStyle name="Comma [0] 6 3 2 2 2" xfId="15667" xr:uid="{F6ADFF14-BAA2-4D0E-AB58-3EBBAE5AFBAB}"/>
    <cellStyle name="Comma [0] 6 3 2 3" xfId="12308" xr:uid="{50BECDEE-7723-4738-A9EC-66678B340B8D}"/>
    <cellStyle name="Comma [0] 6 3 3" xfId="7260" xr:uid="{00000000-0005-0000-0000-000048030000}"/>
    <cellStyle name="Comma [0] 6 3 3 2" xfId="13998" xr:uid="{0B5626E3-677A-4117-9D39-1B4385DBE2F8}"/>
    <cellStyle name="Comma [0] 6 3 4" xfId="10639" xr:uid="{C33D4DF9-E423-41D8-ACA8-E7FA86A35F36}"/>
    <cellStyle name="Comma [0] 6 4" xfId="4349" xr:uid="{00000000-0005-0000-0000-000049030000}"/>
    <cellStyle name="Comma [0] 6 4 2" xfId="6030" xr:uid="{00000000-0005-0000-0000-00004A030000}"/>
    <cellStyle name="Comma [0] 6 4 2 2" xfId="9419" xr:uid="{00000000-0005-0000-0000-00004B030000}"/>
    <cellStyle name="Comma [0] 6 4 2 2 2" xfId="16157" xr:uid="{A1997234-F663-4B15-973B-57B132BA4FE4}"/>
    <cellStyle name="Comma [0] 6 4 2 3" xfId="12798" xr:uid="{E4B353F4-5D02-4DF1-94FE-F8167F5ED19F}"/>
    <cellStyle name="Comma [0] 6 4 3" xfId="7750" xr:uid="{00000000-0005-0000-0000-00004C030000}"/>
    <cellStyle name="Comma [0] 6 4 3 2" xfId="14488" xr:uid="{A3FEECBB-426F-438B-B604-F851CC6C2CC4}"/>
    <cellStyle name="Comma [0] 6 4 4" xfId="11129" xr:uid="{33BD98EE-BFB1-48E6-B1E4-C7F29A9C2470}"/>
    <cellStyle name="Comma [0] 6 5" xfId="4763" xr:uid="{00000000-0005-0000-0000-00004D030000}"/>
    <cellStyle name="Comma [0] 6 5 2" xfId="8152" xr:uid="{00000000-0005-0000-0000-00004E030000}"/>
    <cellStyle name="Comma [0] 6 5 2 2" xfId="14890" xr:uid="{1C26D5C3-B041-4FD8-9809-F5DBF28FDAF6}"/>
    <cellStyle name="Comma [0] 6 5 3" xfId="11531" xr:uid="{D785355F-A461-4304-84B8-028C32402E7C}"/>
    <cellStyle name="Comma [0] 6 6" xfId="6483" xr:uid="{00000000-0005-0000-0000-00004F030000}"/>
    <cellStyle name="Comma [0] 6 6 2" xfId="13221" xr:uid="{E5B749D8-9A74-47CB-8277-8C98843BA387}"/>
    <cellStyle name="Comma [0] 6 7" xfId="9861" xr:uid="{A196600F-821A-4E2F-8D2B-20CA6BF8B685}"/>
    <cellStyle name="Comma [0] 7" xfId="3253" xr:uid="{00000000-0005-0000-0000-000050030000}"/>
    <cellStyle name="Comma [0] 7 2" xfId="4957" xr:uid="{00000000-0005-0000-0000-000051030000}"/>
    <cellStyle name="Comma [0] 7 2 2" xfId="8346" xr:uid="{00000000-0005-0000-0000-000052030000}"/>
    <cellStyle name="Comma [0] 7 2 2 2" xfId="15084" xr:uid="{04FD5D57-35D0-47B3-A101-581AB92303BE}"/>
    <cellStyle name="Comma [0] 7 2 3" xfId="11725" xr:uid="{1A3A55BE-DF96-44D3-90CE-7FC91DCACA9F}"/>
    <cellStyle name="Comma [0] 7 3" xfId="6677" xr:uid="{00000000-0005-0000-0000-000053030000}"/>
    <cellStyle name="Comma [0] 7 3 2" xfId="13415" xr:uid="{00341AB2-F060-428C-BB0E-3068ADE29D61}"/>
    <cellStyle name="Comma [0] 7 4" xfId="10055" xr:uid="{A45873DB-F3F2-4D60-9CBD-53F896A71D05}"/>
    <cellStyle name="Comma [0] 8" xfId="3646" xr:uid="{00000000-0005-0000-0000-000054030000}"/>
    <cellStyle name="Comma [0] 8 2" xfId="5345" xr:uid="{00000000-0005-0000-0000-000055030000}"/>
    <cellStyle name="Comma [0] 8 2 2" xfId="8734" xr:uid="{00000000-0005-0000-0000-000056030000}"/>
    <cellStyle name="Comma [0] 8 2 2 2" xfId="15472" xr:uid="{6F4DE23F-D39F-4584-A8F8-ABC190A31E9D}"/>
    <cellStyle name="Comma [0] 8 2 3" xfId="12113" xr:uid="{555B6EF5-DB37-4788-AB94-DA35BBF01062}"/>
    <cellStyle name="Comma [0] 8 3" xfId="7065" xr:uid="{00000000-0005-0000-0000-000057030000}"/>
    <cellStyle name="Comma [0] 8 3 2" xfId="13803" xr:uid="{1D22D4CA-39C4-415B-BF26-BADD6B78F608}"/>
    <cellStyle name="Comma [0] 8 4" xfId="10444" xr:uid="{7B4C5312-A80D-4913-8775-1DAE798CD83A}"/>
    <cellStyle name="Comma [0] 9" xfId="4041" xr:uid="{00000000-0005-0000-0000-000058030000}"/>
    <cellStyle name="Comma [0] 9 2" xfId="5735" xr:uid="{00000000-0005-0000-0000-000059030000}"/>
    <cellStyle name="Comma [0] 9 2 2" xfId="9124" xr:uid="{00000000-0005-0000-0000-00005A030000}"/>
    <cellStyle name="Comma [0] 9 2 2 2" xfId="15862" xr:uid="{76A08890-533A-4A0F-A238-29F2AEA07980}"/>
    <cellStyle name="Comma [0] 9 2 3" xfId="12503" xr:uid="{F0BC7469-7889-4442-8244-89115B7AA453}"/>
    <cellStyle name="Comma [0] 9 3" xfId="7455" xr:uid="{00000000-0005-0000-0000-00005B030000}"/>
    <cellStyle name="Comma [0] 9 3 2" xfId="14193" xr:uid="{7B2AEB5F-C0BB-4692-88CE-633B952703FE}"/>
    <cellStyle name="Comma [0] 9 4" xfId="10834" xr:uid="{4F13B4D4-D203-43E8-A983-86F8ACBAD23D}"/>
    <cellStyle name="Comma 10" xfId="2947" xr:uid="{00000000-0005-0000-0000-00005C030000}"/>
    <cellStyle name="Comma 10 2" xfId="3149" xr:uid="{00000000-0005-0000-0000-00005D030000}"/>
    <cellStyle name="Comma 10 2 2" xfId="3541" xr:uid="{00000000-0005-0000-0000-00005E030000}"/>
    <cellStyle name="Comma 10 2 2 2" xfId="5245" xr:uid="{00000000-0005-0000-0000-00005F030000}"/>
    <cellStyle name="Comma 10 2 2 2 2" xfId="8634" xr:uid="{00000000-0005-0000-0000-000060030000}"/>
    <cellStyle name="Comma 10 2 2 2 2 2" xfId="15372" xr:uid="{B830470B-5F33-4DDD-B3D9-4CF1F925A4DA}"/>
    <cellStyle name="Comma 10 2 2 2 3" xfId="12013" xr:uid="{09B7751C-C683-4721-8BF2-B1722A84B246}"/>
    <cellStyle name="Comma 10 2 2 3" xfId="6965" xr:uid="{00000000-0005-0000-0000-000061030000}"/>
    <cellStyle name="Comma 10 2 2 3 2" xfId="13703" xr:uid="{C24583AB-897A-4FDD-AB1D-484877530504}"/>
    <cellStyle name="Comma 10 2 2 4" xfId="10344" xr:uid="{0593B896-E54C-40A9-BA08-6B90B549FB03}"/>
    <cellStyle name="Comma 10 2 3" xfId="3936" xr:uid="{00000000-0005-0000-0000-000062030000}"/>
    <cellStyle name="Comma 10 2 3 2" xfId="5634" xr:uid="{00000000-0005-0000-0000-000063030000}"/>
    <cellStyle name="Comma 10 2 3 2 2" xfId="9023" xr:uid="{00000000-0005-0000-0000-000064030000}"/>
    <cellStyle name="Comma 10 2 3 2 2 2" xfId="15761" xr:uid="{F345A468-BAA4-476A-9C68-3F3CD1B5AD75}"/>
    <cellStyle name="Comma 10 2 3 2 3" xfId="12402" xr:uid="{9D258EB3-11B1-4D99-A008-5D8AE4B8DCF3}"/>
    <cellStyle name="Comma 10 2 3 3" xfId="7354" xr:uid="{00000000-0005-0000-0000-000065030000}"/>
    <cellStyle name="Comma 10 2 3 3 2" xfId="14092" xr:uid="{F48FB723-0452-426D-91B0-492DA04C901C}"/>
    <cellStyle name="Comma 10 2 3 4" xfId="10733" xr:uid="{8CB48AE8-B02D-4EC4-AC1E-36BDFA69EDFE}"/>
    <cellStyle name="Comma 10 2 4" xfId="4443" xr:uid="{00000000-0005-0000-0000-000066030000}"/>
    <cellStyle name="Comma 10 2 4 2" xfId="6124" xr:uid="{00000000-0005-0000-0000-000067030000}"/>
    <cellStyle name="Comma 10 2 4 2 2" xfId="9513" xr:uid="{00000000-0005-0000-0000-000068030000}"/>
    <cellStyle name="Comma 10 2 4 2 2 2" xfId="16251" xr:uid="{83242BE2-2953-4DC9-815C-D6BAFDFC4E31}"/>
    <cellStyle name="Comma 10 2 4 2 3" xfId="12892" xr:uid="{F1922B3F-1D54-4728-921F-0670F1F2B243}"/>
    <cellStyle name="Comma 10 2 4 3" xfId="7844" xr:uid="{00000000-0005-0000-0000-000069030000}"/>
    <cellStyle name="Comma 10 2 4 3 2" xfId="14582" xr:uid="{733223C1-88D1-4A60-A608-D0AD9194659A}"/>
    <cellStyle name="Comma 10 2 4 4" xfId="11223" xr:uid="{C7068B6C-3E7E-45D9-97ED-7C78085D23BA}"/>
    <cellStyle name="Comma 10 2 5" xfId="4857" xr:uid="{00000000-0005-0000-0000-00006A030000}"/>
    <cellStyle name="Comma 10 2 5 2" xfId="8246" xr:uid="{00000000-0005-0000-0000-00006B030000}"/>
    <cellStyle name="Comma 10 2 5 2 2" xfId="14984" xr:uid="{94628A1C-8584-4F5D-9123-368E733FC5C8}"/>
    <cellStyle name="Comma 10 2 5 3" xfId="11625" xr:uid="{8FEA4FC6-70BF-41CB-9909-3D8BB7C8D8F4}"/>
    <cellStyle name="Comma 10 2 6" xfId="6577" xr:uid="{00000000-0005-0000-0000-00006C030000}"/>
    <cellStyle name="Comma 10 2 6 2" xfId="13315" xr:uid="{2D6407B9-9070-4B5A-AA4D-A70656FCF9AC}"/>
    <cellStyle name="Comma 10 2 7" xfId="9955" xr:uid="{3A343611-E323-49F4-B409-EBE979F041ED}"/>
    <cellStyle name="Comma 10 3" xfId="3347" xr:uid="{00000000-0005-0000-0000-00006D030000}"/>
    <cellStyle name="Comma 10 3 2" xfId="5051" xr:uid="{00000000-0005-0000-0000-00006E030000}"/>
    <cellStyle name="Comma 10 3 2 2" xfId="8440" xr:uid="{00000000-0005-0000-0000-00006F030000}"/>
    <cellStyle name="Comma 10 3 2 2 2" xfId="15178" xr:uid="{A48B7C51-84B8-4A93-ABC2-99D51EA610B9}"/>
    <cellStyle name="Comma 10 3 2 3" xfId="11819" xr:uid="{B1A3BDA0-DBDC-44E8-AA40-7C8F33871960}"/>
    <cellStyle name="Comma 10 3 3" xfId="6771" xr:uid="{00000000-0005-0000-0000-000070030000}"/>
    <cellStyle name="Comma 10 3 3 2" xfId="13509" xr:uid="{70ABD376-FE8C-4D0E-9B7B-CC60CDA41CD1}"/>
    <cellStyle name="Comma 10 3 4" xfId="10150" xr:uid="{0C43DF51-2C9F-4E15-8A82-9388D4367CB3}"/>
    <cellStyle name="Comma 10 4" xfId="3742" xr:uid="{00000000-0005-0000-0000-000071030000}"/>
    <cellStyle name="Comma 10 4 2" xfId="5440" xr:uid="{00000000-0005-0000-0000-000072030000}"/>
    <cellStyle name="Comma 10 4 2 2" xfId="8829" xr:uid="{00000000-0005-0000-0000-000073030000}"/>
    <cellStyle name="Comma 10 4 2 2 2" xfId="15567" xr:uid="{D0C2C07E-67BA-4B31-9F95-71D8EABDFE0B}"/>
    <cellStyle name="Comma 10 4 2 3" xfId="12208" xr:uid="{13BB5808-8178-4930-8F87-B8A35F949E17}"/>
    <cellStyle name="Comma 10 4 3" xfId="7160" xr:uid="{00000000-0005-0000-0000-000074030000}"/>
    <cellStyle name="Comma 10 4 3 2" xfId="13898" xr:uid="{831EE54E-1295-4FA3-A7CB-4C4122CF1CE2}"/>
    <cellStyle name="Comma 10 4 4" xfId="10539" xr:uid="{DEB31E71-F716-46C7-87D9-902F1AA3111D}"/>
    <cellStyle name="Comma 10 5" xfId="4249" xr:uid="{00000000-0005-0000-0000-000075030000}"/>
    <cellStyle name="Comma 10 5 2" xfId="5930" xr:uid="{00000000-0005-0000-0000-000076030000}"/>
    <cellStyle name="Comma 10 5 2 2" xfId="9319" xr:uid="{00000000-0005-0000-0000-000077030000}"/>
    <cellStyle name="Comma 10 5 2 2 2" xfId="16057" xr:uid="{45E3BCF9-5AAB-4BB0-A19F-48064178B963}"/>
    <cellStyle name="Comma 10 5 2 3" xfId="12698" xr:uid="{9F09F262-7254-4721-BE87-07CC8F182049}"/>
    <cellStyle name="Comma 10 5 3" xfId="7650" xr:uid="{00000000-0005-0000-0000-000078030000}"/>
    <cellStyle name="Comma 10 5 3 2" xfId="14388" xr:uid="{B1A42B70-B97D-466D-9B89-B5277F292DAC}"/>
    <cellStyle name="Comma 10 5 4" xfId="11029" xr:uid="{B7EAB289-1E17-4244-8E6D-B58CC6A3783E}"/>
    <cellStyle name="Comma 10 6" xfId="4663" xr:uid="{00000000-0005-0000-0000-000079030000}"/>
    <cellStyle name="Comma 10 6 2" xfId="8052" xr:uid="{00000000-0005-0000-0000-00007A030000}"/>
    <cellStyle name="Comma 10 6 2 2" xfId="14790" xr:uid="{DCBAF297-FDF8-4A9E-AF28-1832B88B1E6D}"/>
    <cellStyle name="Comma 10 6 3" xfId="11431" xr:uid="{18B67B18-717A-44EE-BD4A-6EA4C3EE9622}"/>
    <cellStyle name="Comma 10 7" xfId="6383" xr:uid="{00000000-0005-0000-0000-00007B030000}"/>
    <cellStyle name="Comma 10 7 2" xfId="13121" xr:uid="{CA8422B0-F739-4D40-BFBD-4915C19E463E}"/>
    <cellStyle name="Comma 10 8" xfId="9761" xr:uid="{B910133E-98FC-4C92-AB14-4C8418158CB1}"/>
    <cellStyle name="Comma 11" xfId="2995" xr:uid="{00000000-0005-0000-0000-00007C030000}"/>
    <cellStyle name="Comma 11 2" xfId="3197" xr:uid="{00000000-0005-0000-0000-00007D030000}"/>
    <cellStyle name="Comma 11 2 2" xfId="3589" xr:uid="{00000000-0005-0000-0000-00007E030000}"/>
    <cellStyle name="Comma 11 2 2 2" xfId="5293" xr:uid="{00000000-0005-0000-0000-00007F030000}"/>
    <cellStyle name="Comma 11 2 2 2 2" xfId="8682" xr:uid="{00000000-0005-0000-0000-000080030000}"/>
    <cellStyle name="Comma 11 2 2 2 2 2" xfId="15420" xr:uid="{03C02799-3B9F-4E5D-86A9-2EB37564FE67}"/>
    <cellStyle name="Comma 11 2 2 2 3" xfId="12061" xr:uid="{9301EFA2-3E6B-4343-A944-5E985B45BFDE}"/>
    <cellStyle name="Comma 11 2 2 3" xfId="7013" xr:uid="{00000000-0005-0000-0000-000081030000}"/>
    <cellStyle name="Comma 11 2 2 3 2" xfId="13751" xr:uid="{E4602FA6-7A54-4730-A2C6-F33E407E0564}"/>
    <cellStyle name="Comma 11 2 2 4" xfId="10392" xr:uid="{FD5C2956-B82C-4152-89FA-B2D5F856A657}"/>
    <cellStyle name="Comma 11 2 3" xfId="3984" xr:uid="{00000000-0005-0000-0000-000082030000}"/>
    <cellStyle name="Comma 11 2 3 2" xfId="5682" xr:uid="{00000000-0005-0000-0000-000083030000}"/>
    <cellStyle name="Comma 11 2 3 2 2" xfId="9071" xr:uid="{00000000-0005-0000-0000-000084030000}"/>
    <cellStyle name="Comma 11 2 3 2 2 2" xfId="15809" xr:uid="{6CC99C92-B40E-4997-AE78-2C76174B6A4C}"/>
    <cellStyle name="Comma 11 2 3 2 3" xfId="12450" xr:uid="{3FDC9E8B-043F-4838-81EC-7F1779C9BF11}"/>
    <cellStyle name="Comma 11 2 3 3" xfId="7402" xr:uid="{00000000-0005-0000-0000-000085030000}"/>
    <cellStyle name="Comma 11 2 3 3 2" xfId="14140" xr:uid="{2296FA7E-6D76-4614-B3CB-E5C8DC3DB2FF}"/>
    <cellStyle name="Comma 11 2 3 4" xfId="10781" xr:uid="{50EB778A-1B54-4B77-AA70-8C7A3F15A9D7}"/>
    <cellStyle name="Comma 11 2 4" xfId="4491" xr:uid="{00000000-0005-0000-0000-000086030000}"/>
    <cellStyle name="Comma 11 2 4 2" xfId="6172" xr:uid="{00000000-0005-0000-0000-000087030000}"/>
    <cellStyle name="Comma 11 2 4 2 2" xfId="9561" xr:uid="{00000000-0005-0000-0000-000088030000}"/>
    <cellStyle name="Comma 11 2 4 2 2 2" xfId="16299" xr:uid="{13A176C6-A27A-4128-BAC2-6994BD0B7A66}"/>
    <cellStyle name="Comma 11 2 4 2 3" xfId="12940" xr:uid="{78E14F3E-C728-4EE2-996C-5D9CAA18E5A4}"/>
    <cellStyle name="Comma 11 2 4 3" xfId="7892" xr:uid="{00000000-0005-0000-0000-000089030000}"/>
    <cellStyle name="Comma 11 2 4 3 2" xfId="14630" xr:uid="{204D3FDC-C245-4199-8F82-C60C4A1B43DE}"/>
    <cellStyle name="Comma 11 2 4 4" xfId="11271" xr:uid="{0F3CAB47-F4D5-426D-8900-7A25F898DCF1}"/>
    <cellStyle name="Comma 11 2 5" xfId="4905" xr:uid="{00000000-0005-0000-0000-00008A030000}"/>
    <cellStyle name="Comma 11 2 5 2" xfId="8294" xr:uid="{00000000-0005-0000-0000-00008B030000}"/>
    <cellStyle name="Comma 11 2 5 2 2" xfId="15032" xr:uid="{F8A05D92-AFB3-4C83-82C0-9D7034E7ED0B}"/>
    <cellStyle name="Comma 11 2 5 3" xfId="11673" xr:uid="{AA0DC5D2-D230-463A-8C34-7ACD7C861570}"/>
    <cellStyle name="Comma 11 2 6" xfId="6625" xr:uid="{00000000-0005-0000-0000-00008C030000}"/>
    <cellStyle name="Comma 11 2 6 2" xfId="13363" xr:uid="{5FF1D6F4-C4A2-407E-9AFF-7879D48C1C34}"/>
    <cellStyle name="Comma 11 2 7" xfId="10003" xr:uid="{670BD08B-7412-4D31-8F43-907F2B8FCD02}"/>
    <cellStyle name="Comma 11 3" xfId="3395" xr:uid="{00000000-0005-0000-0000-00008D030000}"/>
    <cellStyle name="Comma 11 3 2" xfId="5099" xr:uid="{00000000-0005-0000-0000-00008E030000}"/>
    <cellStyle name="Comma 11 3 2 2" xfId="8488" xr:uid="{00000000-0005-0000-0000-00008F030000}"/>
    <cellStyle name="Comma 11 3 2 2 2" xfId="15226" xr:uid="{485472C7-A805-48CB-B39C-181A39A8D645}"/>
    <cellStyle name="Comma 11 3 2 3" xfId="11867" xr:uid="{89FC2EC8-4467-4D74-ADC0-76D53C8BF179}"/>
    <cellStyle name="Comma 11 3 3" xfId="6819" xr:uid="{00000000-0005-0000-0000-000090030000}"/>
    <cellStyle name="Comma 11 3 3 2" xfId="13557" xr:uid="{F952508F-6753-455C-88A1-59E7EC85C09D}"/>
    <cellStyle name="Comma 11 3 4" xfId="10198" xr:uid="{E9412856-74A7-43E8-A882-F88AF01BA0C2}"/>
    <cellStyle name="Comma 11 4" xfId="3790" xr:uid="{00000000-0005-0000-0000-000091030000}"/>
    <cellStyle name="Comma 11 4 2" xfId="5488" xr:uid="{00000000-0005-0000-0000-000092030000}"/>
    <cellStyle name="Comma 11 4 2 2" xfId="8877" xr:uid="{00000000-0005-0000-0000-000093030000}"/>
    <cellStyle name="Comma 11 4 2 2 2" xfId="15615" xr:uid="{F93D559B-9CD8-4A21-8EE3-DA7536013DBB}"/>
    <cellStyle name="Comma 11 4 2 3" xfId="12256" xr:uid="{815FC2B8-C488-48BF-87FD-B58B30442787}"/>
    <cellStyle name="Comma 11 4 3" xfId="7208" xr:uid="{00000000-0005-0000-0000-000094030000}"/>
    <cellStyle name="Comma 11 4 3 2" xfId="13946" xr:uid="{C3875218-655A-485C-8FE4-4669356BCF89}"/>
    <cellStyle name="Comma 11 4 4" xfId="10587" xr:uid="{AEE881C1-D483-4E71-9766-4ADB44FFB6EB}"/>
    <cellStyle name="Comma 11 5" xfId="4297" xr:uid="{00000000-0005-0000-0000-000095030000}"/>
    <cellStyle name="Comma 11 5 2" xfId="5978" xr:uid="{00000000-0005-0000-0000-000096030000}"/>
    <cellStyle name="Comma 11 5 2 2" xfId="9367" xr:uid="{00000000-0005-0000-0000-000097030000}"/>
    <cellStyle name="Comma 11 5 2 2 2" xfId="16105" xr:uid="{8BDBFAAE-5C06-46AC-B9B5-3CA56CC1FE96}"/>
    <cellStyle name="Comma 11 5 2 3" xfId="12746" xr:uid="{064F5CB2-3897-433A-9371-A84FBC04531C}"/>
    <cellStyle name="Comma 11 5 3" xfId="7698" xr:uid="{00000000-0005-0000-0000-000098030000}"/>
    <cellStyle name="Comma 11 5 3 2" xfId="14436" xr:uid="{06923591-9AB4-4175-865A-83B271C7A30F}"/>
    <cellStyle name="Comma 11 5 4" xfId="11077" xr:uid="{3F32A069-6578-44F9-A04B-D8B42C56E834}"/>
    <cellStyle name="Comma 11 6" xfId="4711" xr:uid="{00000000-0005-0000-0000-000099030000}"/>
    <cellStyle name="Comma 11 6 2" xfId="8100" xr:uid="{00000000-0005-0000-0000-00009A030000}"/>
    <cellStyle name="Comma 11 6 2 2" xfId="14838" xr:uid="{1079B990-DBC3-4DEA-83B5-BC3D3B2A399A}"/>
    <cellStyle name="Comma 11 6 3" xfId="11479" xr:uid="{61067977-02AD-4746-B5F2-E1AC293FDA3A}"/>
    <cellStyle name="Comma 11 7" xfId="6431" xr:uid="{00000000-0005-0000-0000-00009B030000}"/>
    <cellStyle name="Comma 11 7 2" xfId="13169" xr:uid="{04454D57-411E-419C-8E93-DAA84CF27C94}"/>
    <cellStyle name="Comma 11 8" xfId="9809" xr:uid="{F2ACF348-87ED-47E8-8FDF-2C6899126FD4}"/>
    <cellStyle name="Comma 12" xfId="3054" xr:uid="{00000000-0005-0000-0000-00009C030000}"/>
    <cellStyle name="Comma 12 2" xfId="3446" xr:uid="{00000000-0005-0000-0000-00009D030000}"/>
    <cellStyle name="Comma 12 2 2" xfId="5150" xr:uid="{00000000-0005-0000-0000-00009E030000}"/>
    <cellStyle name="Comma 12 2 2 2" xfId="8539" xr:uid="{00000000-0005-0000-0000-00009F030000}"/>
    <cellStyle name="Comma 12 2 2 2 2" xfId="15277" xr:uid="{14549CF4-2D2D-46F1-A016-429BB5363D7C}"/>
    <cellStyle name="Comma 12 2 2 3" xfId="11918" xr:uid="{741C65AD-4079-472C-BCA3-0860C7394331}"/>
    <cellStyle name="Comma 12 2 3" xfId="6870" xr:uid="{00000000-0005-0000-0000-0000A0030000}"/>
    <cellStyle name="Comma 12 2 3 2" xfId="13608" xr:uid="{DC6A1283-971A-4BF7-9BBC-02521BBF9FD5}"/>
    <cellStyle name="Comma 12 2 4" xfId="10249" xr:uid="{38421008-A309-415D-8F7D-9D7C2FFF7BC2}"/>
    <cellStyle name="Comma 12 3" xfId="3841" xr:uid="{00000000-0005-0000-0000-0000A1030000}"/>
    <cellStyle name="Comma 12 3 2" xfId="5539" xr:uid="{00000000-0005-0000-0000-0000A2030000}"/>
    <cellStyle name="Comma 12 3 2 2" xfId="8928" xr:uid="{00000000-0005-0000-0000-0000A3030000}"/>
    <cellStyle name="Comma 12 3 2 2 2" xfId="15666" xr:uid="{F578128A-07FA-4CE3-AF89-90A728887EE6}"/>
    <cellStyle name="Comma 12 3 2 3" xfId="12307" xr:uid="{91F184AD-792A-460B-B352-60344180FEAF}"/>
    <cellStyle name="Comma 12 3 3" xfId="7259" xr:uid="{00000000-0005-0000-0000-0000A4030000}"/>
    <cellStyle name="Comma 12 3 3 2" xfId="13997" xr:uid="{A7E06065-9163-4C71-9603-067A9257394C}"/>
    <cellStyle name="Comma 12 3 4" xfId="10638" xr:uid="{BE9D1A39-17DE-4E16-A18A-ABE6EC7FD21C}"/>
    <cellStyle name="Comma 12 4" xfId="4348" xr:uid="{00000000-0005-0000-0000-0000A5030000}"/>
    <cellStyle name="Comma 12 4 2" xfId="6029" xr:uid="{00000000-0005-0000-0000-0000A6030000}"/>
    <cellStyle name="Comma 12 4 2 2" xfId="9418" xr:uid="{00000000-0005-0000-0000-0000A7030000}"/>
    <cellStyle name="Comma 12 4 2 2 2" xfId="16156" xr:uid="{4E7F4676-B1B7-40C7-8AB6-33E8C84CA305}"/>
    <cellStyle name="Comma 12 4 2 3" xfId="12797" xr:uid="{79065B91-FC5B-4209-B131-D8779D25483C}"/>
    <cellStyle name="Comma 12 4 3" xfId="7749" xr:uid="{00000000-0005-0000-0000-0000A8030000}"/>
    <cellStyle name="Comma 12 4 3 2" xfId="14487" xr:uid="{B9545489-F4B1-4AE2-90C4-701C6227ADCA}"/>
    <cellStyle name="Comma 12 4 4" xfId="11128" xr:uid="{31E2F8D5-D340-4617-93F4-A91C6185F3C2}"/>
    <cellStyle name="Comma 12 5" xfId="4762" xr:uid="{00000000-0005-0000-0000-0000A9030000}"/>
    <cellStyle name="Comma 12 5 2" xfId="8151" xr:uid="{00000000-0005-0000-0000-0000AA030000}"/>
    <cellStyle name="Comma 12 5 2 2" xfId="14889" xr:uid="{242E30F8-A251-4F13-9E2C-1572685E83B1}"/>
    <cellStyle name="Comma 12 5 3" xfId="11530" xr:uid="{34B205D4-8572-4B47-AF9C-B9446E057D43}"/>
    <cellStyle name="Comma 12 6" xfId="6482" xr:uid="{00000000-0005-0000-0000-0000AB030000}"/>
    <cellStyle name="Comma 12 6 2" xfId="13220" xr:uid="{0512BE1A-0C57-4527-8D72-158113AD7DAE}"/>
    <cellStyle name="Comma 12 7" xfId="9860" xr:uid="{2F21473D-637E-4174-843B-46CDAF1AD805}"/>
    <cellStyle name="Comma 13" xfId="3252" xr:uid="{00000000-0005-0000-0000-0000AC030000}"/>
    <cellStyle name="Comma 13 2" xfId="4956" xr:uid="{00000000-0005-0000-0000-0000AD030000}"/>
    <cellStyle name="Comma 13 2 2" xfId="8345" xr:uid="{00000000-0005-0000-0000-0000AE030000}"/>
    <cellStyle name="Comma 13 2 2 2" xfId="15083" xr:uid="{F89390B0-62C8-4F75-B953-3818EA4CA3BA}"/>
    <cellStyle name="Comma 13 2 3" xfId="11724" xr:uid="{C4E07394-45CF-4F1D-8D47-ECBCBD016E46}"/>
    <cellStyle name="Comma 13 3" xfId="6676" xr:uid="{00000000-0005-0000-0000-0000AF030000}"/>
    <cellStyle name="Comma 13 3 2" xfId="13414" xr:uid="{53F7733B-C92E-4510-91E3-BF290114F5FA}"/>
    <cellStyle name="Comma 13 4" xfId="10054" xr:uid="{26AED086-F8D6-4187-89D0-65294F8BC592}"/>
    <cellStyle name="Comma 14" xfId="3645" xr:uid="{00000000-0005-0000-0000-0000B0030000}"/>
    <cellStyle name="Comma 14 2" xfId="5344" xr:uid="{00000000-0005-0000-0000-0000B1030000}"/>
    <cellStyle name="Comma 14 2 2" xfId="8733" xr:uid="{00000000-0005-0000-0000-0000B2030000}"/>
    <cellStyle name="Comma 14 2 2 2" xfId="15471" xr:uid="{3C808C85-51BF-4C4E-A632-C2FADA93513A}"/>
    <cellStyle name="Comma 14 2 3" xfId="12112" xr:uid="{14531026-FA05-447E-84F3-9E7506BC1712}"/>
    <cellStyle name="Comma 14 3" xfId="7064" xr:uid="{00000000-0005-0000-0000-0000B3030000}"/>
    <cellStyle name="Comma 14 3 2" xfId="13802" xr:uid="{0D0980FF-081C-4806-8AE9-D83DA2918894}"/>
    <cellStyle name="Comma 14 4" xfId="10443" xr:uid="{B24C5FF9-2424-40C2-9034-12A448454D1B}"/>
    <cellStyle name="Comma 15" xfId="3692" xr:uid="{00000000-0005-0000-0000-0000B4030000}"/>
    <cellStyle name="Comma 15 2" xfId="5391" xr:uid="{00000000-0005-0000-0000-0000B5030000}"/>
    <cellStyle name="Comma 15 2 2" xfId="8780" xr:uid="{00000000-0005-0000-0000-0000B6030000}"/>
    <cellStyle name="Comma 15 2 2 2" xfId="15518" xr:uid="{E1B90D4D-61AE-44F6-A123-7F08596397DF}"/>
    <cellStyle name="Comma 15 2 3" xfId="12159" xr:uid="{175782CA-346D-4898-94FA-0DF094B2D2C6}"/>
    <cellStyle name="Comma 15 3" xfId="7111" xr:uid="{00000000-0005-0000-0000-0000B7030000}"/>
    <cellStyle name="Comma 15 3 2" xfId="13849" xr:uid="{28CDBF1C-2B14-4DA1-93A1-38CD293519A3}"/>
    <cellStyle name="Comma 15 4" xfId="10490" xr:uid="{306F8CA5-A05F-4108-B7D4-F94E5633741E}"/>
    <cellStyle name="Comma 16" xfId="4040" xr:uid="{00000000-0005-0000-0000-0000B8030000}"/>
    <cellStyle name="Comma 16 2" xfId="5734" xr:uid="{00000000-0005-0000-0000-0000B9030000}"/>
    <cellStyle name="Comma 16 2 2" xfId="9123" xr:uid="{00000000-0005-0000-0000-0000BA030000}"/>
    <cellStyle name="Comma 16 2 2 2" xfId="15861" xr:uid="{27A1B5AD-0F52-4B0E-AEC8-575D7D50F9AD}"/>
    <cellStyle name="Comma 16 2 3" xfId="12502" xr:uid="{331ABE1C-5CC8-4007-AC59-DCC2C90FA4B9}"/>
    <cellStyle name="Comma 16 3" xfId="7454" xr:uid="{00000000-0005-0000-0000-0000BB030000}"/>
    <cellStyle name="Comma 16 3 2" xfId="14192" xr:uid="{5724904F-671B-4636-9AB4-60E33C4C14B5}"/>
    <cellStyle name="Comma 16 4" xfId="10833" xr:uid="{5D2E3A8C-73CC-4981-A5A8-68F4A5DDABC3}"/>
    <cellStyle name="Comma 17" xfId="4091" xr:uid="{00000000-0005-0000-0000-0000BC030000}"/>
    <cellStyle name="Comma 17 2" xfId="5783" xr:uid="{00000000-0005-0000-0000-0000BD030000}"/>
    <cellStyle name="Comma 17 2 2" xfId="9172" xr:uid="{00000000-0005-0000-0000-0000BE030000}"/>
    <cellStyle name="Comma 17 2 2 2" xfId="15910" xr:uid="{BB9F123B-F03C-44D0-ADA9-894A043D23A5}"/>
    <cellStyle name="Comma 17 2 3" xfId="12551" xr:uid="{7C0BF59F-4510-4871-BEBB-B24222273F7A}"/>
    <cellStyle name="Comma 17 3" xfId="7503" xr:uid="{00000000-0005-0000-0000-0000BF030000}"/>
    <cellStyle name="Comma 17 3 2" xfId="14241" xr:uid="{FFB3C8DA-6786-450C-9396-4F0FE16374F9}"/>
    <cellStyle name="Comma 17 4" xfId="10882" xr:uid="{DCFAA6CE-4E2D-4834-88B8-EA77F260D0F6}"/>
    <cellStyle name="Comma 18" xfId="4039" xr:uid="{00000000-0005-0000-0000-0000C0030000}"/>
    <cellStyle name="Comma 18 2" xfId="5733" xr:uid="{00000000-0005-0000-0000-0000C1030000}"/>
    <cellStyle name="Comma 18 2 2" xfId="9122" xr:uid="{00000000-0005-0000-0000-0000C2030000}"/>
    <cellStyle name="Comma 18 2 2 2" xfId="15860" xr:uid="{01CE546C-A596-4000-9E1A-26FBE409A9CE}"/>
    <cellStyle name="Comma 18 2 3" xfId="12501" xr:uid="{1E56C47A-A092-4E20-BC79-737C61EFE632}"/>
    <cellStyle name="Comma 18 3" xfId="7453" xr:uid="{00000000-0005-0000-0000-0000C3030000}"/>
    <cellStyle name="Comma 18 3 2" xfId="14191" xr:uid="{37DF86B6-52EB-4A67-9F67-542C626FE03E}"/>
    <cellStyle name="Comma 18 4" xfId="10832" xr:uid="{F7EE0A74-1D65-408C-A029-5D38887E5B2E}"/>
    <cellStyle name="Comma 19" xfId="4090" xr:uid="{00000000-0005-0000-0000-0000C4030000}"/>
    <cellStyle name="Comma 19 2" xfId="5782" xr:uid="{00000000-0005-0000-0000-0000C5030000}"/>
    <cellStyle name="Comma 19 2 2" xfId="9171" xr:uid="{00000000-0005-0000-0000-0000C6030000}"/>
    <cellStyle name="Comma 19 2 2 2" xfId="15909" xr:uid="{15EC4FEA-8112-41D7-A8EB-5700809DAF02}"/>
    <cellStyle name="Comma 19 2 3" xfId="12550" xr:uid="{9BF17808-AC92-42F2-80C8-33CD8591471A}"/>
    <cellStyle name="Comma 19 3" xfId="7502" xr:uid="{00000000-0005-0000-0000-0000C7030000}"/>
    <cellStyle name="Comma 19 3 2" xfId="14240" xr:uid="{EF6C550B-B41B-4BDD-9864-3D5FC90152D9}"/>
    <cellStyle name="Comma 19 4" xfId="10881" xr:uid="{7264D00F-7A35-4C1F-8FE1-FA6E97050B3D}"/>
    <cellStyle name="Comma 2" xfId="76" xr:uid="{00000000-0005-0000-0000-0000C8030000}"/>
    <cellStyle name="Comma 2 10" xfId="4155" xr:uid="{00000000-0005-0000-0000-0000C9030000}"/>
    <cellStyle name="Comma 2 10 2" xfId="5840" xr:uid="{00000000-0005-0000-0000-0000CA030000}"/>
    <cellStyle name="Comma 2 10 2 2" xfId="9229" xr:uid="{00000000-0005-0000-0000-0000CB030000}"/>
    <cellStyle name="Comma 2 10 2 2 2" xfId="15967" xr:uid="{8B67DE95-35F2-40BD-A5A2-9A463D470712}"/>
    <cellStyle name="Comma 2 10 2 3" xfId="12608" xr:uid="{06BEE733-8912-4B0C-8F0C-D990258B7FA2}"/>
    <cellStyle name="Comma 2 10 3" xfId="7560" xr:uid="{00000000-0005-0000-0000-0000CC030000}"/>
    <cellStyle name="Comma 2 10 3 2" xfId="14298" xr:uid="{F4EC8DFB-3DA1-4412-8F2E-634A8EBD74EA}"/>
    <cellStyle name="Comma 2 10 4" xfId="10939" xr:uid="{8D843096-0405-4D68-9B44-FC3DD124802C}"/>
    <cellStyle name="Comma 2 11" xfId="4571" xr:uid="{00000000-0005-0000-0000-0000CD030000}"/>
    <cellStyle name="Comma 2 11 2" xfId="7960" xr:uid="{00000000-0005-0000-0000-0000CE030000}"/>
    <cellStyle name="Comma 2 11 2 2" xfId="14698" xr:uid="{07444EBC-8903-4783-AF74-E3A4FC53650B}"/>
    <cellStyle name="Comma 2 11 3" xfId="11339" xr:uid="{75593031-8B75-4AFB-A980-9F8B60A0EDA7}"/>
    <cellStyle name="Comma 2 12" xfId="6248" xr:uid="{00000000-0005-0000-0000-0000CF030000}"/>
    <cellStyle name="Comma 2 12 2" xfId="13011" xr:uid="{F8AD363E-2597-4A75-B2E0-4EBABB2F9052}"/>
    <cellStyle name="Comma 2 13" xfId="9673" xr:uid="{4872547C-06DB-4CAF-BCCD-A89D104488AC}"/>
    <cellStyle name="Comma 2 2" xfId="77" xr:uid="{00000000-0005-0000-0000-0000D0030000}"/>
    <cellStyle name="Comma 2 2 10" xfId="4572" xr:uid="{00000000-0005-0000-0000-0000D1030000}"/>
    <cellStyle name="Comma 2 2 10 2" xfId="7961" xr:uid="{00000000-0005-0000-0000-0000D2030000}"/>
    <cellStyle name="Comma 2 2 10 2 2" xfId="14699" xr:uid="{D271A0C3-FA92-471C-A083-B05FF575E278}"/>
    <cellStyle name="Comma 2 2 10 3" xfId="11340" xr:uid="{94BFCF0F-51EB-4C45-AF54-8B650A8021B1}"/>
    <cellStyle name="Comma 2 2 11" xfId="6249" xr:uid="{00000000-0005-0000-0000-0000D3030000}"/>
    <cellStyle name="Comma 2 2 11 2" xfId="13012" xr:uid="{6CEAB4AC-0D04-4323-BAA7-A8F5A926C9D9}"/>
    <cellStyle name="Comma 2 2 12" xfId="9674" xr:uid="{474FD163-5B75-45F5-A723-D4785F578222}"/>
    <cellStyle name="Comma 2 2 2" xfId="78" xr:uid="{00000000-0005-0000-0000-0000D4030000}"/>
    <cellStyle name="Comma 2 2 2 10" xfId="6250" xr:uid="{00000000-0005-0000-0000-0000D5030000}"/>
    <cellStyle name="Comma 2 2 2 10 2" xfId="13013" xr:uid="{C89AF4C0-E086-4A53-8142-3E39064E26A4}"/>
    <cellStyle name="Comma 2 2 2 11" xfId="9675" xr:uid="{BCD85E33-8C72-40EA-B1A5-E706AAE765A1}"/>
    <cellStyle name="Comma 2 2 2 2" xfId="2880" xr:uid="{00000000-0005-0000-0000-0000D6030000}"/>
    <cellStyle name="Comma 2 2 2 2 10" xfId="9724" xr:uid="{BC264612-C3DC-4AAD-B939-28640B49AAF7}"/>
    <cellStyle name="Comma 2 2 2 2 2" xfId="3012" xr:uid="{00000000-0005-0000-0000-0000D7030000}"/>
    <cellStyle name="Comma 2 2 2 2 2 2" xfId="3210" xr:uid="{00000000-0005-0000-0000-0000D8030000}"/>
    <cellStyle name="Comma 2 2 2 2 2 2 2" xfId="3602" xr:uid="{00000000-0005-0000-0000-0000D9030000}"/>
    <cellStyle name="Comma 2 2 2 2 2 2 2 2" xfId="5306" xr:uid="{00000000-0005-0000-0000-0000DA030000}"/>
    <cellStyle name="Comma 2 2 2 2 2 2 2 2 2" xfId="8695" xr:uid="{00000000-0005-0000-0000-0000DB030000}"/>
    <cellStyle name="Comma 2 2 2 2 2 2 2 2 2 2" xfId="15433" xr:uid="{DA381AD6-7051-4E44-BF58-978EC43313C0}"/>
    <cellStyle name="Comma 2 2 2 2 2 2 2 2 3" xfId="12074" xr:uid="{2CCA858C-BA43-493A-8554-754FA72BD5F8}"/>
    <cellStyle name="Comma 2 2 2 2 2 2 2 3" xfId="7026" xr:uid="{00000000-0005-0000-0000-0000DC030000}"/>
    <cellStyle name="Comma 2 2 2 2 2 2 2 3 2" xfId="13764" xr:uid="{5FEBF2B5-B5AF-45F5-98A4-A487F30AA65C}"/>
    <cellStyle name="Comma 2 2 2 2 2 2 2 4" xfId="10405" xr:uid="{2BFFB9BD-529C-4157-846F-34CDF258B8A4}"/>
    <cellStyle name="Comma 2 2 2 2 2 2 3" xfId="3997" xr:uid="{00000000-0005-0000-0000-0000DD030000}"/>
    <cellStyle name="Comma 2 2 2 2 2 2 3 2" xfId="5695" xr:uid="{00000000-0005-0000-0000-0000DE030000}"/>
    <cellStyle name="Comma 2 2 2 2 2 2 3 2 2" xfId="9084" xr:uid="{00000000-0005-0000-0000-0000DF030000}"/>
    <cellStyle name="Comma 2 2 2 2 2 2 3 2 2 2" xfId="15822" xr:uid="{C66F4D80-517F-4550-85AE-ED586431EB11}"/>
    <cellStyle name="Comma 2 2 2 2 2 2 3 2 3" xfId="12463" xr:uid="{722E3B24-8C1A-4CF7-BC1C-AAF80E8637AD}"/>
    <cellStyle name="Comma 2 2 2 2 2 2 3 3" xfId="7415" xr:uid="{00000000-0005-0000-0000-0000E0030000}"/>
    <cellStyle name="Comma 2 2 2 2 2 2 3 3 2" xfId="14153" xr:uid="{99C1EA4E-58C7-48BF-B77C-B90672BD5D4C}"/>
    <cellStyle name="Comma 2 2 2 2 2 2 3 4" xfId="10794" xr:uid="{631F29F1-BF1F-4492-9C3A-DC0B0E5009F4}"/>
    <cellStyle name="Comma 2 2 2 2 2 2 4" xfId="4504" xr:uid="{00000000-0005-0000-0000-0000E1030000}"/>
    <cellStyle name="Comma 2 2 2 2 2 2 4 2" xfId="6185" xr:uid="{00000000-0005-0000-0000-0000E2030000}"/>
    <cellStyle name="Comma 2 2 2 2 2 2 4 2 2" xfId="9574" xr:uid="{00000000-0005-0000-0000-0000E3030000}"/>
    <cellStyle name="Comma 2 2 2 2 2 2 4 2 2 2" xfId="16312" xr:uid="{34F9DCF3-B346-4DFC-8F48-61B312773479}"/>
    <cellStyle name="Comma 2 2 2 2 2 2 4 2 3" xfId="12953" xr:uid="{2CBD8366-E34C-47AB-BAF7-DD1090E11D37}"/>
    <cellStyle name="Comma 2 2 2 2 2 2 4 3" xfId="7905" xr:uid="{00000000-0005-0000-0000-0000E4030000}"/>
    <cellStyle name="Comma 2 2 2 2 2 2 4 3 2" xfId="14643" xr:uid="{8A648F72-5B16-4026-A9AF-232B58F71FB8}"/>
    <cellStyle name="Comma 2 2 2 2 2 2 4 4" xfId="11284" xr:uid="{FBF7557A-B7D2-4C60-A415-FC54C66B6AED}"/>
    <cellStyle name="Comma 2 2 2 2 2 2 5" xfId="4918" xr:uid="{00000000-0005-0000-0000-0000E5030000}"/>
    <cellStyle name="Comma 2 2 2 2 2 2 5 2" xfId="8307" xr:uid="{00000000-0005-0000-0000-0000E6030000}"/>
    <cellStyle name="Comma 2 2 2 2 2 2 5 2 2" xfId="15045" xr:uid="{E358BB42-5761-4CAF-9613-5AA0D30084CF}"/>
    <cellStyle name="Comma 2 2 2 2 2 2 5 3" xfId="11686" xr:uid="{C7FCFD5B-E459-4E86-9060-014B2BBBEE44}"/>
    <cellStyle name="Comma 2 2 2 2 2 2 6" xfId="6638" xr:uid="{00000000-0005-0000-0000-0000E7030000}"/>
    <cellStyle name="Comma 2 2 2 2 2 2 6 2" xfId="13376" xr:uid="{E348B2F1-BA92-44AA-A4C3-F428CB54B8E7}"/>
    <cellStyle name="Comma 2 2 2 2 2 2 7" xfId="10016" xr:uid="{C1B14454-7615-48EB-9A19-F23B95DE3DAD}"/>
    <cellStyle name="Comma 2 2 2 2 2 3" xfId="3408" xr:uid="{00000000-0005-0000-0000-0000E8030000}"/>
    <cellStyle name="Comma 2 2 2 2 2 3 2" xfId="5112" xr:uid="{00000000-0005-0000-0000-0000E9030000}"/>
    <cellStyle name="Comma 2 2 2 2 2 3 2 2" xfId="8501" xr:uid="{00000000-0005-0000-0000-0000EA030000}"/>
    <cellStyle name="Comma 2 2 2 2 2 3 2 2 2" xfId="15239" xr:uid="{1818B59C-E308-47CD-9070-D02CB5D9F69C}"/>
    <cellStyle name="Comma 2 2 2 2 2 3 2 3" xfId="11880" xr:uid="{014460C5-50F9-4688-A0E3-375C2275E5F8}"/>
    <cellStyle name="Comma 2 2 2 2 2 3 3" xfId="6832" xr:uid="{00000000-0005-0000-0000-0000EB030000}"/>
    <cellStyle name="Comma 2 2 2 2 2 3 3 2" xfId="13570" xr:uid="{A31AD7F6-6859-4A62-B575-46B0DA7FD8DC}"/>
    <cellStyle name="Comma 2 2 2 2 2 3 4" xfId="10211" xr:uid="{9DB664A1-64F1-4496-A209-A4156EAF9EE5}"/>
    <cellStyle name="Comma 2 2 2 2 2 4" xfId="3803" xr:uid="{00000000-0005-0000-0000-0000EC030000}"/>
    <cellStyle name="Comma 2 2 2 2 2 4 2" xfId="5501" xr:uid="{00000000-0005-0000-0000-0000ED030000}"/>
    <cellStyle name="Comma 2 2 2 2 2 4 2 2" xfId="8890" xr:uid="{00000000-0005-0000-0000-0000EE030000}"/>
    <cellStyle name="Comma 2 2 2 2 2 4 2 2 2" xfId="15628" xr:uid="{D94388A2-09D7-4882-8DB4-38353FD86B43}"/>
    <cellStyle name="Comma 2 2 2 2 2 4 2 3" xfId="12269" xr:uid="{856B8025-4EE2-4FDB-8C40-1FA19E1DB036}"/>
    <cellStyle name="Comma 2 2 2 2 2 4 3" xfId="7221" xr:uid="{00000000-0005-0000-0000-0000EF030000}"/>
    <cellStyle name="Comma 2 2 2 2 2 4 3 2" xfId="13959" xr:uid="{113ABCAF-AA58-490C-971A-F270F98287E0}"/>
    <cellStyle name="Comma 2 2 2 2 2 4 4" xfId="10600" xr:uid="{C805F54E-DC4D-4CF0-B970-73D402B2F8FD}"/>
    <cellStyle name="Comma 2 2 2 2 2 5" xfId="4310" xr:uid="{00000000-0005-0000-0000-0000F0030000}"/>
    <cellStyle name="Comma 2 2 2 2 2 5 2" xfId="5991" xr:uid="{00000000-0005-0000-0000-0000F1030000}"/>
    <cellStyle name="Comma 2 2 2 2 2 5 2 2" xfId="9380" xr:uid="{00000000-0005-0000-0000-0000F2030000}"/>
    <cellStyle name="Comma 2 2 2 2 2 5 2 2 2" xfId="16118" xr:uid="{186C8723-3486-4725-9088-262953FCE847}"/>
    <cellStyle name="Comma 2 2 2 2 2 5 2 3" xfId="12759" xr:uid="{1E4827A3-6BFE-4F6D-AE38-14AEBDBE2C9A}"/>
    <cellStyle name="Comma 2 2 2 2 2 5 3" xfId="7711" xr:uid="{00000000-0005-0000-0000-0000F3030000}"/>
    <cellStyle name="Comma 2 2 2 2 2 5 3 2" xfId="14449" xr:uid="{40D57C83-3919-4C03-8088-FA98E500337E}"/>
    <cellStyle name="Comma 2 2 2 2 2 5 4" xfId="11090" xr:uid="{66D83A7A-8F0B-4052-8448-E61FAAAD9691}"/>
    <cellStyle name="Comma 2 2 2 2 2 6" xfId="4724" xr:uid="{00000000-0005-0000-0000-0000F4030000}"/>
    <cellStyle name="Comma 2 2 2 2 2 6 2" xfId="8113" xr:uid="{00000000-0005-0000-0000-0000F5030000}"/>
    <cellStyle name="Comma 2 2 2 2 2 6 2 2" xfId="14851" xr:uid="{93A62368-95A2-4629-BCEA-DD60BA78C8DC}"/>
    <cellStyle name="Comma 2 2 2 2 2 6 3" xfId="11492" xr:uid="{1CD0EA71-1F3B-4456-9905-E5C42D45AB33}"/>
    <cellStyle name="Comma 2 2 2 2 2 7" xfId="6444" xr:uid="{00000000-0005-0000-0000-0000F6030000}"/>
    <cellStyle name="Comma 2 2 2 2 2 7 2" xfId="13182" xr:uid="{6E24D143-169D-4543-8613-FC646A36C374}"/>
    <cellStyle name="Comma 2 2 2 2 2 8" xfId="9822" xr:uid="{378A10D3-75CB-4EC0-B892-DEB5A6D8B49F}"/>
    <cellStyle name="Comma 2 2 2 2 3" xfId="3112" xr:uid="{00000000-0005-0000-0000-0000F7030000}"/>
    <cellStyle name="Comma 2 2 2 2 3 2" xfId="3504" xr:uid="{00000000-0005-0000-0000-0000F8030000}"/>
    <cellStyle name="Comma 2 2 2 2 3 2 2" xfId="5208" xr:uid="{00000000-0005-0000-0000-0000F9030000}"/>
    <cellStyle name="Comma 2 2 2 2 3 2 2 2" xfId="8597" xr:uid="{00000000-0005-0000-0000-0000FA030000}"/>
    <cellStyle name="Comma 2 2 2 2 3 2 2 2 2" xfId="15335" xr:uid="{338F8ABB-76C7-4564-860E-5BACA2A1A9E3}"/>
    <cellStyle name="Comma 2 2 2 2 3 2 2 3" xfId="11976" xr:uid="{BF52AF38-B573-48C7-9F87-5EE7691EB7FB}"/>
    <cellStyle name="Comma 2 2 2 2 3 2 3" xfId="6928" xr:uid="{00000000-0005-0000-0000-0000FB030000}"/>
    <cellStyle name="Comma 2 2 2 2 3 2 3 2" xfId="13666" xr:uid="{8CA16144-4A07-4C0B-889D-11D3B06A00CC}"/>
    <cellStyle name="Comma 2 2 2 2 3 2 4" xfId="10307" xr:uid="{1C297C12-036C-437E-8D9D-C8E868EAB3EC}"/>
    <cellStyle name="Comma 2 2 2 2 3 3" xfId="3899" xr:uid="{00000000-0005-0000-0000-0000FC030000}"/>
    <cellStyle name="Comma 2 2 2 2 3 3 2" xfId="5597" xr:uid="{00000000-0005-0000-0000-0000FD030000}"/>
    <cellStyle name="Comma 2 2 2 2 3 3 2 2" xfId="8986" xr:uid="{00000000-0005-0000-0000-0000FE030000}"/>
    <cellStyle name="Comma 2 2 2 2 3 3 2 2 2" xfId="15724" xr:uid="{1F5E752D-AA3F-4515-A997-8E46CC9DA2B5}"/>
    <cellStyle name="Comma 2 2 2 2 3 3 2 3" xfId="12365" xr:uid="{65A48421-58BB-4CC1-933E-E0727755A657}"/>
    <cellStyle name="Comma 2 2 2 2 3 3 3" xfId="7317" xr:uid="{00000000-0005-0000-0000-0000FF030000}"/>
    <cellStyle name="Comma 2 2 2 2 3 3 3 2" xfId="14055" xr:uid="{DA1CB7A6-C100-40C3-A226-15049BF6DE20}"/>
    <cellStyle name="Comma 2 2 2 2 3 3 4" xfId="10696" xr:uid="{3BCDB14B-9573-4650-B296-E9B222062733}"/>
    <cellStyle name="Comma 2 2 2 2 3 4" xfId="4406" xr:uid="{00000000-0005-0000-0000-000000040000}"/>
    <cellStyle name="Comma 2 2 2 2 3 4 2" xfId="6087" xr:uid="{00000000-0005-0000-0000-000001040000}"/>
    <cellStyle name="Comma 2 2 2 2 3 4 2 2" xfId="9476" xr:uid="{00000000-0005-0000-0000-000002040000}"/>
    <cellStyle name="Comma 2 2 2 2 3 4 2 2 2" xfId="16214" xr:uid="{174BC1AB-5AD4-48D9-8517-C2E814483E35}"/>
    <cellStyle name="Comma 2 2 2 2 3 4 2 3" xfId="12855" xr:uid="{656B7B39-4171-417C-9647-94CE68BE969F}"/>
    <cellStyle name="Comma 2 2 2 2 3 4 3" xfId="7807" xr:uid="{00000000-0005-0000-0000-000003040000}"/>
    <cellStyle name="Comma 2 2 2 2 3 4 3 2" xfId="14545" xr:uid="{C8295C1F-D8C3-4CBD-8B39-C6F36E9B5DE7}"/>
    <cellStyle name="Comma 2 2 2 2 3 4 4" xfId="11186" xr:uid="{DAD24C97-7FC9-4F44-8B2A-97D6812041F0}"/>
    <cellStyle name="Comma 2 2 2 2 3 5" xfId="4820" xr:uid="{00000000-0005-0000-0000-000004040000}"/>
    <cellStyle name="Comma 2 2 2 2 3 5 2" xfId="8209" xr:uid="{00000000-0005-0000-0000-000005040000}"/>
    <cellStyle name="Comma 2 2 2 2 3 5 2 2" xfId="14947" xr:uid="{4B84C470-3ECB-47AC-B066-BBFAA5CB5890}"/>
    <cellStyle name="Comma 2 2 2 2 3 5 3" xfId="11588" xr:uid="{5E8EE4DB-D27B-478C-8211-53EB16A0E25C}"/>
    <cellStyle name="Comma 2 2 2 2 3 6" xfId="6540" xr:uid="{00000000-0005-0000-0000-000006040000}"/>
    <cellStyle name="Comma 2 2 2 2 3 6 2" xfId="13278" xr:uid="{63204735-5D33-4D4B-96B9-62B54C763D4E}"/>
    <cellStyle name="Comma 2 2 2 2 3 7" xfId="9918" xr:uid="{659DAC1D-B206-4079-B7F7-6DB85F601F6D}"/>
    <cellStyle name="Comma 2 2 2 2 4" xfId="3310" xr:uid="{00000000-0005-0000-0000-000007040000}"/>
    <cellStyle name="Comma 2 2 2 2 4 2" xfId="5014" xr:uid="{00000000-0005-0000-0000-000008040000}"/>
    <cellStyle name="Comma 2 2 2 2 4 2 2" xfId="8403" xr:uid="{00000000-0005-0000-0000-000009040000}"/>
    <cellStyle name="Comma 2 2 2 2 4 2 2 2" xfId="15141" xr:uid="{6BAD7212-D3C7-433C-AE15-EF02FA86273F}"/>
    <cellStyle name="Comma 2 2 2 2 4 2 3" xfId="11782" xr:uid="{FEA4730D-3539-4F96-AB47-D92E04619A97}"/>
    <cellStyle name="Comma 2 2 2 2 4 3" xfId="6734" xr:uid="{00000000-0005-0000-0000-00000A040000}"/>
    <cellStyle name="Comma 2 2 2 2 4 3 2" xfId="13472" xr:uid="{1A35187E-6680-4E80-B513-2BACB06562C9}"/>
    <cellStyle name="Comma 2 2 2 2 4 4" xfId="10113" xr:uid="{DA821728-CD4A-4DD6-A9F3-F92E7624DDD1}"/>
    <cellStyle name="Comma 2 2 2 2 5" xfId="3705" xr:uid="{00000000-0005-0000-0000-00000B040000}"/>
    <cellStyle name="Comma 2 2 2 2 5 2" xfId="5403" xr:uid="{00000000-0005-0000-0000-00000C040000}"/>
    <cellStyle name="Comma 2 2 2 2 5 2 2" xfId="8792" xr:uid="{00000000-0005-0000-0000-00000D040000}"/>
    <cellStyle name="Comma 2 2 2 2 5 2 2 2" xfId="15530" xr:uid="{53CBBB4C-26D5-4453-A7A6-4201C6DDB2EC}"/>
    <cellStyle name="Comma 2 2 2 2 5 2 3" xfId="12171" xr:uid="{8F3D56B4-0910-4094-A77B-0871ED228F63}"/>
    <cellStyle name="Comma 2 2 2 2 5 3" xfId="7123" xr:uid="{00000000-0005-0000-0000-00000E040000}"/>
    <cellStyle name="Comma 2 2 2 2 5 3 2" xfId="13861" xr:uid="{F8A3147A-165B-4512-9588-05FFF9EF3FA7}"/>
    <cellStyle name="Comma 2 2 2 2 5 4" xfId="10502" xr:uid="{96AF59BD-7BD5-4AC6-B9F1-85BCBF6608EB}"/>
    <cellStyle name="Comma 2 2 2 2 6" xfId="4103" xr:uid="{00000000-0005-0000-0000-00000F040000}"/>
    <cellStyle name="Comma 2 2 2 2 6 2" xfId="5795" xr:uid="{00000000-0005-0000-0000-000010040000}"/>
    <cellStyle name="Comma 2 2 2 2 6 2 2" xfId="9184" xr:uid="{00000000-0005-0000-0000-000011040000}"/>
    <cellStyle name="Comma 2 2 2 2 6 2 2 2" xfId="15922" xr:uid="{1516C732-B9CC-460C-8FEE-7BE6E6175401}"/>
    <cellStyle name="Comma 2 2 2 2 6 2 3" xfId="12563" xr:uid="{7324B3EE-69DD-4427-92D3-E43FB12E2D96}"/>
    <cellStyle name="Comma 2 2 2 2 6 3" xfId="7515" xr:uid="{00000000-0005-0000-0000-000012040000}"/>
    <cellStyle name="Comma 2 2 2 2 6 3 2" xfId="14253" xr:uid="{5A6BE9DE-8B56-41A3-800C-FD542D0800BC}"/>
    <cellStyle name="Comma 2 2 2 2 6 4" xfId="10894" xr:uid="{01286D99-139A-425C-BC20-FCA8293A1005}"/>
    <cellStyle name="Comma 2 2 2 2 7" xfId="4212" xr:uid="{00000000-0005-0000-0000-000013040000}"/>
    <cellStyle name="Comma 2 2 2 2 7 2" xfId="5893" xr:uid="{00000000-0005-0000-0000-000014040000}"/>
    <cellStyle name="Comma 2 2 2 2 7 2 2" xfId="9282" xr:uid="{00000000-0005-0000-0000-000015040000}"/>
    <cellStyle name="Comma 2 2 2 2 7 2 2 2" xfId="16020" xr:uid="{B8E3A0DF-78A1-4429-97EE-C199636C1B0A}"/>
    <cellStyle name="Comma 2 2 2 2 7 2 3" xfId="12661" xr:uid="{32C16CC1-3B59-4970-B4A0-C4121CEB37F0}"/>
    <cellStyle name="Comma 2 2 2 2 7 3" xfId="7613" xr:uid="{00000000-0005-0000-0000-000016040000}"/>
    <cellStyle name="Comma 2 2 2 2 7 3 2" xfId="14351" xr:uid="{EF2CA975-287E-4745-A4EC-3106321DC6C8}"/>
    <cellStyle name="Comma 2 2 2 2 7 4" xfId="10992" xr:uid="{C5C2AF74-5CAE-49C0-9254-60BC178E6B2E}"/>
    <cellStyle name="Comma 2 2 2 2 8" xfId="4626" xr:uid="{00000000-0005-0000-0000-000017040000}"/>
    <cellStyle name="Comma 2 2 2 2 8 2" xfId="8015" xr:uid="{00000000-0005-0000-0000-000018040000}"/>
    <cellStyle name="Comma 2 2 2 2 8 2 2" xfId="14753" xr:uid="{6CBD4053-2FC1-45A7-8BC9-A8FEC3CF5407}"/>
    <cellStyle name="Comma 2 2 2 2 8 3" xfId="11394" xr:uid="{1233D7CE-D909-4165-AC8C-BD4A29F34AEF}"/>
    <cellStyle name="Comma 2 2 2 2 9" xfId="6332" xr:uid="{00000000-0005-0000-0000-000019040000}"/>
    <cellStyle name="Comma 2 2 2 2 9 2" xfId="13076" xr:uid="{DD3E7D69-0405-4A3E-BB50-B5770DFA158C}"/>
    <cellStyle name="Comma 2 2 2 3" xfId="2957" xr:uid="{00000000-0005-0000-0000-00001A040000}"/>
    <cellStyle name="Comma 2 2 2 3 2" xfId="3159" xr:uid="{00000000-0005-0000-0000-00001B040000}"/>
    <cellStyle name="Comma 2 2 2 3 2 2" xfId="3551" xr:uid="{00000000-0005-0000-0000-00001C040000}"/>
    <cellStyle name="Comma 2 2 2 3 2 2 2" xfId="5255" xr:uid="{00000000-0005-0000-0000-00001D040000}"/>
    <cellStyle name="Comma 2 2 2 3 2 2 2 2" xfId="8644" xr:uid="{00000000-0005-0000-0000-00001E040000}"/>
    <cellStyle name="Comma 2 2 2 3 2 2 2 2 2" xfId="15382" xr:uid="{97218840-B7D0-44F6-B478-7BECAA05663D}"/>
    <cellStyle name="Comma 2 2 2 3 2 2 2 3" xfId="12023" xr:uid="{E1ECF319-6A87-4E40-B7A7-70089E5C6CE3}"/>
    <cellStyle name="Comma 2 2 2 3 2 2 3" xfId="6975" xr:uid="{00000000-0005-0000-0000-00001F040000}"/>
    <cellStyle name="Comma 2 2 2 3 2 2 3 2" xfId="13713" xr:uid="{474D28A1-1441-4E84-B730-58B506CB1B68}"/>
    <cellStyle name="Comma 2 2 2 3 2 2 4" xfId="10354" xr:uid="{026D9A10-28E5-4AAE-94E3-C22AE91CBC7F}"/>
    <cellStyle name="Comma 2 2 2 3 2 3" xfId="3946" xr:uid="{00000000-0005-0000-0000-000020040000}"/>
    <cellStyle name="Comma 2 2 2 3 2 3 2" xfId="5644" xr:uid="{00000000-0005-0000-0000-000021040000}"/>
    <cellStyle name="Comma 2 2 2 3 2 3 2 2" xfId="9033" xr:uid="{00000000-0005-0000-0000-000022040000}"/>
    <cellStyle name="Comma 2 2 2 3 2 3 2 2 2" xfId="15771" xr:uid="{BED02ECD-A1C5-427C-842B-68C9F21C1B42}"/>
    <cellStyle name="Comma 2 2 2 3 2 3 2 3" xfId="12412" xr:uid="{42CCA34D-D87E-42DD-AC94-7E2181411769}"/>
    <cellStyle name="Comma 2 2 2 3 2 3 3" xfId="7364" xr:uid="{00000000-0005-0000-0000-000023040000}"/>
    <cellStyle name="Comma 2 2 2 3 2 3 3 2" xfId="14102" xr:uid="{0460930B-B279-4C6D-AA67-F08E3A8FFB66}"/>
    <cellStyle name="Comma 2 2 2 3 2 3 4" xfId="10743" xr:uid="{2E90CD03-BA5E-4939-8698-580E0B7E5E61}"/>
    <cellStyle name="Comma 2 2 2 3 2 4" xfId="4453" xr:uid="{00000000-0005-0000-0000-000024040000}"/>
    <cellStyle name="Comma 2 2 2 3 2 4 2" xfId="6134" xr:uid="{00000000-0005-0000-0000-000025040000}"/>
    <cellStyle name="Comma 2 2 2 3 2 4 2 2" xfId="9523" xr:uid="{00000000-0005-0000-0000-000026040000}"/>
    <cellStyle name="Comma 2 2 2 3 2 4 2 2 2" xfId="16261" xr:uid="{1951E40C-4395-4118-AA6D-4BB282C96449}"/>
    <cellStyle name="Comma 2 2 2 3 2 4 2 3" xfId="12902" xr:uid="{64B2AE58-A6E2-4DCC-848A-CBFD3168E393}"/>
    <cellStyle name="Comma 2 2 2 3 2 4 3" xfId="7854" xr:uid="{00000000-0005-0000-0000-000027040000}"/>
    <cellStyle name="Comma 2 2 2 3 2 4 3 2" xfId="14592" xr:uid="{ED710F83-61B1-417C-BAEA-D2C5DE8760E5}"/>
    <cellStyle name="Comma 2 2 2 3 2 4 4" xfId="11233" xr:uid="{9AE02C72-E49E-4399-9D9F-2AFA597D2971}"/>
    <cellStyle name="Comma 2 2 2 3 2 5" xfId="4867" xr:uid="{00000000-0005-0000-0000-000028040000}"/>
    <cellStyle name="Comma 2 2 2 3 2 5 2" xfId="8256" xr:uid="{00000000-0005-0000-0000-000029040000}"/>
    <cellStyle name="Comma 2 2 2 3 2 5 2 2" xfId="14994" xr:uid="{D8182E46-E567-44F4-98ED-992FBCE839C0}"/>
    <cellStyle name="Comma 2 2 2 3 2 5 3" xfId="11635" xr:uid="{CDCCD321-9A95-4C99-8B0A-5D9E4EAF75D5}"/>
    <cellStyle name="Comma 2 2 2 3 2 6" xfId="6587" xr:uid="{00000000-0005-0000-0000-00002A040000}"/>
    <cellStyle name="Comma 2 2 2 3 2 6 2" xfId="13325" xr:uid="{195FAA86-7577-434A-959B-9E485B2D4506}"/>
    <cellStyle name="Comma 2 2 2 3 2 7" xfId="9965" xr:uid="{7D47F7F8-A520-40B9-A2D1-E1BE7F41AA81}"/>
    <cellStyle name="Comma 2 2 2 3 3" xfId="3357" xr:uid="{00000000-0005-0000-0000-00002B040000}"/>
    <cellStyle name="Comma 2 2 2 3 3 2" xfId="5061" xr:uid="{00000000-0005-0000-0000-00002C040000}"/>
    <cellStyle name="Comma 2 2 2 3 3 2 2" xfId="8450" xr:uid="{00000000-0005-0000-0000-00002D040000}"/>
    <cellStyle name="Comma 2 2 2 3 3 2 2 2" xfId="15188" xr:uid="{103DA218-CA08-4D32-B057-AE7AF8D04D25}"/>
    <cellStyle name="Comma 2 2 2 3 3 2 3" xfId="11829" xr:uid="{9EB14AFD-C53F-4B86-835C-65E7DC9A438F}"/>
    <cellStyle name="Comma 2 2 2 3 3 3" xfId="6781" xr:uid="{00000000-0005-0000-0000-00002E040000}"/>
    <cellStyle name="Comma 2 2 2 3 3 3 2" xfId="13519" xr:uid="{DDF2B0BA-E2DB-46B7-88D7-2C6101FEA5B1}"/>
    <cellStyle name="Comma 2 2 2 3 3 4" xfId="10160" xr:uid="{DA3F0C04-9440-478D-B853-3276C0B7116A}"/>
    <cellStyle name="Comma 2 2 2 3 4" xfId="3752" xr:uid="{00000000-0005-0000-0000-00002F040000}"/>
    <cellStyle name="Comma 2 2 2 3 4 2" xfId="5450" xr:uid="{00000000-0005-0000-0000-000030040000}"/>
    <cellStyle name="Comma 2 2 2 3 4 2 2" xfId="8839" xr:uid="{00000000-0005-0000-0000-000031040000}"/>
    <cellStyle name="Comma 2 2 2 3 4 2 2 2" xfId="15577" xr:uid="{97098AF4-9933-419D-B188-3C0EAE59AD6E}"/>
    <cellStyle name="Comma 2 2 2 3 4 2 3" xfId="12218" xr:uid="{23FFFE1E-E7DD-4000-ABB2-3C9BBB7512FC}"/>
    <cellStyle name="Comma 2 2 2 3 4 3" xfId="7170" xr:uid="{00000000-0005-0000-0000-000032040000}"/>
    <cellStyle name="Comma 2 2 2 3 4 3 2" xfId="13908" xr:uid="{3B4719A4-ADF0-4595-AED2-59198E631C7F}"/>
    <cellStyle name="Comma 2 2 2 3 4 4" xfId="10549" xr:uid="{C11649D0-5B63-44FF-9489-20C5CB5C825B}"/>
    <cellStyle name="Comma 2 2 2 3 5" xfId="4259" xr:uid="{00000000-0005-0000-0000-000033040000}"/>
    <cellStyle name="Comma 2 2 2 3 5 2" xfId="5940" xr:uid="{00000000-0005-0000-0000-000034040000}"/>
    <cellStyle name="Comma 2 2 2 3 5 2 2" xfId="9329" xr:uid="{00000000-0005-0000-0000-000035040000}"/>
    <cellStyle name="Comma 2 2 2 3 5 2 2 2" xfId="16067" xr:uid="{8887B950-E7DF-43C8-BD4C-42D05987DBB5}"/>
    <cellStyle name="Comma 2 2 2 3 5 2 3" xfId="12708" xr:uid="{4D513B39-F15B-4B54-B6C0-3D2E16D4C5B9}"/>
    <cellStyle name="Comma 2 2 2 3 5 3" xfId="7660" xr:uid="{00000000-0005-0000-0000-000036040000}"/>
    <cellStyle name="Comma 2 2 2 3 5 3 2" xfId="14398" xr:uid="{097F0319-A074-4A7E-8F1E-8BBC8C427AC5}"/>
    <cellStyle name="Comma 2 2 2 3 5 4" xfId="11039" xr:uid="{5A209B5C-183B-460A-B0E7-CCA5B4B9F411}"/>
    <cellStyle name="Comma 2 2 2 3 6" xfId="4673" xr:uid="{00000000-0005-0000-0000-000037040000}"/>
    <cellStyle name="Comma 2 2 2 3 6 2" xfId="8062" xr:uid="{00000000-0005-0000-0000-000038040000}"/>
    <cellStyle name="Comma 2 2 2 3 6 2 2" xfId="14800" xr:uid="{C6A8FE2D-CBD0-43B7-90CD-A6F7A490A0A9}"/>
    <cellStyle name="Comma 2 2 2 3 6 3" xfId="11441" xr:uid="{A51A3C95-1FDA-4956-82DB-BF5EC43A2E05}"/>
    <cellStyle name="Comma 2 2 2 3 7" xfId="6393" xr:uid="{00000000-0005-0000-0000-000039040000}"/>
    <cellStyle name="Comma 2 2 2 3 7 2" xfId="13131" xr:uid="{52752536-1350-4D93-8943-4EBEFB0DED47}"/>
    <cellStyle name="Comma 2 2 2 3 8" xfId="9771" xr:uid="{4B7C1FFE-A163-4054-955E-CD360780D98F}"/>
    <cellStyle name="Comma 2 2 2 4" xfId="3063" xr:uid="{00000000-0005-0000-0000-00003A040000}"/>
    <cellStyle name="Comma 2 2 2 4 2" xfId="3455" xr:uid="{00000000-0005-0000-0000-00003B040000}"/>
    <cellStyle name="Comma 2 2 2 4 2 2" xfId="5159" xr:uid="{00000000-0005-0000-0000-00003C040000}"/>
    <cellStyle name="Comma 2 2 2 4 2 2 2" xfId="8548" xr:uid="{00000000-0005-0000-0000-00003D040000}"/>
    <cellStyle name="Comma 2 2 2 4 2 2 2 2" xfId="15286" xr:uid="{B3F104F8-8D3B-4DD2-8DEB-B1C867DAB2BC}"/>
    <cellStyle name="Comma 2 2 2 4 2 2 3" xfId="11927" xr:uid="{CFF50A2C-1F0F-42EC-A45F-EBFD5D72F15F}"/>
    <cellStyle name="Comma 2 2 2 4 2 3" xfId="6879" xr:uid="{00000000-0005-0000-0000-00003E040000}"/>
    <cellStyle name="Comma 2 2 2 4 2 3 2" xfId="13617" xr:uid="{F665D606-8272-4633-BD0D-16D0E50A96BD}"/>
    <cellStyle name="Comma 2 2 2 4 2 4" xfId="10258" xr:uid="{D5A41ABD-3763-4376-9658-A3F2F4AFE67A}"/>
    <cellStyle name="Comma 2 2 2 4 3" xfId="3850" xr:uid="{00000000-0005-0000-0000-00003F040000}"/>
    <cellStyle name="Comma 2 2 2 4 3 2" xfId="5548" xr:uid="{00000000-0005-0000-0000-000040040000}"/>
    <cellStyle name="Comma 2 2 2 4 3 2 2" xfId="8937" xr:uid="{00000000-0005-0000-0000-000041040000}"/>
    <cellStyle name="Comma 2 2 2 4 3 2 2 2" xfId="15675" xr:uid="{8D3AC550-92ED-44D4-98DB-8EDA643820D9}"/>
    <cellStyle name="Comma 2 2 2 4 3 2 3" xfId="12316" xr:uid="{A2450D38-52E9-4E83-966D-7D6B24312B48}"/>
    <cellStyle name="Comma 2 2 2 4 3 3" xfId="7268" xr:uid="{00000000-0005-0000-0000-000042040000}"/>
    <cellStyle name="Comma 2 2 2 4 3 3 2" xfId="14006" xr:uid="{74108F98-2B6B-4CBA-9C84-8DEDB2815E29}"/>
    <cellStyle name="Comma 2 2 2 4 3 4" xfId="10647" xr:uid="{FDF40174-6A6A-4B4C-B00F-8D1B05CB6137}"/>
    <cellStyle name="Comma 2 2 2 4 4" xfId="4357" xr:uid="{00000000-0005-0000-0000-000043040000}"/>
    <cellStyle name="Comma 2 2 2 4 4 2" xfId="6038" xr:uid="{00000000-0005-0000-0000-000044040000}"/>
    <cellStyle name="Comma 2 2 2 4 4 2 2" xfId="9427" xr:uid="{00000000-0005-0000-0000-000045040000}"/>
    <cellStyle name="Comma 2 2 2 4 4 2 2 2" xfId="16165" xr:uid="{A3F799C3-CA43-44E1-A6EA-7796DF37668D}"/>
    <cellStyle name="Comma 2 2 2 4 4 2 3" xfId="12806" xr:uid="{6A2F8444-C64A-45CF-BF7C-B0E5EE0CF868}"/>
    <cellStyle name="Comma 2 2 2 4 4 3" xfId="7758" xr:uid="{00000000-0005-0000-0000-000046040000}"/>
    <cellStyle name="Comma 2 2 2 4 4 3 2" xfId="14496" xr:uid="{F0E6ABD6-68BD-47F0-ADE9-200C7C0779CA}"/>
    <cellStyle name="Comma 2 2 2 4 4 4" xfId="11137" xr:uid="{5687A742-592D-4A49-BF8A-8CB11FE5DFD0}"/>
    <cellStyle name="Comma 2 2 2 4 5" xfId="4771" xr:uid="{00000000-0005-0000-0000-000047040000}"/>
    <cellStyle name="Comma 2 2 2 4 5 2" xfId="8160" xr:uid="{00000000-0005-0000-0000-000048040000}"/>
    <cellStyle name="Comma 2 2 2 4 5 2 2" xfId="14898" xr:uid="{1B724ACE-4943-43A5-9A00-35A539D3CF96}"/>
    <cellStyle name="Comma 2 2 2 4 5 3" xfId="11539" xr:uid="{E6D05DEC-5C80-4F31-B8F5-0809B47A5935}"/>
    <cellStyle name="Comma 2 2 2 4 6" xfId="6491" xr:uid="{00000000-0005-0000-0000-000049040000}"/>
    <cellStyle name="Comma 2 2 2 4 6 2" xfId="13229" xr:uid="{E2C5E32C-9A90-4FC0-860C-D72DAD0A2BA8}"/>
    <cellStyle name="Comma 2 2 2 4 7" xfId="9869" xr:uid="{472BCE39-DC0B-4E1C-AE6F-CB8D92F4A523}"/>
    <cellStyle name="Comma 2 2 2 5" xfId="3261" xr:uid="{00000000-0005-0000-0000-00004A040000}"/>
    <cellStyle name="Comma 2 2 2 5 2" xfId="4965" xr:uid="{00000000-0005-0000-0000-00004B040000}"/>
    <cellStyle name="Comma 2 2 2 5 2 2" xfId="8354" xr:uid="{00000000-0005-0000-0000-00004C040000}"/>
    <cellStyle name="Comma 2 2 2 5 2 2 2" xfId="15092" xr:uid="{9EC62E64-B839-4A7F-914C-B12CD119A2CA}"/>
    <cellStyle name="Comma 2 2 2 5 2 3" xfId="11733" xr:uid="{0B196B24-9E1B-40E2-9446-193AE0023AE7}"/>
    <cellStyle name="Comma 2 2 2 5 3" xfId="6685" xr:uid="{00000000-0005-0000-0000-00004D040000}"/>
    <cellStyle name="Comma 2 2 2 5 3 2" xfId="13423" xr:uid="{C9AB8338-4CAA-428B-B56E-558A607503DE}"/>
    <cellStyle name="Comma 2 2 2 5 4" xfId="10063" xr:uid="{FE223B15-C266-4326-B502-2291612794D2}"/>
    <cellStyle name="Comma 2 2 2 6" xfId="3654" xr:uid="{00000000-0005-0000-0000-00004E040000}"/>
    <cellStyle name="Comma 2 2 2 6 2" xfId="5353" xr:uid="{00000000-0005-0000-0000-00004F040000}"/>
    <cellStyle name="Comma 2 2 2 6 2 2" xfId="8742" xr:uid="{00000000-0005-0000-0000-000050040000}"/>
    <cellStyle name="Comma 2 2 2 6 2 2 2" xfId="15480" xr:uid="{1C77312A-31FC-4E55-8E15-5344F63973F3}"/>
    <cellStyle name="Comma 2 2 2 6 2 3" xfId="12121" xr:uid="{2ABFA835-F650-4B27-9050-1C60E379D04C}"/>
    <cellStyle name="Comma 2 2 2 6 3" xfId="7073" xr:uid="{00000000-0005-0000-0000-000051040000}"/>
    <cellStyle name="Comma 2 2 2 6 3 2" xfId="13811" xr:uid="{FD204AE1-F5D1-43AE-953A-E71726205008}"/>
    <cellStyle name="Comma 2 2 2 6 4" xfId="10452" xr:uid="{C143D877-E940-4F9A-92D5-5BB1FDF8D65F}"/>
    <cellStyle name="Comma 2 2 2 7" xfId="4049" xr:uid="{00000000-0005-0000-0000-000052040000}"/>
    <cellStyle name="Comma 2 2 2 7 2" xfId="5743" xr:uid="{00000000-0005-0000-0000-000053040000}"/>
    <cellStyle name="Comma 2 2 2 7 2 2" xfId="9132" xr:uid="{00000000-0005-0000-0000-000054040000}"/>
    <cellStyle name="Comma 2 2 2 7 2 2 2" xfId="15870" xr:uid="{18C87289-4223-4892-ADDB-80BCBF785168}"/>
    <cellStyle name="Comma 2 2 2 7 2 3" xfId="12511" xr:uid="{2D9D1EA2-E59E-4E0B-94A6-D65CF8FB1F9A}"/>
    <cellStyle name="Comma 2 2 2 7 3" xfId="7463" xr:uid="{00000000-0005-0000-0000-000055040000}"/>
    <cellStyle name="Comma 2 2 2 7 3 2" xfId="14201" xr:uid="{90B488A5-DF91-4AAB-B3E6-1FFA9BFE195B}"/>
    <cellStyle name="Comma 2 2 2 7 4" xfId="10842" xr:uid="{E5E0AC56-1D44-4D7B-A290-1603F78387FA}"/>
    <cellStyle name="Comma 2 2 2 8" xfId="4157" xr:uid="{00000000-0005-0000-0000-000056040000}"/>
    <cellStyle name="Comma 2 2 2 8 2" xfId="5842" xr:uid="{00000000-0005-0000-0000-000057040000}"/>
    <cellStyle name="Comma 2 2 2 8 2 2" xfId="9231" xr:uid="{00000000-0005-0000-0000-000058040000}"/>
    <cellStyle name="Comma 2 2 2 8 2 2 2" xfId="15969" xr:uid="{EB7B36EA-C348-4EE6-AE79-B5280CF8E3F3}"/>
    <cellStyle name="Comma 2 2 2 8 2 3" xfId="12610" xr:uid="{5A54877B-D8C8-4345-A8C3-20A2C13029ED}"/>
    <cellStyle name="Comma 2 2 2 8 3" xfId="7562" xr:uid="{00000000-0005-0000-0000-000059040000}"/>
    <cellStyle name="Comma 2 2 2 8 3 2" xfId="14300" xr:uid="{0F52BCFD-B6A4-4C5F-96EC-379BA6623C40}"/>
    <cellStyle name="Comma 2 2 2 8 4" xfId="10941" xr:uid="{9DFE99EF-BCAF-47F0-9EAB-26C78DE732CC}"/>
    <cellStyle name="Comma 2 2 2 9" xfId="4573" xr:uid="{00000000-0005-0000-0000-00005A040000}"/>
    <cellStyle name="Comma 2 2 2 9 2" xfId="7962" xr:uid="{00000000-0005-0000-0000-00005B040000}"/>
    <cellStyle name="Comma 2 2 2 9 2 2" xfId="14700" xr:uid="{FB82F11A-AEC1-45A8-8FC7-5001A70B2194}"/>
    <cellStyle name="Comma 2 2 2 9 3" xfId="11341" xr:uid="{BE8BB679-0FA8-44AC-8A89-06FB12F84C8E}"/>
    <cellStyle name="Comma 2 2 3" xfId="2879" xr:uid="{00000000-0005-0000-0000-00005C040000}"/>
    <cellStyle name="Comma 2 2 3 10" xfId="9723" xr:uid="{89673B6B-7D64-42C0-963A-92FA53CBC07D}"/>
    <cellStyle name="Comma 2 2 3 2" xfId="3011" xr:uid="{00000000-0005-0000-0000-00005D040000}"/>
    <cellStyle name="Comma 2 2 3 2 2" xfId="3209" xr:uid="{00000000-0005-0000-0000-00005E040000}"/>
    <cellStyle name="Comma 2 2 3 2 2 2" xfId="3601" xr:uid="{00000000-0005-0000-0000-00005F040000}"/>
    <cellStyle name="Comma 2 2 3 2 2 2 2" xfId="5305" xr:uid="{00000000-0005-0000-0000-000060040000}"/>
    <cellStyle name="Comma 2 2 3 2 2 2 2 2" xfId="8694" xr:uid="{00000000-0005-0000-0000-000061040000}"/>
    <cellStyle name="Comma 2 2 3 2 2 2 2 2 2" xfId="15432" xr:uid="{50D590F5-9818-4179-B2A4-49E89A173E29}"/>
    <cellStyle name="Comma 2 2 3 2 2 2 2 3" xfId="12073" xr:uid="{E999F8F8-4B6D-4FD1-8079-0B0984E6BCC3}"/>
    <cellStyle name="Comma 2 2 3 2 2 2 3" xfId="7025" xr:uid="{00000000-0005-0000-0000-000062040000}"/>
    <cellStyle name="Comma 2 2 3 2 2 2 3 2" xfId="13763" xr:uid="{580451DA-7700-4E09-83EC-B9DB60A9A733}"/>
    <cellStyle name="Comma 2 2 3 2 2 2 4" xfId="10404" xr:uid="{0225B88E-F0F6-4AC8-8F80-1B5E95D5BE31}"/>
    <cellStyle name="Comma 2 2 3 2 2 3" xfId="3996" xr:uid="{00000000-0005-0000-0000-000063040000}"/>
    <cellStyle name="Comma 2 2 3 2 2 3 2" xfId="5694" xr:uid="{00000000-0005-0000-0000-000064040000}"/>
    <cellStyle name="Comma 2 2 3 2 2 3 2 2" xfId="9083" xr:uid="{00000000-0005-0000-0000-000065040000}"/>
    <cellStyle name="Comma 2 2 3 2 2 3 2 2 2" xfId="15821" xr:uid="{48BFEDE5-9505-4664-8FF4-75EC5452CE14}"/>
    <cellStyle name="Comma 2 2 3 2 2 3 2 3" xfId="12462" xr:uid="{2E5FFB8A-1347-4074-8BBA-63ADC6DBA98F}"/>
    <cellStyle name="Comma 2 2 3 2 2 3 3" xfId="7414" xr:uid="{00000000-0005-0000-0000-000066040000}"/>
    <cellStyle name="Comma 2 2 3 2 2 3 3 2" xfId="14152" xr:uid="{69D30FF6-97D7-4055-AEFC-EAA6C62637E5}"/>
    <cellStyle name="Comma 2 2 3 2 2 3 4" xfId="10793" xr:uid="{DF198BEF-BE78-4294-820D-1A5039C22738}"/>
    <cellStyle name="Comma 2 2 3 2 2 4" xfId="4503" xr:uid="{00000000-0005-0000-0000-000067040000}"/>
    <cellStyle name="Comma 2 2 3 2 2 4 2" xfId="6184" xr:uid="{00000000-0005-0000-0000-000068040000}"/>
    <cellStyle name="Comma 2 2 3 2 2 4 2 2" xfId="9573" xr:uid="{00000000-0005-0000-0000-000069040000}"/>
    <cellStyle name="Comma 2 2 3 2 2 4 2 2 2" xfId="16311" xr:uid="{B3114C7F-B0CE-4AD3-8F68-43304B0AADD7}"/>
    <cellStyle name="Comma 2 2 3 2 2 4 2 3" xfId="12952" xr:uid="{B4D9B723-E24B-45BF-B704-3E059B285B0E}"/>
    <cellStyle name="Comma 2 2 3 2 2 4 3" xfId="7904" xr:uid="{00000000-0005-0000-0000-00006A040000}"/>
    <cellStyle name="Comma 2 2 3 2 2 4 3 2" xfId="14642" xr:uid="{FED766FF-78DA-4C71-ACB4-A10A7BD3FE9C}"/>
    <cellStyle name="Comma 2 2 3 2 2 4 4" xfId="11283" xr:uid="{4A9CAA07-6EFF-4E07-9104-AD212FBA6623}"/>
    <cellStyle name="Comma 2 2 3 2 2 5" xfId="4917" xr:uid="{00000000-0005-0000-0000-00006B040000}"/>
    <cellStyle name="Comma 2 2 3 2 2 5 2" xfId="8306" xr:uid="{00000000-0005-0000-0000-00006C040000}"/>
    <cellStyle name="Comma 2 2 3 2 2 5 2 2" xfId="15044" xr:uid="{74D30C74-EB4A-4B50-ABEE-E0C734269B8D}"/>
    <cellStyle name="Comma 2 2 3 2 2 5 3" xfId="11685" xr:uid="{C2A3B7D4-3391-49FE-9762-82F9E2B2EB74}"/>
    <cellStyle name="Comma 2 2 3 2 2 6" xfId="6637" xr:uid="{00000000-0005-0000-0000-00006D040000}"/>
    <cellStyle name="Comma 2 2 3 2 2 6 2" xfId="13375" xr:uid="{123AFD35-49F1-46FA-AE74-A3364F226BBB}"/>
    <cellStyle name="Comma 2 2 3 2 2 7" xfId="10015" xr:uid="{236B8DC8-8E5D-44B4-91B5-5666FA8A4052}"/>
    <cellStyle name="Comma 2 2 3 2 3" xfId="3407" xr:uid="{00000000-0005-0000-0000-00006E040000}"/>
    <cellStyle name="Comma 2 2 3 2 3 2" xfId="5111" xr:uid="{00000000-0005-0000-0000-00006F040000}"/>
    <cellStyle name="Comma 2 2 3 2 3 2 2" xfId="8500" xr:uid="{00000000-0005-0000-0000-000070040000}"/>
    <cellStyle name="Comma 2 2 3 2 3 2 2 2" xfId="15238" xr:uid="{34114F5E-9EFA-436F-9343-2FEAC5BA025A}"/>
    <cellStyle name="Comma 2 2 3 2 3 2 3" xfId="11879" xr:uid="{CE972714-09B2-453C-AEA1-A411B77B4AB2}"/>
    <cellStyle name="Comma 2 2 3 2 3 3" xfId="6831" xr:uid="{00000000-0005-0000-0000-000071040000}"/>
    <cellStyle name="Comma 2 2 3 2 3 3 2" xfId="13569" xr:uid="{DF5F46C9-6D22-4455-BE56-51B35AE03215}"/>
    <cellStyle name="Comma 2 2 3 2 3 4" xfId="10210" xr:uid="{95FBE0C7-060B-4F23-8B64-B3CE3519E174}"/>
    <cellStyle name="Comma 2 2 3 2 4" xfId="3802" xr:uid="{00000000-0005-0000-0000-000072040000}"/>
    <cellStyle name="Comma 2 2 3 2 4 2" xfId="5500" xr:uid="{00000000-0005-0000-0000-000073040000}"/>
    <cellStyle name="Comma 2 2 3 2 4 2 2" xfId="8889" xr:uid="{00000000-0005-0000-0000-000074040000}"/>
    <cellStyle name="Comma 2 2 3 2 4 2 2 2" xfId="15627" xr:uid="{D241AB5E-1876-4A20-896D-8471C78AA72F}"/>
    <cellStyle name="Comma 2 2 3 2 4 2 3" xfId="12268" xr:uid="{C93F8375-A8B4-4682-B72F-0A1ED7FB5DE3}"/>
    <cellStyle name="Comma 2 2 3 2 4 3" xfId="7220" xr:uid="{00000000-0005-0000-0000-000075040000}"/>
    <cellStyle name="Comma 2 2 3 2 4 3 2" xfId="13958" xr:uid="{C828EE9B-1BDA-4EF1-9D6C-2528F8A59A30}"/>
    <cellStyle name="Comma 2 2 3 2 4 4" xfId="10599" xr:uid="{C7F59A6A-4B3A-4452-AC0C-474DE439A8CC}"/>
    <cellStyle name="Comma 2 2 3 2 5" xfId="4309" xr:uid="{00000000-0005-0000-0000-000076040000}"/>
    <cellStyle name="Comma 2 2 3 2 5 2" xfId="5990" xr:uid="{00000000-0005-0000-0000-000077040000}"/>
    <cellStyle name="Comma 2 2 3 2 5 2 2" xfId="9379" xr:uid="{00000000-0005-0000-0000-000078040000}"/>
    <cellStyle name="Comma 2 2 3 2 5 2 2 2" xfId="16117" xr:uid="{77723922-63AA-4A87-A04D-3077312BA204}"/>
    <cellStyle name="Comma 2 2 3 2 5 2 3" xfId="12758" xr:uid="{3C0EE353-3F09-45E1-8321-4F0B2622EBFC}"/>
    <cellStyle name="Comma 2 2 3 2 5 3" xfId="7710" xr:uid="{00000000-0005-0000-0000-000079040000}"/>
    <cellStyle name="Comma 2 2 3 2 5 3 2" xfId="14448" xr:uid="{DAC8E2CA-44D1-496C-BFE5-25DB58F34FDB}"/>
    <cellStyle name="Comma 2 2 3 2 5 4" xfId="11089" xr:uid="{3AB4EED6-479F-4715-B16B-7A3608287702}"/>
    <cellStyle name="Comma 2 2 3 2 6" xfId="4723" xr:uid="{00000000-0005-0000-0000-00007A040000}"/>
    <cellStyle name="Comma 2 2 3 2 6 2" xfId="8112" xr:uid="{00000000-0005-0000-0000-00007B040000}"/>
    <cellStyle name="Comma 2 2 3 2 6 2 2" xfId="14850" xr:uid="{FC063C0F-FCFA-4556-B47A-12EB385C674A}"/>
    <cellStyle name="Comma 2 2 3 2 6 3" xfId="11491" xr:uid="{0690C5F5-EFB4-43D5-B222-AFCACF572E1C}"/>
    <cellStyle name="Comma 2 2 3 2 7" xfId="6443" xr:uid="{00000000-0005-0000-0000-00007C040000}"/>
    <cellStyle name="Comma 2 2 3 2 7 2" xfId="13181" xr:uid="{D136E216-7743-4C17-8669-7CB9089F18E0}"/>
    <cellStyle name="Comma 2 2 3 2 8" xfId="9821" xr:uid="{DA65475A-46FF-41EF-B4A6-C2A1DD0D2823}"/>
    <cellStyle name="Comma 2 2 3 3" xfId="3111" xr:uid="{00000000-0005-0000-0000-00007D040000}"/>
    <cellStyle name="Comma 2 2 3 3 2" xfId="3503" xr:uid="{00000000-0005-0000-0000-00007E040000}"/>
    <cellStyle name="Comma 2 2 3 3 2 2" xfId="5207" xr:uid="{00000000-0005-0000-0000-00007F040000}"/>
    <cellStyle name="Comma 2 2 3 3 2 2 2" xfId="8596" xr:uid="{00000000-0005-0000-0000-000080040000}"/>
    <cellStyle name="Comma 2 2 3 3 2 2 2 2" xfId="15334" xr:uid="{52B55310-5F00-47D3-A9C0-E33A9CB056A0}"/>
    <cellStyle name="Comma 2 2 3 3 2 2 3" xfId="11975" xr:uid="{FE0021AE-8796-43F9-9234-D7D7B8E0E71B}"/>
    <cellStyle name="Comma 2 2 3 3 2 3" xfId="6927" xr:uid="{00000000-0005-0000-0000-000081040000}"/>
    <cellStyle name="Comma 2 2 3 3 2 3 2" xfId="13665" xr:uid="{A5A0ED0A-23EE-4FCE-8CC4-0AD3B15270E7}"/>
    <cellStyle name="Comma 2 2 3 3 2 4" xfId="10306" xr:uid="{1557BAB3-AC56-4966-9582-8B6EBD12397F}"/>
    <cellStyle name="Comma 2 2 3 3 3" xfId="3898" xr:uid="{00000000-0005-0000-0000-000082040000}"/>
    <cellStyle name="Comma 2 2 3 3 3 2" xfId="5596" xr:uid="{00000000-0005-0000-0000-000083040000}"/>
    <cellStyle name="Comma 2 2 3 3 3 2 2" xfId="8985" xr:uid="{00000000-0005-0000-0000-000084040000}"/>
    <cellStyle name="Comma 2 2 3 3 3 2 2 2" xfId="15723" xr:uid="{89D2A0E9-5EE5-4AE9-B713-94ACF17CBF5C}"/>
    <cellStyle name="Comma 2 2 3 3 3 2 3" xfId="12364" xr:uid="{4FB1E65C-D8F7-44EB-8C53-270B563B5BB4}"/>
    <cellStyle name="Comma 2 2 3 3 3 3" xfId="7316" xr:uid="{00000000-0005-0000-0000-000085040000}"/>
    <cellStyle name="Comma 2 2 3 3 3 3 2" xfId="14054" xr:uid="{450EF678-DE87-40AA-8AEE-99319853F85C}"/>
    <cellStyle name="Comma 2 2 3 3 3 4" xfId="10695" xr:uid="{C8D4ACA8-B39C-4562-9BD1-106A33B5FE40}"/>
    <cellStyle name="Comma 2 2 3 3 4" xfId="4405" xr:uid="{00000000-0005-0000-0000-000086040000}"/>
    <cellStyle name="Comma 2 2 3 3 4 2" xfId="6086" xr:uid="{00000000-0005-0000-0000-000087040000}"/>
    <cellStyle name="Comma 2 2 3 3 4 2 2" xfId="9475" xr:uid="{00000000-0005-0000-0000-000088040000}"/>
    <cellStyle name="Comma 2 2 3 3 4 2 2 2" xfId="16213" xr:uid="{B22196A9-7E03-416F-BD70-3F1B77CEFFCB}"/>
    <cellStyle name="Comma 2 2 3 3 4 2 3" xfId="12854" xr:uid="{65AA3266-04CA-4AAA-A088-467A53183385}"/>
    <cellStyle name="Comma 2 2 3 3 4 3" xfId="7806" xr:uid="{00000000-0005-0000-0000-000089040000}"/>
    <cellStyle name="Comma 2 2 3 3 4 3 2" xfId="14544" xr:uid="{20A83CB2-A181-4310-B39D-357EAA72AA60}"/>
    <cellStyle name="Comma 2 2 3 3 4 4" xfId="11185" xr:uid="{AEF7ECC6-3735-46FF-A5F0-D5558116BA92}"/>
    <cellStyle name="Comma 2 2 3 3 5" xfId="4819" xr:uid="{00000000-0005-0000-0000-00008A040000}"/>
    <cellStyle name="Comma 2 2 3 3 5 2" xfId="8208" xr:uid="{00000000-0005-0000-0000-00008B040000}"/>
    <cellStyle name="Comma 2 2 3 3 5 2 2" xfId="14946" xr:uid="{3642480E-7C2D-4EAC-89B9-4B0C107290A5}"/>
    <cellStyle name="Comma 2 2 3 3 5 3" xfId="11587" xr:uid="{C6E243FF-62C7-44FB-B9F1-2E8C08863A7E}"/>
    <cellStyle name="Comma 2 2 3 3 6" xfId="6539" xr:uid="{00000000-0005-0000-0000-00008C040000}"/>
    <cellStyle name="Comma 2 2 3 3 6 2" xfId="13277" xr:uid="{600EB8CC-8852-44F5-AFEE-90AF3D5CEB1B}"/>
    <cellStyle name="Comma 2 2 3 3 7" xfId="9917" xr:uid="{AB1396D6-006B-4391-81CC-79493B23410D}"/>
    <cellStyle name="Comma 2 2 3 4" xfId="3309" xr:uid="{00000000-0005-0000-0000-00008D040000}"/>
    <cellStyle name="Comma 2 2 3 4 2" xfId="5013" xr:uid="{00000000-0005-0000-0000-00008E040000}"/>
    <cellStyle name="Comma 2 2 3 4 2 2" xfId="8402" xr:uid="{00000000-0005-0000-0000-00008F040000}"/>
    <cellStyle name="Comma 2 2 3 4 2 2 2" xfId="15140" xr:uid="{B3661008-46EC-48D3-BFF1-8E4AEB88C8FA}"/>
    <cellStyle name="Comma 2 2 3 4 2 3" xfId="11781" xr:uid="{30C5337D-65BC-4AD2-9BF9-41826431E71D}"/>
    <cellStyle name="Comma 2 2 3 4 3" xfId="6733" xr:uid="{00000000-0005-0000-0000-000090040000}"/>
    <cellStyle name="Comma 2 2 3 4 3 2" xfId="13471" xr:uid="{3283A7EC-35F8-47B9-96EB-D0CC70BFD9DB}"/>
    <cellStyle name="Comma 2 2 3 4 4" xfId="10112" xr:uid="{B6333295-FF1B-4057-B1FC-1ABD49EDC0D3}"/>
    <cellStyle name="Comma 2 2 3 5" xfId="3704" xr:uid="{00000000-0005-0000-0000-000091040000}"/>
    <cellStyle name="Comma 2 2 3 5 2" xfId="5402" xr:uid="{00000000-0005-0000-0000-000092040000}"/>
    <cellStyle name="Comma 2 2 3 5 2 2" xfId="8791" xr:uid="{00000000-0005-0000-0000-000093040000}"/>
    <cellStyle name="Comma 2 2 3 5 2 2 2" xfId="15529" xr:uid="{3AD3CEB9-6F16-419D-B784-74D702458355}"/>
    <cellStyle name="Comma 2 2 3 5 2 3" xfId="12170" xr:uid="{D7C15E49-7028-42F2-85CB-D4281C4A10F5}"/>
    <cellStyle name="Comma 2 2 3 5 3" xfId="7122" xr:uid="{00000000-0005-0000-0000-000094040000}"/>
    <cellStyle name="Comma 2 2 3 5 3 2" xfId="13860" xr:uid="{27C3CF7D-4EC6-4FCC-968F-467F0D3A7D66}"/>
    <cellStyle name="Comma 2 2 3 5 4" xfId="10501" xr:uid="{7CB9DB5D-31F5-4065-8EAE-41C503BCF9A1}"/>
    <cellStyle name="Comma 2 2 3 6" xfId="4102" xr:uid="{00000000-0005-0000-0000-000095040000}"/>
    <cellStyle name="Comma 2 2 3 6 2" xfId="5794" xr:uid="{00000000-0005-0000-0000-000096040000}"/>
    <cellStyle name="Comma 2 2 3 6 2 2" xfId="9183" xr:uid="{00000000-0005-0000-0000-000097040000}"/>
    <cellStyle name="Comma 2 2 3 6 2 2 2" xfId="15921" xr:uid="{B1A4E317-89EF-4DD4-9476-0B7E64C7F6CB}"/>
    <cellStyle name="Comma 2 2 3 6 2 3" xfId="12562" xr:uid="{CFCEE5E0-8088-418D-8551-99D34614C412}"/>
    <cellStyle name="Comma 2 2 3 6 3" xfId="7514" xr:uid="{00000000-0005-0000-0000-000098040000}"/>
    <cellStyle name="Comma 2 2 3 6 3 2" xfId="14252" xr:uid="{C8DA7B3D-42E7-4C3E-84FA-5E11402A0DB2}"/>
    <cellStyle name="Comma 2 2 3 6 4" xfId="10893" xr:uid="{5F8137BA-C32F-4323-9E3A-AF9720376ABD}"/>
    <cellStyle name="Comma 2 2 3 7" xfId="4211" xr:uid="{00000000-0005-0000-0000-000099040000}"/>
    <cellStyle name="Comma 2 2 3 7 2" xfId="5892" xr:uid="{00000000-0005-0000-0000-00009A040000}"/>
    <cellStyle name="Comma 2 2 3 7 2 2" xfId="9281" xr:uid="{00000000-0005-0000-0000-00009B040000}"/>
    <cellStyle name="Comma 2 2 3 7 2 2 2" xfId="16019" xr:uid="{ABA05B93-9795-460B-B961-2D58E10D4EA5}"/>
    <cellStyle name="Comma 2 2 3 7 2 3" xfId="12660" xr:uid="{C6171446-AC31-419E-9720-AD804F271119}"/>
    <cellStyle name="Comma 2 2 3 7 3" xfId="7612" xr:uid="{00000000-0005-0000-0000-00009C040000}"/>
    <cellStyle name="Comma 2 2 3 7 3 2" xfId="14350" xr:uid="{FBDE8CA4-AE80-4D35-B241-2BF7958EDBE7}"/>
    <cellStyle name="Comma 2 2 3 7 4" xfId="10991" xr:uid="{0242EC98-9FFB-4E69-BA07-50356C609532}"/>
    <cellStyle name="Comma 2 2 3 8" xfId="4625" xr:uid="{00000000-0005-0000-0000-00009D040000}"/>
    <cellStyle name="Comma 2 2 3 8 2" xfId="8014" xr:uid="{00000000-0005-0000-0000-00009E040000}"/>
    <cellStyle name="Comma 2 2 3 8 2 2" xfId="14752" xr:uid="{EF19C360-18B4-415E-993F-C012517AAF0D}"/>
    <cellStyle name="Comma 2 2 3 8 3" xfId="11393" xr:uid="{0C7CD2A5-6738-4C33-8260-0432232A8F83}"/>
    <cellStyle name="Comma 2 2 3 9" xfId="6331" xr:uid="{00000000-0005-0000-0000-00009F040000}"/>
    <cellStyle name="Comma 2 2 3 9 2" xfId="13075" xr:uid="{CE9CB4F0-6464-4F1C-BFF6-4B29CEF8237F}"/>
    <cellStyle name="Comma 2 2 4" xfId="2956" xr:uid="{00000000-0005-0000-0000-0000A0040000}"/>
    <cellStyle name="Comma 2 2 4 2" xfId="3158" xr:uid="{00000000-0005-0000-0000-0000A1040000}"/>
    <cellStyle name="Comma 2 2 4 2 2" xfId="3550" xr:uid="{00000000-0005-0000-0000-0000A2040000}"/>
    <cellStyle name="Comma 2 2 4 2 2 2" xfId="5254" xr:uid="{00000000-0005-0000-0000-0000A3040000}"/>
    <cellStyle name="Comma 2 2 4 2 2 2 2" xfId="8643" xr:uid="{00000000-0005-0000-0000-0000A4040000}"/>
    <cellStyle name="Comma 2 2 4 2 2 2 2 2" xfId="15381" xr:uid="{5F47914F-0E3E-40F8-BE78-FFAACBACC7E2}"/>
    <cellStyle name="Comma 2 2 4 2 2 2 3" xfId="12022" xr:uid="{D713F317-85FA-49F6-AB57-054BD1EA0ED3}"/>
    <cellStyle name="Comma 2 2 4 2 2 3" xfId="6974" xr:uid="{00000000-0005-0000-0000-0000A5040000}"/>
    <cellStyle name="Comma 2 2 4 2 2 3 2" xfId="13712" xr:uid="{93E3982E-645C-48A5-BF1F-A34CBF6BF76A}"/>
    <cellStyle name="Comma 2 2 4 2 2 4" xfId="10353" xr:uid="{E93F148C-633C-4557-9303-72A223FBFB0E}"/>
    <cellStyle name="Comma 2 2 4 2 3" xfId="3945" xr:uid="{00000000-0005-0000-0000-0000A6040000}"/>
    <cellStyle name="Comma 2 2 4 2 3 2" xfId="5643" xr:uid="{00000000-0005-0000-0000-0000A7040000}"/>
    <cellStyle name="Comma 2 2 4 2 3 2 2" xfId="9032" xr:uid="{00000000-0005-0000-0000-0000A8040000}"/>
    <cellStyle name="Comma 2 2 4 2 3 2 2 2" xfId="15770" xr:uid="{0876A982-9666-4479-BE98-26FB0637DD54}"/>
    <cellStyle name="Comma 2 2 4 2 3 2 3" xfId="12411" xr:uid="{83A09AC5-10D8-4B3A-B27C-CAE12D7F4B72}"/>
    <cellStyle name="Comma 2 2 4 2 3 3" xfId="7363" xr:uid="{00000000-0005-0000-0000-0000A9040000}"/>
    <cellStyle name="Comma 2 2 4 2 3 3 2" xfId="14101" xr:uid="{08A47792-DC3F-4A1C-9FAF-29F37AD895EB}"/>
    <cellStyle name="Comma 2 2 4 2 3 4" xfId="10742" xr:uid="{612BD6EC-8B9E-4BFD-BFD1-1386A8AA682C}"/>
    <cellStyle name="Comma 2 2 4 2 4" xfId="4452" xr:uid="{00000000-0005-0000-0000-0000AA040000}"/>
    <cellStyle name="Comma 2 2 4 2 4 2" xfId="6133" xr:uid="{00000000-0005-0000-0000-0000AB040000}"/>
    <cellStyle name="Comma 2 2 4 2 4 2 2" xfId="9522" xr:uid="{00000000-0005-0000-0000-0000AC040000}"/>
    <cellStyle name="Comma 2 2 4 2 4 2 2 2" xfId="16260" xr:uid="{55560584-8F54-4949-83C3-83942B02BDFD}"/>
    <cellStyle name="Comma 2 2 4 2 4 2 3" xfId="12901" xr:uid="{C0125F9B-6DBE-49B6-90BA-AC2486ED30B8}"/>
    <cellStyle name="Comma 2 2 4 2 4 3" xfId="7853" xr:uid="{00000000-0005-0000-0000-0000AD040000}"/>
    <cellStyle name="Comma 2 2 4 2 4 3 2" xfId="14591" xr:uid="{DE9CE578-D6D7-425F-B99E-7BA3BC61C7A3}"/>
    <cellStyle name="Comma 2 2 4 2 4 4" xfId="11232" xr:uid="{E0143DD9-0F88-4622-A2BB-405EB4C3F176}"/>
    <cellStyle name="Comma 2 2 4 2 5" xfId="4866" xr:uid="{00000000-0005-0000-0000-0000AE040000}"/>
    <cellStyle name="Comma 2 2 4 2 5 2" xfId="8255" xr:uid="{00000000-0005-0000-0000-0000AF040000}"/>
    <cellStyle name="Comma 2 2 4 2 5 2 2" xfId="14993" xr:uid="{BA073066-2FFD-47E8-8CD8-A3F48465F1B6}"/>
    <cellStyle name="Comma 2 2 4 2 5 3" xfId="11634" xr:uid="{13FCBA07-DC98-4DA9-B04B-9AA7551A4FCC}"/>
    <cellStyle name="Comma 2 2 4 2 6" xfId="6586" xr:uid="{00000000-0005-0000-0000-0000B0040000}"/>
    <cellStyle name="Comma 2 2 4 2 6 2" xfId="13324" xr:uid="{4F15324C-1704-4700-B480-3DFA20647B94}"/>
    <cellStyle name="Comma 2 2 4 2 7" xfId="9964" xr:uid="{FCB493D1-5D32-4D84-9441-3E2589308D85}"/>
    <cellStyle name="Comma 2 2 4 3" xfId="3356" xr:uid="{00000000-0005-0000-0000-0000B1040000}"/>
    <cellStyle name="Comma 2 2 4 3 2" xfId="5060" xr:uid="{00000000-0005-0000-0000-0000B2040000}"/>
    <cellStyle name="Comma 2 2 4 3 2 2" xfId="8449" xr:uid="{00000000-0005-0000-0000-0000B3040000}"/>
    <cellStyle name="Comma 2 2 4 3 2 2 2" xfId="15187" xr:uid="{A4F67114-4B26-4EFA-9B5D-A5EB9F3EB278}"/>
    <cellStyle name="Comma 2 2 4 3 2 3" xfId="11828" xr:uid="{BBFD87F8-ED2E-4B67-8361-8B755FA48251}"/>
    <cellStyle name="Comma 2 2 4 3 3" xfId="6780" xr:uid="{00000000-0005-0000-0000-0000B4040000}"/>
    <cellStyle name="Comma 2 2 4 3 3 2" xfId="13518" xr:uid="{16EDC607-0418-48BF-B804-C51D1E8331F9}"/>
    <cellStyle name="Comma 2 2 4 3 4" xfId="10159" xr:uid="{B179CCAD-7B18-48D4-8B8E-EE0D0AD5982C}"/>
    <cellStyle name="Comma 2 2 4 4" xfId="3751" xr:uid="{00000000-0005-0000-0000-0000B5040000}"/>
    <cellStyle name="Comma 2 2 4 4 2" xfId="5449" xr:uid="{00000000-0005-0000-0000-0000B6040000}"/>
    <cellStyle name="Comma 2 2 4 4 2 2" xfId="8838" xr:uid="{00000000-0005-0000-0000-0000B7040000}"/>
    <cellStyle name="Comma 2 2 4 4 2 2 2" xfId="15576" xr:uid="{5F831301-5766-4CE5-A1C3-07CB3AA9E709}"/>
    <cellStyle name="Comma 2 2 4 4 2 3" xfId="12217" xr:uid="{E16E8B4B-F28D-4A86-9CFB-8EC3170FE48B}"/>
    <cellStyle name="Comma 2 2 4 4 3" xfId="7169" xr:uid="{00000000-0005-0000-0000-0000B8040000}"/>
    <cellStyle name="Comma 2 2 4 4 3 2" xfId="13907" xr:uid="{AFE45E5B-ACD0-4A21-BF3E-BD5F0058E602}"/>
    <cellStyle name="Comma 2 2 4 4 4" xfId="10548" xr:uid="{2CCF8F3C-C0AE-4E2A-A5E4-223C19CD8DB9}"/>
    <cellStyle name="Comma 2 2 4 5" xfId="4258" xr:uid="{00000000-0005-0000-0000-0000B9040000}"/>
    <cellStyle name="Comma 2 2 4 5 2" xfId="5939" xr:uid="{00000000-0005-0000-0000-0000BA040000}"/>
    <cellStyle name="Comma 2 2 4 5 2 2" xfId="9328" xr:uid="{00000000-0005-0000-0000-0000BB040000}"/>
    <cellStyle name="Comma 2 2 4 5 2 2 2" xfId="16066" xr:uid="{170C0C61-5077-4E31-AC3B-6174AA19841D}"/>
    <cellStyle name="Comma 2 2 4 5 2 3" xfId="12707" xr:uid="{3422FC04-4F70-45C0-8644-D364795BB6CA}"/>
    <cellStyle name="Comma 2 2 4 5 3" xfId="7659" xr:uid="{00000000-0005-0000-0000-0000BC040000}"/>
    <cellStyle name="Comma 2 2 4 5 3 2" xfId="14397" xr:uid="{EC51B864-881F-4917-B553-A51048D5333E}"/>
    <cellStyle name="Comma 2 2 4 5 4" xfId="11038" xr:uid="{3B04A04D-F177-43FC-BEF4-4CCAF3E4B0B7}"/>
    <cellStyle name="Comma 2 2 4 6" xfId="4672" xr:uid="{00000000-0005-0000-0000-0000BD040000}"/>
    <cellStyle name="Comma 2 2 4 6 2" xfId="8061" xr:uid="{00000000-0005-0000-0000-0000BE040000}"/>
    <cellStyle name="Comma 2 2 4 6 2 2" xfId="14799" xr:uid="{F4C2713A-4FBB-4ABD-864B-640CB672CCB8}"/>
    <cellStyle name="Comma 2 2 4 6 3" xfId="11440" xr:uid="{61A132AB-7C1A-4E60-8CD1-B54EEA708005}"/>
    <cellStyle name="Comma 2 2 4 7" xfId="6392" xr:uid="{00000000-0005-0000-0000-0000BF040000}"/>
    <cellStyle name="Comma 2 2 4 7 2" xfId="13130" xr:uid="{0A6B28DB-F423-4D4A-AF35-C1DE2FA866C5}"/>
    <cellStyle name="Comma 2 2 4 8" xfId="9770" xr:uid="{DBF11EB1-8F7D-46D4-8ADF-52A380C76C67}"/>
    <cellStyle name="Comma 2 2 5" xfId="3062" xr:uid="{00000000-0005-0000-0000-0000C0040000}"/>
    <cellStyle name="Comma 2 2 5 2" xfId="3454" xr:uid="{00000000-0005-0000-0000-0000C1040000}"/>
    <cellStyle name="Comma 2 2 5 2 2" xfId="5158" xr:uid="{00000000-0005-0000-0000-0000C2040000}"/>
    <cellStyle name="Comma 2 2 5 2 2 2" xfId="8547" xr:uid="{00000000-0005-0000-0000-0000C3040000}"/>
    <cellStyle name="Comma 2 2 5 2 2 2 2" xfId="15285" xr:uid="{81260684-0862-4E18-8F2D-02D4BC98E253}"/>
    <cellStyle name="Comma 2 2 5 2 2 3" xfId="11926" xr:uid="{25BEB25B-3267-4BF0-90E7-8E69B3FB927F}"/>
    <cellStyle name="Comma 2 2 5 2 3" xfId="6878" xr:uid="{00000000-0005-0000-0000-0000C4040000}"/>
    <cellStyle name="Comma 2 2 5 2 3 2" xfId="13616" xr:uid="{7EB2AA88-3044-4BB8-8B44-815BC099ECFA}"/>
    <cellStyle name="Comma 2 2 5 2 4" xfId="10257" xr:uid="{1011649B-0503-4283-8CAC-67FAE020F7B4}"/>
    <cellStyle name="Comma 2 2 5 3" xfId="3849" xr:uid="{00000000-0005-0000-0000-0000C5040000}"/>
    <cellStyle name="Comma 2 2 5 3 2" xfId="5547" xr:uid="{00000000-0005-0000-0000-0000C6040000}"/>
    <cellStyle name="Comma 2 2 5 3 2 2" xfId="8936" xr:uid="{00000000-0005-0000-0000-0000C7040000}"/>
    <cellStyle name="Comma 2 2 5 3 2 2 2" xfId="15674" xr:uid="{E793CA1A-6E23-45CF-8539-66E0B59D3365}"/>
    <cellStyle name="Comma 2 2 5 3 2 3" xfId="12315" xr:uid="{B8C5A8AF-B7D4-49BD-B743-ACD915948C00}"/>
    <cellStyle name="Comma 2 2 5 3 3" xfId="7267" xr:uid="{00000000-0005-0000-0000-0000C8040000}"/>
    <cellStyle name="Comma 2 2 5 3 3 2" xfId="14005" xr:uid="{1D7B9E48-9948-4718-8956-4CC34D582EBA}"/>
    <cellStyle name="Comma 2 2 5 3 4" xfId="10646" xr:uid="{B74A46B7-F28E-48E1-A78B-F52AA35775CD}"/>
    <cellStyle name="Comma 2 2 5 4" xfId="4356" xr:uid="{00000000-0005-0000-0000-0000C9040000}"/>
    <cellStyle name="Comma 2 2 5 4 2" xfId="6037" xr:uid="{00000000-0005-0000-0000-0000CA040000}"/>
    <cellStyle name="Comma 2 2 5 4 2 2" xfId="9426" xr:uid="{00000000-0005-0000-0000-0000CB040000}"/>
    <cellStyle name="Comma 2 2 5 4 2 2 2" xfId="16164" xr:uid="{4BCB6263-8A5C-4AA7-8455-109C836C0147}"/>
    <cellStyle name="Comma 2 2 5 4 2 3" xfId="12805" xr:uid="{652CCBA0-4F1E-4710-AFCB-A264FD77CBD2}"/>
    <cellStyle name="Comma 2 2 5 4 3" xfId="7757" xr:uid="{00000000-0005-0000-0000-0000CC040000}"/>
    <cellStyle name="Comma 2 2 5 4 3 2" xfId="14495" xr:uid="{99825435-8995-4EA5-865D-00B9F30E2569}"/>
    <cellStyle name="Comma 2 2 5 4 4" xfId="11136" xr:uid="{B035335B-8025-4A49-930B-FE1D44E60AD6}"/>
    <cellStyle name="Comma 2 2 5 5" xfId="4770" xr:uid="{00000000-0005-0000-0000-0000CD040000}"/>
    <cellStyle name="Comma 2 2 5 5 2" xfId="8159" xr:uid="{00000000-0005-0000-0000-0000CE040000}"/>
    <cellStyle name="Comma 2 2 5 5 2 2" xfId="14897" xr:uid="{4A837217-3DE8-402F-A044-E471CE0D4ACE}"/>
    <cellStyle name="Comma 2 2 5 5 3" xfId="11538" xr:uid="{198CA546-4F1F-44CC-94A1-7F10B5339C95}"/>
    <cellStyle name="Comma 2 2 5 6" xfId="6490" xr:uid="{00000000-0005-0000-0000-0000CF040000}"/>
    <cellStyle name="Comma 2 2 5 6 2" xfId="13228" xr:uid="{A0FD844F-F42D-46A9-A750-7288702FFE19}"/>
    <cellStyle name="Comma 2 2 5 7" xfId="9868" xr:uid="{C71D13BF-B3E1-47EA-BA5C-03A786AC6052}"/>
    <cellStyle name="Comma 2 2 6" xfId="3260" xr:uid="{00000000-0005-0000-0000-0000D0040000}"/>
    <cellStyle name="Comma 2 2 6 2" xfId="4964" xr:uid="{00000000-0005-0000-0000-0000D1040000}"/>
    <cellStyle name="Comma 2 2 6 2 2" xfId="8353" xr:uid="{00000000-0005-0000-0000-0000D2040000}"/>
    <cellStyle name="Comma 2 2 6 2 2 2" xfId="15091" xr:uid="{58EF15EC-53BE-486A-B8AA-5AF049AEE959}"/>
    <cellStyle name="Comma 2 2 6 2 3" xfId="11732" xr:uid="{F32C7F15-C40A-4B01-A5F9-D35399F10DC5}"/>
    <cellStyle name="Comma 2 2 6 3" xfId="6684" xr:uid="{00000000-0005-0000-0000-0000D3040000}"/>
    <cellStyle name="Comma 2 2 6 3 2" xfId="13422" xr:uid="{13CAE11A-1E4C-4B14-BD3D-9442025F4A3F}"/>
    <cellStyle name="Comma 2 2 6 4" xfId="10062" xr:uid="{EDC159C8-4061-428B-9A0B-805AF823BA1B}"/>
    <cellStyle name="Comma 2 2 7" xfId="3653" xr:uid="{00000000-0005-0000-0000-0000D4040000}"/>
    <cellStyle name="Comma 2 2 7 2" xfId="5352" xr:uid="{00000000-0005-0000-0000-0000D5040000}"/>
    <cellStyle name="Comma 2 2 7 2 2" xfId="8741" xr:uid="{00000000-0005-0000-0000-0000D6040000}"/>
    <cellStyle name="Comma 2 2 7 2 2 2" xfId="15479" xr:uid="{95DA7FE8-6E40-4BCF-AC61-7EF288F240E6}"/>
    <cellStyle name="Comma 2 2 7 2 3" xfId="12120" xr:uid="{10643EBF-4C79-48C3-9F77-152357E3D56E}"/>
    <cellStyle name="Comma 2 2 7 3" xfId="7072" xr:uid="{00000000-0005-0000-0000-0000D7040000}"/>
    <cellStyle name="Comma 2 2 7 3 2" xfId="13810" xr:uid="{0584AE62-6D3A-4DA4-973D-CA4F2F596B6B}"/>
    <cellStyle name="Comma 2 2 7 4" xfId="10451" xr:uid="{A797E05C-7734-4835-AB71-0F91FEB75DC1}"/>
    <cellStyle name="Comma 2 2 8" xfId="4048" xr:uid="{00000000-0005-0000-0000-0000D8040000}"/>
    <cellStyle name="Comma 2 2 8 2" xfId="5742" xr:uid="{00000000-0005-0000-0000-0000D9040000}"/>
    <cellStyle name="Comma 2 2 8 2 2" xfId="9131" xr:uid="{00000000-0005-0000-0000-0000DA040000}"/>
    <cellStyle name="Comma 2 2 8 2 2 2" xfId="15869" xr:uid="{52EF6792-CDA8-454B-A1C7-2A57F20F7713}"/>
    <cellStyle name="Comma 2 2 8 2 3" xfId="12510" xr:uid="{6ED0C5DF-B859-48E4-9E15-977B645C67F6}"/>
    <cellStyle name="Comma 2 2 8 3" xfId="7462" xr:uid="{00000000-0005-0000-0000-0000DB040000}"/>
    <cellStyle name="Comma 2 2 8 3 2" xfId="14200" xr:uid="{141A8579-7EA1-47F9-86A3-99AE134CA0AE}"/>
    <cellStyle name="Comma 2 2 8 4" xfId="10841" xr:uid="{704A7340-094B-4A0A-83E4-ED7F9B6DD2AF}"/>
    <cellStyle name="Comma 2 2 9" xfId="4156" xr:uid="{00000000-0005-0000-0000-0000DC040000}"/>
    <cellStyle name="Comma 2 2 9 2" xfId="5841" xr:uid="{00000000-0005-0000-0000-0000DD040000}"/>
    <cellStyle name="Comma 2 2 9 2 2" xfId="9230" xr:uid="{00000000-0005-0000-0000-0000DE040000}"/>
    <cellStyle name="Comma 2 2 9 2 2 2" xfId="15968" xr:uid="{B4FF941C-68B5-4013-BA75-B5B5BA5E626C}"/>
    <cellStyle name="Comma 2 2 9 2 3" xfId="12609" xr:uid="{A19D1279-CAC3-40B2-8F66-B92D413743B4}"/>
    <cellStyle name="Comma 2 2 9 3" xfId="7561" xr:uid="{00000000-0005-0000-0000-0000DF040000}"/>
    <cellStyle name="Comma 2 2 9 3 2" xfId="14299" xr:uid="{C9ABF2A5-D86E-443A-9FAE-F8C3501AADAD}"/>
    <cellStyle name="Comma 2 2 9 4" xfId="10940" xr:uid="{415C3507-AAF6-4214-9EDD-86D184EBD25B}"/>
    <cellStyle name="Comma 2 3" xfId="79" xr:uid="{00000000-0005-0000-0000-0000E0040000}"/>
    <cellStyle name="Comma 2 3 10" xfId="6251" xr:uid="{00000000-0005-0000-0000-0000E1040000}"/>
    <cellStyle name="Comma 2 3 10 2" xfId="13014" xr:uid="{0AAB5B47-8C60-493F-B741-22520E67B663}"/>
    <cellStyle name="Comma 2 3 11" xfId="9676" xr:uid="{E170BC37-111C-4A33-B10B-661BA34EC5E9}"/>
    <cellStyle name="Comma 2 3 2" xfId="2881" xr:uid="{00000000-0005-0000-0000-0000E2040000}"/>
    <cellStyle name="Comma 2 3 2 10" xfId="9725" xr:uid="{3A29F5C0-EBE5-4CE8-9900-DDB43DC2DA0F}"/>
    <cellStyle name="Comma 2 3 2 2" xfId="3013" xr:uid="{00000000-0005-0000-0000-0000E3040000}"/>
    <cellStyle name="Comma 2 3 2 2 2" xfId="3211" xr:uid="{00000000-0005-0000-0000-0000E4040000}"/>
    <cellStyle name="Comma 2 3 2 2 2 2" xfId="3603" xr:uid="{00000000-0005-0000-0000-0000E5040000}"/>
    <cellStyle name="Comma 2 3 2 2 2 2 2" xfId="5307" xr:uid="{00000000-0005-0000-0000-0000E6040000}"/>
    <cellStyle name="Comma 2 3 2 2 2 2 2 2" xfId="8696" xr:uid="{00000000-0005-0000-0000-0000E7040000}"/>
    <cellStyle name="Comma 2 3 2 2 2 2 2 2 2" xfId="15434" xr:uid="{6A1BED6A-5FC4-4F28-BFA6-921C8F586E4E}"/>
    <cellStyle name="Comma 2 3 2 2 2 2 2 3" xfId="12075" xr:uid="{E055578A-E356-4F92-B79E-9AA63EAED861}"/>
    <cellStyle name="Comma 2 3 2 2 2 2 3" xfId="7027" xr:uid="{00000000-0005-0000-0000-0000E8040000}"/>
    <cellStyle name="Comma 2 3 2 2 2 2 3 2" xfId="13765" xr:uid="{B2905B55-324E-450E-BD7A-4A56796D0E1E}"/>
    <cellStyle name="Comma 2 3 2 2 2 2 4" xfId="10406" xr:uid="{61DE5213-F68C-4A6B-AD6B-E82684F0F934}"/>
    <cellStyle name="Comma 2 3 2 2 2 3" xfId="3998" xr:uid="{00000000-0005-0000-0000-0000E9040000}"/>
    <cellStyle name="Comma 2 3 2 2 2 3 2" xfId="5696" xr:uid="{00000000-0005-0000-0000-0000EA040000}"/>
    <cellStyle name="Comma 2 3 2 2 2 3 2 2" xfId="9085" xr:uid="{00000000-0005-0000-0000-0000EB040000}"/>
    <cellStyle name="Comma 2 3 2 2 2 3 2 2 2" xfId="15823" xr:uid="{03C892E7-03BC-49F5-983F-1812A9E5F6C3}"/>
    <cellStyle name="Comma 2 3 2 2 2 3 2 3" xfId="12464" xr:uid="{C4A8BA5D-BD64-47D7-8A05-F0A164B793B8}"/>
    <cellStyle name="Comma 2 3 2 2 2 3 3" xfId="7416" xr:uid="{00000000-0005-0000-0000-0000EC040000}"/>
    <cellStyle name="Comma 2 3 2 2 2 3 3 2" xfId="14154" xr:uid="{3BA15032-F8B3-467C-A590-38FF71207628}"/>
    <cellStyle name="Comma 2 3 2 2 2 3 4" xfId="10795" xr:uid="{8E67D8CD-7496-4D7C-9BFE-1A8431CDDC1C}"/>
    <cellStyle name="Comma 2 3 2 2 2 4" xfId="4505" xr:uid="{00000000-0005-0000-0000-0000ED040000}"/>
    <cellStyle name="Comma 2 3 2 2 2 4 2" xfId="6186" xr:uid="{00000000-0005-0000-0000-0000EE040000}"/>
    <cellStyle name="Comma 2 3 2 2 2 4 2 2" xfId="9575" xr:uid="{00000000-0005-0000-0000-0000EF040000}"/>
    <cellStyle name="Comma 2 3 2 2 2 4 2 2 2" xfId="16313" xr:uid="{836CE0FD-119D-4114-9B49-0E5A6ABB7F77}"/>
    <cellStyle name="Comma 2 3 2 2 2 4 2 3" xfId="12954" xr:uid="{0B4F6822-6FF8-4588-B59B-B2E70B4DDDD6}"/>
    <cellStyle name="Comma 2 3 2 2 2 4 3" xfId="7906" xr:uid="{00000000-0005-0000-0000-0000F0040000}"/>
    <cellStyle name="Comma 2 3 2 2 2 4 3 2" xfId="14644" xr:uid="{FBCD75D3-CE98-4076-AEBF-2582E4695186}"/>
    <cellStyle name="Comma 2 3 2 2 2 4 4" xfId="11285" xr:uid="{3995304C-2098-48D6-BA27-A87EA3989D3D}"/>
    <cellStyle name="Comma 2 3 2 2 2 5" xfId="4919" xr:uid="{00000000-0005-0000-0000-0000F1040000}"/>
    <cellStyle name="Comma 2 3 2 2 2 5 2" xfId="8308" xr:uid="{00000000-0005-0000-0000-0000F2040000}"/>
    <cellStyle name="Comma 2 3 2 2 2 5 2 2" xfId="15046" xr:uid="{EEE3C92D-0E09-4AA8-B06B-23E66A05EA01}"/>
    <cellStyle name="Comma 2 3 2 2 2 5 3" xfId="11687" xr:uid="{D286E19E-65E4-4CB5-A108-01DE52D0E165}"/>
    <cellStyle name="Comma 2 3 2 2 2 6" xfId="6639" xr:uid="{00000000-0005-0000-0000-0000F3040000}"/>
    <cellStyle name="Comma 2 3 2 2 2 6 2" xfId="13377" xr:uid="{070AE026-1E8D-4883-88AA-4DEA26ECDD09}"/>
    <cellStyle name="Comma 2 3 2 2 2 7" xfId="10017" xr:uid="{A3075522-FCFF-4E3E-8709-54EB7165A015}"/>
    <cellStyle name="Comma 2 3 2 2 3" xfId="3409" xr:uid="{00000000-0005-0000-0000-0000F4040000}"/>
    <cellStyle name="Comma 2 3 2 2 3 2" xfId="5113" xr:uid="{00000000-0005-0000-0000-0000F5040000}"/>
    <cellStyle name="Comma 2 3 2 2 3 2 2" xfId="8502" xr:uid="{00000000-0005-0000-0000-0000F6040000}"/>
    <cellStyle name="Comma 2 3 2 2 3 2 2 2" xfId="15240" xr:uid="{E2D901CA-A2AF-40F0-9271-00799F66F7F8}"/>
    <cellStyle name="Comma 2 3 2 2 3 2 3" xfId="11881" xr:uid="{8A81727E-9830-42E1-8B98-5BFE811A4FDC}"/>
    <cellStyle name="Comma 2 3 2 2 3 3" xfId="6833" xr:uid="{00000000-0005-0000-0000-0000F7040000}"/>
    <cellStyle name="Comma 2 3 2 2 3 3 2" xfId="13571" xr:uid="{3DE2E6E8-9345-4C36-8B7F-25C99F6AE9A3}"/>
    <cellStyle name="Comma 2 3 2 2 3 4" xfId="10212" xr:uid="{438C0B45-75CA-46CE-AFFF-71A028D54313}"/>
    <cellStyle name="Comma 2 3 2 2 4" xfId="3804" xr:uid="{00000000-0005-0000-0000-0000F8040000}"/>
    <cellStyle name="Comma 2 3 2 2 4 2" xfId="5502" xr:uid="{00000000-0005-0000-0000-0000F9040000}"/>
    <cellStyle name="Comma 2 3 2 2 4 2 2" xfId="8891" xr:uid="{00000000-0005-0000-0000-0000FA040000}"/>
    <cellStyle name="Comma 2 3 2 2 4 2 2 2" xfId="15629" xr:uid="{53A4B81D-A61A-48E3-8481-8D7557E391FD}"/>
    <cellStyle name="Comma 2 3 2 2 4 2 3" xfId="12270" xr:uid="{909B7BA0-76CC-433E-B604-23C6CBF48CDA}"/>
    <cellStyle name="Comma 2 3 2 2 4 3" xfId="7222" xr:uid="{00000000-0005-0000-0000-0000FB040000}"/>
    <cellStyle name="Comma 2 3 2 2 4 3 2" xfId="13960" xr:uid="{6A32E9A1-ECDB-49A6-87B3-EA2B5A3D9819}"/>
    <cellStyle name="Comma 2 3 2 2 4 4" xfId="10601" xr:uid="{C375B9FB-E3A3-4413-892D-7B3890CB3F67}"/>
    <cellStyle name="Comma 2 3 2 2 5" xfId="4311" xr:uid="{00000000-0005-0000-0000-0000FC040000}"/>
    <cellStyle name="Comma 2 3 2 2 5 2" xfId="5992" xr:uid="{00000000-0005-0000-0000-0000FD040000}"/>
    <cellStyle name="Comma 2 3 2 2 5 2 2" xfId="9381" xr:uid="{00000000-0005-0000-0000-0000FE040000}"/>
    <cellStyle name="Comma 2 3 2 2 5 2 2 2" xfId="16119" xr:uid="{FB4456FC-EAF2-455D-86E3-B11BB9894D92}"/>
    <cellStyle name="Comma 2 3 2 2 5 2 3" xfId="12760" xr:uid="{6534BFC7-DFBF-4FC4-B1BB-416F28119AD9}"/>
    <cellStyle name="Comma 2 3 2 2 5 3" xfId="7712" xr:uid="{00000000-0005-0000-0000-0000FF040000}"/>
    <cellStyle name="Comma 2 3 2 2 5 3 2" xfId="14450" xr:uid="{5E2AC56C-B517-4461-BDD6-223710CF464B}"/>
    <cellStyle name="Comma 2 3 2 2 5 4" xfId="11091" xr:uid="{EB051DC0-AA55-4735-91EF-A582A221FEB7}"/>
    <cellStyle name="Comma 2 3 2 2 6" xfId="4725" xr:uid="{00000000-0005-0000-0000-000000050000}"/>
    <cellStyle name="Comma 2 3 2 2 6 2" xfId="8114" xr:uid="{00000000-0005-0000-0000-000001050000}"/>
    <cellStyle name="Comma 2 3 2 2 6 2 2" xfId="14852" xr:uid="{4E3B0E77-3E1C-4D2E-85BD-5938E79FCCA2}"/>
    <cellStyle name="Comma 2 3 2 2 6 3" xfId="11493" xr:uid="{11099DC7-C39D-4C3C-937D-6143E8400B04}"/>
    <cellStyle name="Comma 2 3 2 2 7" xfId="6445" xr:uid="{00000000-0005-0000-0000-000002050000}"/>
    <cellStyle name="Comma 2 3 2 2 7 2" xfId="13183" xr:uid="{471C75B2-7E88-4C48-9E02-2EF78803FED2}"/>
    <cellStyle name="Comma 2 3 2 2 8" xfId="9823" xr:uid="{9DBC11FA-9EB6-45D3-B99E-457238922128}"/>
    <cellStyle name="Comma 2 3 2 3" xfId="3113" xr:uid="{00000000-0005-0000-0000-000003050000}"/>
    <cellStyle name="Comma 2 3 2 3 2" xfId="3505" xr:uid="{00000000-0005-0000-0000-000004050000}"/>
    <cellStyle name="Comma 2 3 2 3 2 2" xfId="5209" xr:uid="{00000000-0005-0000-0000-000005050000}"/>
    <cellStyle name="Comma 2 3 2 3 2 2 2" xfId="8598" xr:uid="{00000000-0005-0000-0000-000006050000}"/>
    <cellStyle name="Comma 2 3 2 3 2 2 2 2" xfId="15336" xr:uid="{3FB9D7AC-98AF-457E-9D2C-6D8DCBBE4592}"/>
    <cellStyle name="Comma 2 3 2 3 2 2 3" xfId="11977" xr:uid="{2186D981-BC38-41F9-B115-2BAFE8093C0F}"/>
    <cellStyle name="Comma 2 3 2 3 2 3" xfId="6929" xr:uid="{00000000-0005-0000-0000-000007050000}"/>
    <cellStyle name="Comma 2 3 2 3 2 3 2" xfId="13667" xr:uid="{BDD088F2-D005-44D0-A79F-B4C3B06C54AC}"/>
    <cellStyle name="Comma 2 3 2 3 2 4" xfId="10308" xr:uid="{1B0B2AAE-8745-47F3-AFC3-AC029FE724EE}"/>
    <cellStyle name="Comma 2 3 2 3 3" xfId="3900" xr:uid="{00000000-0005-0000-0000-000008050000}"/>
    <cellStyle name="Comma 2 3 2 3 3 2" xfId="5598" xr:uid="{00000000-0005-0000-0000-000009050000}"/>
    <cellStyle name="Comma 2 3 2 3 3 2 2" xfId="8987" xr:uid="{00000000-0005-0000-0000-00000A050000}"/>
    <cellStyle name="Comma 2 3 2 3 3 2 2 2" xfId="15725" xr:uid="{32B702F7-45CC-4DC9-B949-2D2AC4B2A585}"/>
    <cellStyle name="Comma 2 3 2 3 3 2 3" xfId="12366" xr:uid="{D140FB6B-0B41-4E39-890D-CBB36A43E8F7}"/>
    <cellStyle name="Comma 2 3 2 3 3 3" xfId="7318" xr:uid="{00000000-0005-0000-0000-00000B050000}"/>
    <cellStyle name="Comma 2 3 2 3 3 3 2" xfId="14056" xr:uid="{B9B6CF83-2E23-48A6-BC09-73E8CA930871}"/>
    <cellStyle name="Comma 2 3 2 3 3 4" xfId="10697" xr:uid="{143112A8-8CBA-4163-ADB7-315D8AAE2B2E}"/>
    <cellStyle name="Comma 2 3 2 3 4" xfId="4407" xr:uid="{00000000-0005-0000-0000-00000C050000}"/>
    <cellStyle name="Comma 2 3 2 3 4 2" xfId="6088" xr:uid="{00000000-0005-0000-0000-00000D050000}"/>
    <cellStyle name="Comma 2 3 2 3 4 2 2" xfId="9477" xr:uid="{00000000-0005-0000-0000-00000E050000}"/>
    <cellStyle name="Comma 2 3 2 3 4 2 2 2" xfId="16215" xr:uid="{CCC84492-BD97-4C5C-A901-9FECE7ACE9FC}"/>
    <cellStyle name="Comma 2 3 2 3 4 2 3" xfId="12856" xr:uid="{44943B02-1631-4F5A-9210-F8029CC25B55}"/>
    <cellStyle name="Comma 2 3 2 3 4 3" xfId="7808" xr:uid="{00000000-0005-0000-0000-00000F050000}"/>
    <cellStyle name="Comma 2 3 2 3 4 3 2" xfId="14546" xr:uid="{4D751BB3-347B-4C3C-B7A8-0511357E4BFF}"/>
    <cellStyle name="Comma 2 3 2 3 4 4" xfId="11187" xr:uid="{C5E241C9-5A4F-4424-85FA-AF168BE1A0F8}"/>
    <cellStyle name="Comma 2 3 2 3 5" xfId="4821" xr:uid="{00000000-0005-0000-0000-000010050000}"/>
    <cellStyle name="Comma 2 3 2 3 5 2" xfId="8210" xr:uid="{00000000-0005-0000-0000-000011050000}"/>
    <cellStyle name="Comma 2 3 2 3 5 2 2" xfId="14948" xr:uid="{5F90E8CB-CC21-49ED-9A41-52B32778AFFB}"/>
    <cellStyle name="Comma 2 3 2 3 5 3" xfId="11589" xr:uid="{16BEF301-ECCF-465D-9E89-AD6901A7C2BF}"/>
    <cellStyle name="Comma 2 3 2 3 6" xfId="6541" xr:uid="{00000000-0005-0000-0000-000012050000}"/>
    <cellStyle name="Comma 2 3 2 3 6 2" xfId="13279" xr:uid="{9F283372-4AB3-48F8-95B6-DECE672D36C1}"/>
    <cellStyle name="Comma 2 3 2 3 7" xfId="9919" xr:uid="{DC52A62B-DD0E-4480-963F-FB8307CE8296}"/>
    <cellStyle name="Comma 2 3 2 4" xfId="3311" xr:uid="{00000000-0005-0000-0000-000013050000}"/>
    <cellStyle name="Comma 2 3 2 4 2" xfId="5015" xr:uid="{00000000-0005-0000-0000-000014050000}"/>
    <cellStyle name="Comma 2 3 2 4 2 2" xfId="8404" xr:uid="{00000000-0005-0000-0000-000015050000}"/>
    <cellStyle name="Comma 2 3 2 4 2 2 2" xfId="15142" xr:uid="{F4BD74A1-72DA-4C93-A8F7-9D52ECB72641}"/>
    <cellStyle name="Comma 2 3 2 4 2 3" xfId="11783" xr:uid="{CB2735E0-B3EB-42BD-9579-37A74DF07A40}"/>
    <cellStyle name="Comma 2 3 2 4 3" xfId="6735" xr:uid="{00000000-0005-0000-0000-000016050000}"/>
    <cellStyle name="Comma 2 3 2 4 3 2" xfId="13473" xr:uid="{BB98D3D8-EB15-4C16-88C8-EA98355F80FD}"/>
    <cellStyle name="Comma 2 3 2 4 4" xfId="10114" xr:uid="{A0DD026A-3C80-40F6-9758-C1F6DF9FB6C6}"/>
    <cellStyle name="Comma 2 3 2 5" xfId="3706" xr:uid="{00000000-0005-0000-0000-000017050000}"/>
    <cellStyle name="Comma 2 3 2 5 2" xfId="5404" xr:uid="{00000000-0005-0000-0000-000018050000}"/>
    <cellStyle name="Comma 2 3 2 5 2 2" xfId="8793" xr:uid="{00000000-0005-0000-0000-000019050000}"/>
    <cellStyle name="Comma 2 3 2 5 2 2 2" xfId="15531" xr:uid="{B8D934A8-22AE-41C4-B568-A627FC60CB73}"/>
    <cellStyle name="Comma 2 3 2 5 2 3" xfId="12172" xr:uid="{752F72D4-531D-4180-ACBE-9D3866BB27B0}"/>
    <cellStyle name="Comma 2 3 2 5 3" xfId="7124" xr:uid="{00000000-0005-0000-0000-00001A050000}"/>
    <cellStyle name="Comma 2 3 2 5 3 2" xfId="13862" xr:uid="{72B826CF-C3FC-4A70-81D5-B71C2FDC645D}"/>
    <cellStyle name="Comma 2 3 2 5 4" xfId="10503" xr:uid="{492D07B6-E86C-40AA-8BE3-DF693ED18D26}"/>
    <cellStyle name="Comma 2 3 2 6" xfId="4104" xr:uid="{00000000-0005-0000-0000-00001B050000}"/>
    <cellStyle name="Comma 2 3 2 6 2" xfId="5796" xr:uid="{00000000-0005-0000-0000-00001C050000}"/>
    <cellStyle name="Comma 2 3 2 6 2 2" xfId="9185" xr:uid="{00000000-0005-0000-0000-00001D050000}"/>
    <cellStyle name="Comma 2 3 2 6 2 2 2" xfId="15923" xr:uid="{35C675E6-05F3-41DC-AF50-607DF6A8DED1}"/>
    <cellStyle name="Comma 2 3 2 6 2 3" xfId="12564" xr:uid="{DAB7DBEB-46C0-4FE8-9DE3-F86224D8F50E}"/>
    <cellStyle name="Comma 2 3 2 6 3" xfId="7516" xr:uid="{00000000-0005-0000-0000-00001E050000}"/>
    <cellStyle name="Comma 2 3 2 6 3 2" xfId="14254" xr:uid="{CE83F45B-6637-47F7-B73C-25214D59352E}"/>
    <cellStyle name="Comma 2 3 2 6 4" xfId="10895" xr:uid="{C3FB3412-D0E3-482C-B30C-2B90E091D7C0}"/>
    <cellStyle name="Comma 2 3 2 7" xfId="4213" xr:uid="{00000000-0005-0000-0000-00001F050000}"/>
    <cellStyle name="Comma 2 3 2 7 2" xfId="5894" xr:uid="{00000000-0005-0000-0000-000020050000}"/>
    <cellStyle name="Comma 2 3 2 7 2 2" xfId="9283" xr:uid="{00000000-0005-0000-0000-000021050000}"/>
    <cellStyle name="Comma 2 3 2 7 2 2 2" xfId="16021" xr:uid="{3FE49FA4-BB3E-4398-B7E9-468AE6EF2BD7}"/>
    <cellStyle name="Comma 2 3 2 7 2 3" xfId="12662" xr:uid="{957913B1-846F-4BE4-9F96-D07347159F10}"/>
    <cellStyle name="Comma 2 3 2 7 3" xfId="7614" xr:uid="{00000000-0005-0000-0000-000022050000}"/>
    <cellStyle name="Comma 2 3 2 7 3 2" xfId="14352" xr:uid="{4873102C-897E-4758-ACE5-9359289079F3}"/>
    <cellStyle name="Comma 2 3 2 7 4" xfId="10993" xr:uid="{DECA5EDD-D025-4AC7-819C-1C29C482875D}"/>
    <cellStyle name="Comma 2 3 2 8" xfId="4627" xr:uid="{00000000-0005-0000-0000-000023050000}"/>
    <cellStyle name="Comma 2 3 2 8 2" xfId="8016" xr:uid="{00000000-0005-0000-0000-000024050000}"/>
    <cellStyle name="Comma 2 3 2 8 2 2" xfId="14754" xr:uid="{B5B99D99-6350-4450-AAAD-A61A0E825A3C}"/>
    <cellStyle name="Comma 2 3 2 8 3" xfId="11395" xr:uid="{14A466E3-93A7-495B-AB00-C2FD2FB8D09F}"/>
    <cellStyle name="Comma 2 3 2 9" xfId="6333" xr:uid="{00000000-0005-0000-0000-000025050000}"/>
    <cellStyle name="Comma 2 3 2 9 2" xfId="13077" xr:uid="{56C953C5-C4B8-4031-9DEC-DB266A1A1FBE}"/>
    <cellStyle name="Comma 2 3 3" xfId="2958" xr:uid="{00000000-0005-0000-0000-000026050000}"/>
    <cellStyle name="Comma 2 3 3 2" xfId="3160" xr:uid="{00000000-0005-0000-0000-000027050000}"/>
    <cellStyle name="Comma 2 3 3 2 2" xfId="3552" xr:uid="{00000000-0005-0000-0000-000028050000}"/>
    <cellStyle name="Comma 2 3 3 2 2 2" xfId="5256" xr:uid="{00000000-0005-0000-0000-000029050000}"/>
    <cellStyle name="Comma 2 3 3 2 2 2 2" xfId="8645" xr:uid="{00000000-0005-0000-0000-00002A050000}"/>
    <cellStyle name="Comma 2 3 3 2 2 2 2 2" xfId="15383" xr:uid="{AAE37556-45AF-4D78-A01A-8D960242A3F0}"/>
    <cellStyle name="Comma 2 3 3 2 2 2 3" xfId="12024" xr:uid="{B0CEF1D2-F38F-457B-A8EB-34441235402E}"/>
    <cellStyle name="Comma 2 3 3 2 2 3" xfId="6976" xr:uid="{00000000-0005-0000-0000-00002B050000}"/>
    <cellStyle name="Comma 2 3 3 2 2 3 2" xfId="13714" xr:uid="{4F53367B-1E9C-4F71-8B39-6FFD021353F2}"/>
    <cellStyle name="Comma 2 3 3 2 2 4" xfId="10355" xr:uid="{9B61F9CC-40B2-4366-BDB4-8DC7E1DB036E}"/>
    <cellStyle name="Comma 2 3 3 2 3" xfId="3947" xr:uid="{00000000-0005-0000-0000-00002C050000}"/>
    <cellStyle name="Comma 2 3 3 2 3 2" xfId="5645" xr:uid="{00000000-0005-0000-0000-00002D050000}"/>
    <cellStyle name="Comma 2 3 3 2 3 2 2" xfId="9034" xr:uid="{00000000-0005-0000-0000-00002E050000}"/>
    <cellStyle name="Comma 2 3 3 2 3 2 2 2" xfId="15772" xr:uid="{A2554ED1-550D-4318-A2F9-85D2C1820450}"/>
    <cellStyle name="Comma 2 3 3 2 3 2 3" xfId="12413" xr:uid="{4F6471EC-770D-4565-ACAD-9A926770502E}"/>
    <cellStyle name="Comma 2 3 3 2 3 3" xfId="7365" xr:uid="{00000000-0005-0000-0000-00002F050000}"/>
    <cellStyle name="Comma 2 3 3 2 3 3 2" xfId="14103" xr:uid="{4690BD55-0AF2-48BD-B57D-325B0ECDA609}"/>
    <cellStyle name="Comma 2 3 3 2 3 4" xfId="10744" xr:uid="{5B95B2B8-5A4A-4AF1-A649-C626A453D866}"/>
    <cellStyle name="Comma 2 3 3 2 4" xfId="4454" xr:uid="{00000000-0005-0000-0000-000030050000}"/>
    <cellStyle name="Comma 2 3 3 2 4 2" xfId="6135" xr:uid="{00000000-0005-0000-0000-000031050000}"/>
    <cellStyle name="Comma 2 3 3 2 4 2 2" xfId="9524" xr:uid="{00000000-0005-0000-0000-000032050000}"/>
    <cellStyle name="Comma 2 3 3 2 4 2 2 2" xfId="16262" xr:uid="{04617EAF-8110-4BF5-8C2A-CBB885305122}"/>
    <cellStyle name="Comma 2 3 3 2 4 2 3" xfId="12903" xr:uid="{E6F5D4DE-212D-4F00-BD81-2176DDBD4BFA}"/>
    <cellStyle name="Comma 2 3 3 2 4 3" xfId="7855" xr:uid="{00000000-0005-0000-0000-000033050000}"/>
    <cellStyle name="Comma 2 3 3 2 4 3 2" xfId="14593" xr:uid="{1A8B7194-6ACC-4D53-BB9A-D762039503DF}"/>
    <cellStyle name="Comma 2 3 3 2 4 4" xfId="11234" xr:uid="{37960D79-6BBA-4098-8626-B7024AC33C31}"/>
    <cellStyle name="Comma 2 3 3 2 5" xfId="4868" xr:uid="{00000000-0005-0000-0000-000034050000}"/>
    <cellStyle name="Comma 2 3 3 2 5 2" xfId="8257" xr:uid="{00000000-0005-0000-0000-000035050000}"/>
    <cellStyle name="Comma 2 3 3 2 5 2 2" xfId="14995" xr:uid="{18263923-0145-43A1-B4E7-AB172190779D}"/>
    <cellStyle name="Comma 2 3 3 2 5 3" xfId="11636" xr:uid="{84F6725F-3D65-404C-A4AE-FCCC16FB54BA}"/>
    <cellStyle name="Comma 2 3 3 2 6" xfId="6588" xr:uid="{00000000-0005-0000-0000-000036050000}"/>
    <cellStyle name="Comma 2 3 3 2 6 2" xfId="13326" xr:uid="{7084D243-0826-46DF-964F-ABDE3E811C93}"/>
    <cellStyle name="Comma 2 3 3 2 7" xfId="9966" xr:uid="{140C5988-4C29-4754-A549-C6864A3556FF}"/>
    <cellStyle name="Comma 2 3 3 3" xfId="3358" xr:uid="{00000000-0005-0000-0000-000037050000}"/>
    <cellStyle name="Comma 2 3 3 3 2" xfId="5062" xr:uid="{00000000-0005-0000-0000-000038050000}"/>
    <cellStyle name="Comma 2 3 3 3 2 2" xfId="8451" xr:uid="{00000000-0005-0000-0000-000039050000}"/>
    <cellStyle name="Comma 2 3 3 3 2 2 2" xfId="15189" xr:uid="{918A0D57-C975-4BBF-A581-0244265835E1}"/>
    <cellStyle name="Comma 2 3 3 3 2 3" xfId="11830" xr:uid="{AA97AC27-B495-4603-BE1B-25495FFD19B1}"/>
    <cellStyle name="Comma 2 3 3 3 3" xfId="6782" xr:uid="{00000000-0005-0000-0000-00003A050000}"/>
    <cellStyle name="Comma 2 3 3 3 3 2" xfId="13520" xr:uid="{FBD43C4B-F39D-4F51-8C96-C8E4D6FB9D59}"/>
    <cellStyle name="Comma 2 3 3 3 4" xfId="10161" xr:uid="{8180E54A-5355-4D7B-9918-54CC9D25E6F9}"/>
    <cellStyle name="Comma 2 3 3 4" xfId="3753" xr:uid="{00000000-0005-0000-0000-00003B050000}"/>
    <cellStyle name="Comma 2 3 3 4 2" xfId="5451" xr:uid="{00000000-0005-0000-0000-00003C050000}"/>
    <cellStyle name="Comma 2 3 3 4 2 2" xfId="8840" xr:uid="{00000000-0005-0000-0000-00003D050000}"/>
    <cellStyle name="Comma 2 3 3 4 2 2 2" xfId="15578" xr:uid="{8740592C-388C-4A25-AF9F-7F505AB6D4E6}"/>
    <cellStyle name="Comma 2 3 3 4 2 3" xfId="12219" xr:uid="{41852522-926C-4FF8-AAD7-11D31715CD44}"/>
    <cellStyle name="Comma 2 3 3 4 3" xfId="7171" xr:uid="{00000000-0005-0000-0000-00003E050000}"/>
    <cellStyle name="Comma 2 3 3 4 3 2" xfId="13909" xr:uid="{CCB3D845-22B1-4C8E-A9B9-0D63FEB1A44E}"/>
    <cellStyle name="Comma 2 3 3 4 4" xfId="10550" xr:uid="{7769AA82-B293-4ACA-B699-39D7E08AE205}"/>
    <cellStyle name="Comma 2 3 3 5" xfId="4260" xr:uid="{00000000-0005-0000-0000-00003F050000}"/>
    <cellStyle name="Comma 2 3 3 5 2" xfId="5941" xr:uid="{00000000-0005-0000-0000-000040050000}"/>
    <cellStyle name="Comma 2 3 3 5 2 2" xfId="9330" xr:uid="{00000000-0005-0000-0000-000041050000}"/>
    <cellStyle name="Comma 2 3 3 5 2 2 2" xfId="16068" xr:uid="{D713CBAB-9BF9-432B-9C39-F6CDFBE63AF3}"/>
    <cellStyle name="Comma 2 3 3 5 2 3" xfId="12709" xr:uid="{8078B950-D4DE-4EC0-BD62-8E4640BFFE39}"/>
    <cellStyle name="Comma 2 3 3 5 3" xfId="7661" xr:uid="{00000000-0005-0000-0000-000042050000}"/>
    <cellStyle name="Comma 2 3 3 5 3 2" xfId="14399" xr:uid="{C3529CA4-9F8C-419C-B828-9F63453805D5}"/>
    <cellStyle name="Comma 2 3 3 5 4" xfId="11040" xr:uid="{FA1B57F1-6423-4CBE-9F10-FA29DEB0C568}"/>
    <cellStyle name="Comma 2 3 3 6" xfId="4674" xr:uid="{00000000-0005-0000-0000-000043050000}"/>
    <cellStyle name="Comma 2 3 3 6 2" xfId="8063" xr:uid="{00000000-0005-0000-0000-000044050000}"/>
    <cellStyle name="Comma 2 3 3 6 2 2" xfId="14801" xr:uid="{F58192C4-E009-48F3-BEDC-CAECD9186588}"/>
    <cellStyle name="Comma 2 3 3 6 3" xfId="11442" xr:uid="{09CF940E-6E66-471F-84CF-10543D7B6677}"/>
    <cellStyle name="Comma 2 3 3 7" xfId="6394" xr:uid="{00000000-0005-0000-0000-000045050000}"/>
    <cellStyle name="Comma 2 3 3 7 2" xfId="13132" xr:uid="{95E0869F-C944-409C-B29A-E9F836ACA652}"/>
    <cellStyle name="Comma 2 3 3 8" xfId="9772" xr:uid="{A21CE367-719D-4E4B-8979-4E5177FA9C29}"/>
    <cellStyle name="Comma 2 3 4" xfId="3064" xr:uid="{00000000-0005-0000-0000-000046050000}"/>
    <cellStyle name="Comma 2 3 4 2" xfId="3456" xr:uid="{00000000-0005-0000-0000-000047050000}"/>
    <cellStyle name="Comma 2 3 4 2 2" xfId="5160" xr:uid="{00000000-0005-0000-0000-000048050000}"/>
    <cellStyle name="Comma 2 3 4 2 2 2" xfId="8549" xr:uid="{00000000-0005-0000-0000-000049050000}"/>
    <cellStyle name="Comma 2 3 4 2 2 2 2" xfId="15287" xr:uid="{5258E048-F27B-4AB9-AD6E-2E36481F57B2}"/>
    <cellStyle name="Comma 2 3 4 2 2 3" xfId="11928" xr:uid="{B46E6EA3-ED1D-4D09-AF6D-C9117171B425}"/>
    <cellStyle name="Comma 2 3 4 2 3" xfId="6880" xr:uid="{00000000-0005-0000-0000-00004A050000}"/>
    <cellStyle name="Comma 2 3 4 2 3 2" xfId="13618" xr:uid="{C9F41C42-CEDD-4580-8142-F715A92D31EA}"/>
    <cellStyle name="Comma 2 3 4 2 4" xfId="10259" xr:uid="{E930730F-8A45-4188-964B-642573A3F796}"/>
    <cellStyle name="Comma 2 3 4 3" xfId="3851" xr:uid="{00000000-0005-0000-0000-00004B050000}"/>
    <cellStyle name="Comma 2 3 4 3 2" xfId="5549" xr:uid="{00000000-0005-0000-0000-00004C050000}"/>
    <cellStyle name="Comma 2 3 4 3 2 2" xfId="8938" xr:uid="{00000000-0005-0000-0000-00004D050000}"/>
    <cellStyle name="Comma 2 3 4 3 2 2 2" xfId="15676" xr:uid="{FFE6EDB3-2DE8-4172-B49A-1D2CF8796489}"/>
    <cellStyle name="Comma 2 3 4 3 2 3" xfId="12317" xr:uid="{8419F538-C3EC-47C0-ACD2-CBFA2B62CE5A}"/>
    <cellStyle name="Comma 2 3 4 3 3" xfId="7269" xr:uid="{00000000-0005-0000-0000-00004E050000}"/>
    <cellStyle name="Comma 2 3 4 3 3 2" xfId="14007" xr:uid="{852D4E7F-2DFF-4778-9252-86B8CA2935E1}"/>
    <cellStyle name="Comma 2 3 4 3 4" xfId="10648" xr:uid="{DC0FA06A-7BD6-4578-9744-CE6F977A38CA}"/>
    <cellStyle name="Comma 2 3 4 4" xfId="4358" xr:uid="{00000000-0005-0000-0000-00004F050000}"/>
    <cellStyle name="Comma 2 3 4 4 2" xfId="6039" xr:uid="{00000000-0005-0000-0000-000050050000}"/>
    <cellStyle name="Comma 2 3 4 4 2 2" xfId="9428" xr:uid="{00000000-0005-0000-0000-000051050000}"/>
    <cellStyle name="Comma 2 3 4 4 2 2 2" xfId="16166" xr:uid="{F1250900-84A6-4268-8DA7-A195C435ECCF}"/>
    <cellStyle name="Comma 2 3 4 4 2 3" xfId="12807" xr:uid="{43F678D6-FE9A-46E4-B007-E768169885FB}"/>
    <cellStyle name="Comma 2 3 4 4 3" xfId="7759" xr:uid="{00000000-0005-0000-0000-000052050000}"/>
    <cellStyle name="Comma 2 3 4 4 3 2" xfId="14497" xr:uid="{C133050D-0D1E-4011-B4C5-B3D91692C832}"/>
    <cellStyle name="Comma 2 3 4 4 4" xfId="11138" xr:uid="{0E8EFA84-9CEE-42E4-BC0C-AA559F7EA808}"/>
    <cellStyle name="Comma 2 3 4 5" xfId="4772" xr:uid="{00000000-0005-0000-0000-000053050000}"/>
    <cellStyle name="Comma 2 3 4 5 2" xfId="8161" xr:uid="{00000000-0005-0000-0000-000054050000}"/>
    <cellStyle name="Comma 2 3 4 5 2 2" xfId="14899" xr:uid="{D8457354-D6AF-420A-AFAF-49B9766DA8EC}"/>
    <cellStyle name="Comma 2 3 4 5 3" xfId="11540" xr:uid="{F6DE6FF7-0A4F-43CB-AC55-8AD2B82A9CF8}"/>
    <cellStyle name="Comma 2 3 4 6" xfId="6492" xr:uid="{00000000-0005-0000-0000-000055050000}"/>
    <cellStyle name="Comma 2 3 4 6 2" xfId="13230" xr:uid="{D6F2239F-2DB5-45F6-A97B-F6D08D40D346}"/>
    <cellStyle name="Comma 2 3 4 7" xfId="9870" xr:uid="{0FF4C020-8E25-4514-9D95-518FEA2B7483}"/>
    <cellStyle name="Comma 2 3 5" xfId="3262" xr:uid="{00000000-0005-0000-0000-000056050000}"/>
    <cellStyle name="Comma 2 3 5 2" xfId="4966" xr:uid="{00000000-0005-0000-0000-000057050000}"/>
    <cellStyle name="Comma 2 3 5 2 2" xfId="8355" xr:uid="{00000000-0005-0000-0000-000058050000}"/>
    <cellStyle name="Comma 2 3 5 2 2 2" xfId="15093" xr:uid="{0006B30C-1D85-49AB-B62E-BCAF0C9AE3CF}"/>
    <cellStyle name="Comma 2 3 5 2 3" xfId="11734" xr:uid="{31DA3D38-A604-45F1-92CE-1237AD1631D7}"/>
    <cellStyle name="Comma 2 3 5 3" xfId="6686" xr:uid="{00000000-0005-0000-0000-000059050000}"/>
    <cellStyle name="Comma 2 3 5 3 2" xfId="13424" xr:uid="{64A4427E-A532-46C7-AD49-CF93D1091526}"/>
    <cellStyle name="Comma 2 3 5 4" xfId="10064" xr:uid="{1AB0CBBA-A0A5-4D78-9D32-ED749372EBBB}"/>
    <cellStyle name="Comma 2 3 6" xfId="3655" xr:uid="{00000000-0005-0000-0000-00005A050000}"/>
    <cellStyle name="Comma 2 3 6 2" xfId="5354" xr:uid="{00000000-0005-0000-0000-00005B050000}"/>
    <cellStyle name="Comma 2 3 6 2 2" xfId="8743" xr:uid="{00000000-0005-0000-0000-00005C050000}"/>
    <cellStyle name="Comma 2 3 6 2 2 2" xfId="15481" xr:uid="{76E7542A-3B84-4D12-B2EA-822D86FE45EC}"/>
    <cellStyle name="Comma 2 3 6 2 3" xfId="12122" xr:uid="{AFAFDDD0-1BE6-4DF6-AC76-FD1CC8BC22D5}"/>
    <cellStyle name="Comma 2 3 6 3" xfId="7074" xr:uid="{00000000-0005-0000-0000-00005D050000}"/>
    <cellStyle name="Comma 2 3 6 3 2" xfId="13812" xr:uid="{E1D04887-7FFA-4A5F-9D08-F5AE68D3A1FA}"/>
    <cellStyle name="Comma 2 3 6 4" xfId="10453" xr:uid="{BDA07DDC-BE2A-4AD0-B08D-183A6DCCE1EE}"/>
    <cellStyle name="Comma 2 3 7" xfId="4050" xr:uid="{00000000-0005-0000-0000-00005E050000}"/>
    <cellStyle name="Comma 2 3 7 2" xfId="5744" xr:uid="{00000000-0005-0000-0000-00005F050000}"/>
    <cellStyle name="Comma 2 3 7 2 2" xfId="9133" xr:uid="{00000000-0005-0000-0000-000060050000}"/>
    <cellStyle name="Comma 2 3 7 2 2 2" xfId="15871" xr:uid="{C7E4C30A-E862-4394-AD25-87A1D170CA09}"/>
    <cellStyle name="Comma 2 3 7 2 3" xfId="12512" xr:uid="{5E092170-A09D-4D04-832D-F558F0A29A47}"/>
    <cellStyle name="Comma 2 3 7 3" xfId="7464" xr:uid="{00000000-0005-0000-0000-000061050000}"/>
    <cellStyle name="Comma 2 3 7 3 2" xfId="14202" xr:uid="{AFE9AA63-B10D-4F13-B24B-FD00F1D2929E}"/>
    <cellStyle name="Comma 2 3 7 4" xfId="10843" xr:uid="{A622DFAE-28AD-4FF0-BB5F-C76FCFB8FD3D}"/>
    <cellStyle name="Comma 2 3 8" xfId="4158" xr:uid="{00000000-0005-0000-0000-000062050000}"/>
    <cellStyle name="Comma 2 3 8 2" xfId="5843" xr:uid="{00000000-0005-0000-0000-000063050000}"/>
    <cellStyle name="Comma 2 3 8 2 2" xfId="9232" xr:uid="{00000000-0005-0000-0000-000064050000}"/>
    <cellStyle name="Comma 2 3 8 2 2 2" xfId="15970" xr:uid="{2D4BCBF6-6C8A-4E8F-AAD6-4BB52974E01E}"/>
    <cellStyle name="Comma 2 3 8 2 3" xfId="12611" xr:uid="{069539EA-E39C-45A8-BB98-68611EE303D1}"/>
    <cellStyle name="Comma 2 3 8 3" xfId="7563" xr:uid="{00000000-0005-0000-0000-000065050000}"/>
    <cellStyle name="Comma 2 3 8 3 2" xfId="14301" xr:uid="{32386ACD-CC56-4468-B922-78C27580AEFA}"/>
    <cellStyle name="Comma 2 3 8 4" xfId="10942" xr:uid="{5409DA01-FF51-447A-807F-34F789D2D34C}"/>
    <cellStyle name="Comma 2 3 9" xfId="4574" xr:uid="{00000000-0005-0000-0000-000066050000}"/>
    <cellStyle name="Comma 2 3 9 2" xfId="7963" xr:uid="{00000000-0005-0000-0000-000067050000}"/>
    <cellStyle name="Comma 2 3 9 2 2" xfId="14701" xr:uid="{9F7F22A0-EC24-498A-BA87-001C6E2143C8}"/>
    <cellStyle name="Comma 2 3 9 3" xfId="11342" xr:uid="{0AC9A12B-EE67-4BC6-8040-97993C028CD8}"/>
    <cellStyle name="Comma 2 4" xfId="2878" xr:uid="{00000000-0005-0000-0000-000068050000}"/>
    <cellStyle name="Comma 2 4 10" xfId="9722" xr:uid="{D2F25385-73D4-4007-831C-465B28352788}"/>
    <cellStyle name="Comma 2 4 2" xfId="3010" xr:uid="{00000000-0005-0000-0000-000069050000}"/>
    <cellStyle name="Comma 2 4 2 2" xfId="3208" xr:uid="{00000000-0005-0000-0000-00006A050000}"/>
    <cellStyle name="Comma 2 4 2 2 2" xfId="3600" xr:uid="{00000000-0005-0000-0000-00006B050000}"/>
    <cellStyle name="Comma 2 4 2 2 2 2" xfId="5304" xr:uid="{00000000-0005-0000-0000-00006C050000}"/>
    <cellStyle name="Comma 2 4 2 2 2 2 2" xfId="8693" xr:uid="{00000000-0005-0000-0000-00006D050000}"/>
    <cellStyle name="Comma 2 4 2 2 2 2 2 2" xfId="15431" xr:uid="{EC8562C5-28B0-4F30-82C2-1DCA89A50564}"/>
    <cellStyle name="Comma 2 4 2 2 2 2 3" xfId="12072" xr:uid="{626A356B-A0EE-4E1C-8D8F-DD0F0892B1ED}"/>
    <cellStyle name="Comma 2 4 2 2 2 3" xfId="7024" xr:uid="{00000000-0005-0000-0000-00006E050000}"/>
    <cellStyle name="Comma 2 4 2 2 2 3 2" xfId="13762" xr:uid="{F3AD7C75-7254-4EF0-9198-1EFE522FEC8B}"/>
    <cellStyle name="Comma 2 4 2 2 2 4" xfId="10403" xr:uid="{5DC6C17D-D663-4239-9774-672C9B4D7ACF}"/>
    <cellStyle name="Comma 2 4 2 2 3" xfId="3995" xr:uid="{00000000-0005-0000-0000-00006F050000}"/>
    <cellStyle name="Comma 2 4 2 2 3 2" xfId="5693" xr:uid="{00000000-0005-0000-0000-000070050000}"/>
    <cellStyle name="Comma 2 4 2 2 3 2 2" xfId="9082" xr:uid="{00000000-0005-0000-0000-000071050000}"/>
    <cellStyle name="Comma 2 4 2 2 3 2 2 2" xfId="15820" xr:uid="{90A32283-8A0D-43F5-BB2C-B12CC2BEC82B}"/>
    <cellStyle name="Comma 2 4 2 2 3 2 3" xfId="12461" xr:uid="{5FAB58B5-2DF3-46ED-9D71-5D73F8BCFAE6}"/>
    <cellStyle name="Comma 2 4 2 2 3 3" xfId="7413" xr:uid="{00000000-0005-0000-0000-000072050000}"/>
    <cellStyle name="Comma 2 4 2 2 3 3 2" xfId="14151" xr:uid="{2BDB1C70-0880-4565-B784-412B55D2A0BE}"/>
    <cellStyle name="Comma 2 4 2 2 3 4" xfId="10792" xr:uid="{4F118B0D-9FB4-4D64-BA15-72D2EABC99E6}"/>
    <cellStyle name="Comma 2 4 2 2 4" xfId="4502" xr:uid="{00000000-0005-0000-0000-000073050000}"/>
    <cellStyle name="Comma 2 4 2 2 4 2" xfId="6183" xr:uid="{00000000-0005-0000-0000-000074050000}"/>
    <cellStyle name="Comma 2 4 2 2 4 2 2" xfId="9572" xr:uid="{00000000-0005-0000-0000-000075050000}"/>
    <cellStyle name="Comma 2 4 2 2 4 2 2 2" xfId="16310" xr:uid="{734F9800-A896-41A3-8328-48C9314DBBBF}"/>
    <cellStyle name="Comma 2 4 2 2 4 2 3" xfId="12951" xr:uid="{E3A35580-21CB-4306-94F7-CA28C1C51FBA}"/>
    <cellStyle name="Comma 2 4 2 2 4 3" xfId="7903" xr:uid="{00000000-0005-0000-0000-000076050000}"/>
    <cellStyle name="Comma 2 4 2 2 4 3 2" xfId="14641" xr:uid="{0506F411-7976-462E-B92D-B6BE44C17922}"/>
    <cellStyle name="Comma 2 4 2 2 4 4" xfId="11282" xr:uid="{82FDBDF9-EC3A-4780-9136-B522FB4242A1}"/>
    <cellStyle name="Comma 2 4 2 2 5" xfId="4916" xr:uid="{00000000-0005-0000-0000-000077050000}"/>
    <cellStyle name="Comma 2 4 2 2 5 2" xfId="8305" xr:uid="{00000000-0005-0000-0000-000078050000}"/>
    <cellStyle name="Comma 2 4 2 2 5 2 2" xfId="15043" xr:uid="{27E01554-757D-45A0-A578-1700C91BAC08}"/>
    <cellStyle name="Comma 2 4 2 2 5 3" xfId="11684" xr:uid="{37D5D449-A332-4AE2-A010-DBBEE1074E73}"/>
    <cellStyle name="Comma 2 4 2 2 6" xfId="6636" xr:uid="{00000000-0005-0000-0000-000079050000}"/>
    <cellStyle name="Comma 2 4 2 2 6 2" xfId="13374" xr:uid="{458BDCCB-D339-4A3B-8A98-C9DBAD9832B2}"/>
    <cellStyle name="Comma 2 4 2 2 7" xfId="10014" xr:uid="{DFA32D91-E374-4E50-8BCD-63DA93B7DAA1}"/>
    <cellStyle name="Comma 2 4 2 3" xfId="3406" xr:uid="{00000000-0005-0000-0000-00007A050000}"/>
    <cellStyle name="Comma 2 4 2 3 2" xfId="5110" xr:uid="{00000000-0005-0000-0000-00007B050000}"/>
    <cellStyle name="Comma 2 4 2 3 2 2" xfId="8499" xr:uid="{00000000-0005-0000-0000-00007C050000}"/>
    <cellStyle name="Comma 2 4 2 3 2 2 2" xfId="15237" xr:uid="{C28CD4FF-07B9-4C14-8585-86F2D4F58C71}"/>
    <cellStyle name="Comma 2 4 2 3 2 3" xfId="11878" xr:uid="{67F4E1DF-832F-40B5-B457-DFA06A95A0D4}"/>
    <cellStyle name="Comma 2 4 2 3 3" xfId="6830" xr:uid="{00000000-0005-0000-0000-00007D050000}"/>
    <cellStyle name="Comma 2 4 2 3 3 2" xfId="13568" xr:uid="{A5E93E80-7DE3-47C8-9DCE-BFFBFABB19E4}"/>
    <cellStyle name="Comma 2 4 2 3 4" xfId="10209" xr:uid="{915207DE-9820-491E-AF4C-E5AA8AC5FC8A}"/>
    <cellStyle name="Comma 2 4 2 4" xfId="3801" xr:uid="{00000000-0005-0000-0000-00007E050000}"/>
    <cellStyle name="Comma 2 4 2 4 2" xfId="5499" xr:uid="{00000000-0005-0000-0000-00007F050000}"/>
    <cellStyle name="Comma 2 4 2 4 2 2" xfId="8888" xr:uid="{00000000-0005-0000-0000-000080050000}"/>
    <cellStyle name="Comma 2 4 2 4 2 2 2" xfId="15626" xr:uid="{9FF0E25C-B4FB-4B35-8E70-1BA5908F1CC0}"/>
    <cellStyle name="Comma 2 4 2 4 2 3" xfId="12267" xr:uid="{076ED4FE-4E91-424F-9A49-CEB28D911A78}"/>
    <cellStyle name="Comma 2 4 2 4 3" xfId="7219" xr:uid="{00000000-0005-0000-0000-000081050000}"/>
    <cellStyle name="Comma 2 4 2 4 3 2" xfId="13957" xr:uid="{87264C45-64DB-48DB-8B09-DD372695AA13}"/>
    <cellStyle name="Comma 2 4 2 4 4" xfId="10598" xr:uid="{933FEF7C-8898-47A1-848B-9BA12BF39C6E}"/>
    <cellStyle name="Comma 2 4 2 5" xfId="4308" xr:uid="{00000000-0005-0000-0000-000082050000}"/>
    <cellStyle name="Comma 2 4 2 5 2" xfId="5989" xr:uid="{00000000-0005-0000-0000-000083050000}"/>
    <cellStyle name="Comma 2 4 2 5 2 2" xfId="9378" xr:uid="{00000000-0005-0000-0000-000084050000}"/>
    <cellStyle name="Comma 2 4 2 5 2 2 2" xfId="16116" xr:uid="{A60DD7B7-DA44-42D0-90F0-6BEE6DEA9BFC}"/>
    <cellStyle name="Comma 2 4 2 5 2 3" xfId="12757" xr:uid="{D0F8E629-C91C-46E7-91A1-B10D71AFB7E7}"/>
    <cellStyle name="Comma 2 4 2 5 3" xfId="7709" xr:uid="{00000000-0005-0000-0000-000085050000}"/>
    <cellStyle name="Comma 2 4 2 5 3 2" xfId="14447" xr:uid="{EB449D23-923B-4854-8840-8E293DFC54A8}"/>
    <cellStyle name="Comma 2 4 2 5 4" xfId="11088" xr:uid="{F34B3174-5026-464F-BD7E-572CE47E162C}"/>
    <cellStyle name="Comma 2 4 2 6" xfId="4722" xr:uid="{00000000-0005-0000-0000-000086050000}"/>
    <cellStyle name="Comma 2 4 2 6 2" xfId="8111" xr:uid="{00000000-0005-0000-0000-000087050000}"/>
    <cellStyle name="Comma 2 4 2 6 2 2" xfId="14849" xr:uid="{6F506E99-229D-436D-BB12-65EDAC984219}"/>
    <cellStyle name="Comma 2 4 2 6 3" xfId="11490" xr:uid="{95CB7E8C-11E3-4EE4-A7D3-22D978B391D8}"/>
    <cellStyle name="Comma 2 4 2 7" xfId="6442" xr:uid="{00000000-0005-0000-0000-000088050000}"/>
    <cellStyle name="Comma 2 4 2 7 2" xfId="13180" xr:uid="{564497FC-2FCB-4521-B6A2-932D336EF25F}"/>
    <cellStyle name="Comma 2 4 2 8" xfId="9820" xr:uid="{C4739A64-9945-4472-B922-1C57D0433F16}"/>
    <cellStyle name="Comma 2 4 3" xfId="3110" xr:uid="{00000000-0005-0000-0000-000089050000}"/>
    <cellStyle name="Comma 2 4 3 2" xfId="3502" xr:uid="{00000000-0005-0000-0000-00008A050000}"/>
    <cellStyle name="Comma 2 4 3 2 2" xfId="5206" xr:uid="{00000000-0005-0000-0000-00008B050000}"/>
    <cellStyle name="Comma 2 4 3 2 2 2" xfId="8595" xr:uid="{00000000-0005-0000-0000-00008C050000}"/>
    <cellStyle name="Comma 2 4 3 2 2 2 2" xfId="15333" xr:uid="{24DAFF72-7C3B-4F78-9501-8B6622A17C7B}"/>
    <cellStyle name="Comma 2 4 3 2 2 3" xfId="11974" xr:uid="{DBFF6EBE-0D6B-4ABB-82BC-FF703F1CA131}"/>
    <cellStyle name="Comma 2 4 3 2 3" xfId="6926" xr:uid="{00000000-0005-0000-0000-00008D050000}"/>
    <cellStyle name="Comma 2 4 3 2 3 2" xfId="13664" xr:uid="{2A683704-59C5-48B6-81BA-F98A4FEE3CDF}"/>
    <cellStyle name="Comma 2 4 3 2 4" xfId="10305" xr:uid="{7DC5DED3-05FB-4545-8E1E-80B702315B69}"/>
    <cellStyle name="Comma 2 4 3 3" xfId="3897" xr:uid="{00000000-0005-0000-0000-00008E050000}"/>
    <cellStyle name="Comma 2 4 3 3 2" xfId="5595" xr:uid="{00000000-0005-0000-0000-00008F050000}"/>
    <cellStyle name="Comma 2 4 3 3 2 2" xfId="8984" xr:uid="{00000000-0005-0000-0000-000090050000}"/>
    <cellStyle name="Comma 2 4 3 3 2 2 2" xfId="15722" xr:uid="{8F85C6CE-678D-4EAB-9264-154A8527B5C2}"/>
    <cellStyle name="Comma 2 4 3 3 2 3" xfId="12363" xr:uid="{12D2FC61-AE70-4CE1-BE1E-3A8307BC2A69}"/>
    <cellStyle name="Comma 2 4 3 3 3" xfId="7315" xr:uid="{00000000-0005-0000-0000-000091050000}"/>
    <cellStyle name="Comma 2 4 3 3 3 2" xfId="14053" xr:uid="{7B05B33E-2F2E-4AEA-B835-D48E0F2FDE3D}"/>
    <cellStyle name="Comma 2 4 3 3 4" xfId="10694" xr:uid="{65DF0450-2F95-4568-896A-80EF61C46504}"/>
    <cellStyle name="Comma 2 4 3 4" xfId="4404" xr:uid="{00000000-0005-0000-0000-000092050000}"/>
    <cellStyle name="Comma 2 4 3 4 2" xfId="6085" xr:uid="{00000000-0005-0000-0000-000093050000}"/>
    <cellStyle name="Comma 2 4 3 4 2 2" xfId="9474" xr:uid="{00000000-0005-0000-0000-000094050000}"/>
    <cellStyle name="Comma 2 4 3 4 2 2 2" xfId="16212" xr:uid="{E720B0C4-C281-4272-8D13-6C4340F483A7}"/>
    <cellStyle name="Comma 2 4 3 4 2 3" xfId="12853" xr:uid="{2E843BE7-4CDC-4A87-800C-17409D4EC80D}"/>
    <cellStyle name="Comma 2 4 3 4 3" xfId="7805" xr:uid="{00000000-0005-0000-0000-000095050000}"/>
    <cellStyle name="Comma 2 4 3 4 3 2" xfId="14543" xr:uid="{2191A9E4-796E-4AFD-9A3A-A84C57089CA2}"/>
    <cellStyle name="Comma 2 4 3 4 4" xfId="11184" xr:uid="{96F59DFF-E440-46D1-B65F-FA96AA7D307A}"/>
    <cellStyle name="Comma 2 4 3 5" xfId="4818" xr:uid="{00000000-0005-0000-0000-000096050000}"/>
    <cellStyle name="Comma 2 4 3 5 2" xfId="8207" xr:uid="{00000000-0005-0000-0000-000097050000}"/>
    <cellStyle name="Comma 2 4 3 5 2 2" xfId="14945" xr:uid="{B997868F-825E-40A7-8683-8BD9CDE94F51}"/>
    <cellStyle name="Comma 2 4 3 5 3" xfId="11586" xr:uid="{77C6B994-512F-492C-A78F-132B25938075}"/>
    <cellStyle name="Comma 2 4 3 6" xfId="6538" xr:uid="{00000000-0005-0000-0000-000098050000}"/>
    <cellStyle name="Comma 2 4 3 6 2" xfId="13276" xr:uid="{699F7E8B-83C6-4A09-A9AF-239E77703001}"/>
    <cellStyle name="Comma 2 4 3 7" xfId="9916" xr:uid="{83D4FE13-BE35-4C14-BD0C-E8E8FF2D97E2}"/>
    <cellStyle name="Comma 2 4 4" xfId="3308" xr:uid="{00000000-0005-0000-0000-000099050000}"/>
    <cellStyle name="Comma 2 4 4 2" xfId="5012" xr:uid="{00000000-0005-0000-0000-00009A050000}"/>
    <cellStyle name="Comma 2 4 4 2 2" xfId="8401" xr:uid="{00000000-0005-0000-0000-00009B050000}"/>
    <cellStyle name="Comma 2 4 4 2 2 2" xfId="15139" xr:uid="{1C085125-969A-4BA0-93A7-0C8F7FC761AC}"/>
    <cellStyle name="Comma 2 4 4 2 3" xfId="11780" xr:uid="{E22686D3-E73C-4EAB-B0DC-46014B5CCA20}"/>
    <cellStyle name="Comma 2 4 4 3" xfId="6732" xr:uid="{00000000-0005-0000-0000-00009C050000}"/>
    <cellStyle name="Comma 2 4 4 3 2" xfId="13470" xr:uid="{07B88269-DEB5-4D0A-9894-9B26291AE044}"/>
    <cellStyle name="Comma 2 4 4 4" xfId="10111" xr:uid="{B1601DB3-DCE0-4357-969F-1C41F6FB8916}"/>
    <cellStyle name="Comma 2 4 5" xfId="3703" xr:uid="{00000000-0005-0000-0000-00009D050000}"/>
    <cellStyle name="Comma 2 4 5 2" xfId="5401" xr:uid="{00000000-0005-0000-0000-00009E050000}"/>
    <cellStyle name="Comma 2 4 5 2 2" xfId="8790" xr:uid="{00000000-0005-0000-0000-00009F050000}"/>
    <cellStyle name="Comma 2 4 5 2 2 2" xfId="15528" xr:uid="{A2CF335D-458C-4C53-9008-BA2323D4A811}"/>
    <cellStyle name="Comma 2 4 5 2 3" xfId="12169" xr:uid="{6F340114-35C3-4B6A-BCB4-CA9C3ECE06FD}"/>
    <cellStyle name="Comma 2 4 5 3" xfId="7121" xr:uid="{00000000-0005-0000-0000-0000A0050000}"/>
    <cellStyle name="Comma 2 4 5 3 2" xfId="13859" xr:uid="{1687269F-8A24-4802-BC49-E15BFBBC7A3F}"/>
    <cellStyle name="Comma 2 4 5 4" xfId="10500" xr:uid="{98E6FD01-2D5E-4C6F-9920-63EF09A524DA}"/>
    <cellStyle name="Comma 2 4 6" xfId="4101" xr:uid="{00000000-0005-0000-0000-0000A1050000}"/>
    <cellStyle name="Comma 2 4 6 2" xfId="5793" xr:uid="{00000000-0005-0000-0000-0000A2050000}"/>
    <cellStyle name="Comma 2 4 6 2 2" xfId="9182" xr:uid="{00000000-0005-0000-0000-0000A3050000}"/>
    <cellStyle name="Comma 2 4 6 2 2 2" xfId="15920" xr:uid="{A11564F9-854B-45E2-9FFF-813C148F17B1}"/>
    <cellStyle name="Comma 2 4 6 2 3" xfId="12561" xr:uid="{89674EBF-E070-45AE-972E-7F169D99DB9A}"/>
    <cellStyle name="Comma 2 4 6 3" xfId="7513" xr:uid="{00000000-0005-0000-0000-0000A4050000}"/>
    <cellStyle name="Comma 2 4 6 3 2" xfId="14251" xr:uid="{C64C0152-6838-41D8-96BC-C1ED6E907750}"/>
    <cellStyle name="Comma 2 4 6 4" xfId="10892" xr:uid="{76208A76-B8CA-4AA6-9CEB-DE79012BD2BD}"/>
    <cellStyle name="Comma 2 4 7" xfId="4210" xr:uid="{00000000-0005-0000-0000-0000A5050000}"/>
    <cellStyle name="Comma 2 4 7 2" xfId="5891" xr:uid="{00000000-0005-0000-0000-0000A6050000}"/>
    <cellStyle name="Comma 2 4 7 2 2" xfId="9280" xr:uid="{00000000-0005-0000-0000-0000A7050000}"/>
    <cellStyle name="Comma 2 4 7 2 2 2" xfId="16018" xr:uid="{9C8963B8-8DD1-4DE4-BF04-F4FC24E96669}"/>
    <cellStyle name="Comma 2 4 7 2 3" xfId="12659" xr:uid="{0C1D8BD7-30D5-4168-938A-D22C4E9C67D3}"/>
    <cellStyle name="Comma 2 4 7 3" xfId="7611" xr:uid="{00000000-0005-0000-0000-0000A8050000}"/>
    <cellStyle name="Comma 2 4 7 3 2" xfId="14349" xr:uid="{56717E8D-DF93-43DD-AF91-01C347A864D6}"/>
    <cellStyle name="Comma 2 4 7 4" xfId="10990" xr:uid="{EB2CD41B-658C-4234-BCFD-B7F41C4BE6AC}"/>
    <cellStyle name="Comma 2 4 8" xfId="4624" xr:uid="{00000000-0005-0000-0000-0000A9050000}"/>
    <cellStyle name="Comma 2 4 8 2" xfId="8013" xr:uid="{00000000-0005-0000-0000-0000AA050000}"/>
    <cellStyle name="Comma 2 4 8 2 2" xfId="14751" xr:uid="{6964188D-F48B-4AC0-AC0D-3D2B76A44F51}"/>
    <cellStyle name="Comma 2 4 8 3" xfId="11392" xr:uid="{409AF007-A1EC-4A3D-BD18-147635D45047}"/>
    <cellStyle name="Comma 2 4 9" xfId="6330" xr:uid="{00000000-0005-0000-0000-0000AB050000}"/>
    <cellStyle name="Comma 2 4 9 2" xfId="13074" xr:uid="{89C46DEB-F103-4F57-8444-84342044E20E}"/>
    <cellStyle name="Comma 2 5" xfId="2955" xr:uid="{00000000-0005-0000-0000-0000AC050000}"/>
    <cellStyle name="Comma 2 5 2" xfId="3157" xr:uid="{00000000-0005-0000-0000-0000AD050000}"/>
    <cellStyle name="Comma 2 5 2 2" xfId="3549" xr:uid="{00000000-0005-0000-0000-0000AE050000}"/>
    <cellStyle name="Comma 2 5 2 2 2" xfId="5253" xr:uid="{00000000-0005-0000-0000-0000AF050000}"/>
    <cellStyle name="Comma 2 5 2 2 2 2" xfId="8642" xr:uid="{00000000-0005-0000-0000-0000B0050000}"/>
    <cellStyle name="Comma 2 5 2 2 2 2 2" xfId="15380" xr:uid="{C7846EF3-69D3-4DF5-AE87-18E28C7E9050}"/>
    <cellStyle name="Comma 2 5 2 2 2 3" xfId="12021" xr:uid="{95575317-9CA1-4183-A7C8-8CA638A3EAF5}"/>
    <cellStyle name="Comma 2 5 2 2 3" xfId="6973" xr:uid="{00000000-0005-0000-0000-0000B1050000}"/>
    <cellStyle name="Comma 2 5 2 2 3 2" xfId="13711" xr:uid="{FE88E52D-9B45-47FD-8FAC-AC21B0B6DAB3}"/>
    <cellStyle name="Comma 2 5 2 2 4" xfId="10352" xr:uid="{54C5B044-ACF2-4880-84F6-17F68D87A7BE}"/>
    <cellStyle name="Comma 2 5 2 3" xfId="3944" xr:uid="{00000000-0005-0000-0000-0000B2050000}"/>
    <cellStyle name="Comma 2 5 2 3 2" xfId="5642" xr:uid="{00000000-0005-0000-0000-0000B3050000}"/>
    <cellStyle name="Comma 2 5 2 3 2 2" xfId="9031" xr:uid="{00000000-0005-0000-0000-0000B4050000}"/>
    <cellStyle name="Comma 2 5 2 3 2 2 2" xfId="15769" xr:uid="{B2F82D85-5255-4D75-B3F2-38E0E3A99711}"/>
    <cellStyle name="Comma 2 5 2 3 2 3" xfId="12410" xr:uid="{1326B1CB-0A94-448E-A8EA-AD6E12B8BD2F}"/>
    <cellStyle name="Comma 2 5 2 3 3" xfId="7362" xr:uid="{00000000-0005-0000-0000-0000B5050000}"/>
    <cellStyle name="Comma 2 5 2 3 3 2" xfId="14100" xr:uid="{A79EEB61-60A6-4CD5-8160-8996D38B1BF9}"/>
    <cellStyle name="Comma 2 5 2 3 4" xfId="10741" xr:uid="{A86F0A6D-4068-4684-9D5D-85E6DD2BE457}"/>
    <cellStyle name="Comma 2 5 2 4" xfId="4451" xr:uid="{00000000-0005-0000-0000-0000B6050000}"/>
    <cellStyle name="Comma 2 5 2 4 2" xfId="6132" xr:uid="{00000000-0005-0000-0000-0000B7050000}"/>
    <cellStyle name="Comma 2 5 2 4 2 2" xfId="9521" xr:uid="{00000000-0005-0000-0000-0000B8050000}"/>
    <cellStyle name="Comma 2 5 2 4 2 2 2" xfId="16259" xr:uid="{9F45D702-8147-41A5-B518-664E5C646E18}"/>
    <cellStyle name="Comma 2 5 2 4 2 3" xfId="12900" xr:uid="{3076D861-18E6-482E-8B57-F7347345F108}"/>
    <cellStyle name="Comma 2 5 2 4 3" xfId="7852" xr:uid="{00000000-0005-0000-0000-0000B9050000}"/>
    <cellStyle name="Comma 2 5 2 4 3 2" xfId="14590" xr:uid="{0574C051-2C42-4CA5-B599-DEB03214D2C0}"/>
    <cellStyle name="Comma 2 5 2 4 4" xfId="11231" xr:uid="{954E5084-8323-4118-A7DD-D5CFE02A52AD}"/>
    <cellStyle name="Comma 2 5 2 5" xfId="4865" xr:uid="{00000000-0005-0000-0000-0000BA050000}"/>
    <cellStyle name="Comma 2 5 2 5 2" xfId="8254" xr:uid="{00000000-0005-0000-0000-0000BB050000}"/>
    <cellStyle name="Comma 2 5 2 5 2 2" xfId="14992" xr:uid="{04EC1E94-4E44-4B3E-9D08-ABE88F7790C2}"/>
    <cellStyle name="Comma 2 5 2 5 3" xfId="11633" xr:uid="{93D3EC1C-BCEC-42FB-9D8C-765FEB38D3E0}"/>
    <cellStyle name="Comma 2 5 2 6" xfId="6585" xr:uid="{00000000-0005-0000-0000-0000BC050000}"/>
    <cellStyle name="Comma 2 5 2 6 2" xfId="13323" xr:uid="{26903F35-3E24-4EB4-8AE2-A9BC9B5A065A}"/>
    <cellStyle name="Comma 2 5 2 7" xfId="9963" xr:uid="{34E25FCD-42D6-4BA7-8721-574F4E105FD2}"/>
    <cellStyle name="Comma 2 5 3" xfId="3355" xr:uid="{00000000-0005-0000-0000-0000BD050000}"/>
    <cellStyle name="Comma 2 5 3 2" xfId="5059" xr:uid="{00000000-0005-0000-0000-0000BE050000}"/>
    <cellStyle name="Comma 2 5 3 2 2" xfId="8448" xr:uid="{00000000-0005-0000-0000-0000BF050000}"/>
    <cellStyle name="Comma 2 5 3 2 2 2" xfId="15186" xr:uid="{135AC89D-D144-46F0-B942-F399A665C922}"/>
    <cellStyle name="Comma 2 5 3 2 3" xfId="11827" xr:uid="{FDD29539-4938-449B-B5EB-4F0FA9C11F6A}"/>
    <cellStyle name="Comma 2 5 3 3" xfId="6779" xr:uid="{00000000-0005-0000-0000-0000C0050000}"/>
    <cellStyle name="Comma 2 5 3 3 2" xfId="13517" xr:uid="{4BFF4776-1C7B-49D4-A318-85F8A66F4AF5}"/>
    <cellStyle name="Comma 2 5 3 4" xfId="10158" xr:uid="{05416FE1-1136-436A-B620-10EA7D087806}"/>
    <cellStyle name="Comma 2 5 4" xfId="3750" xr:uid="{00000000-0005-0000-0000-0000C1050000}"/>
    <cellStyle name="Comma 2 5 4 2" xfId="5448" xr:uid="{00000000-0005-0000-0000-0000C2050000}"/>
    <cellStyle name="Comma 2 5 4 2 2" xfId="8837" xr:uid="{00000000-0005-0000-0000-0000C3050000}"/>
    <cellStyle name="Comma 2 5 4 2 2 2" xfId="15575" xr:uid="{85D4404A-E3E5-41D9-8D04-E317BAB81DAB}"/>
    <cellStyle name="Comma 2 5 4 2 3" xfId="12216" xr:uid="{716706B8-3061-4CC1-BBEA-72E2776101B2}"/>
    <cellStyle name="Comma 2 5 4 3" xfId="7168" xr:uid="{00000000-0005-0000-0000-0000C4050000}"/>
    <cellStyle name="Comma 2 5 4 3 2" xfId="13906" xr:uid="{6D00507C-E23E-4ED2-89C1-8C3D555727A3}"/>
    <cellStyle name="Comma 2 5 4 4" xfId="10547" xr:uid="{AF9A6C62-1921-424D-BF88-7ED467A64B56}"/>
    <cellStyle name="Comma 2 5 5" xfId="4257" xr:uid="{00000000-0005-0000-0000-0000C5050000}"/>
    <cellStyle name="Comma 2 5 5 2" xfId="5938" xr:uid="{00000000-0005-0000-0000-0000C6050000}"/>
    <cellStyle name="Comma 2 5 5 2 2" xfId="9327" xr:uid="{00000000-0005-0000-0000-0000C7050000}"/>
    <cellStyle name="Comma 2 5 5 2 2 2" xfId="16065" xr:uid="{2D8B2E51-3033-4D20-A81A-3B15C4977047}"/>
    <cellStyle name="Comma 2 5 5 2 3" xfId="12706" xr:uid="{FD959E9B-9823-4105-B9C5-3E5B1C0F58D6}"/>
    <cellStyle name="Comma 2 5 5 3" xfId="7658" xr:uid="{00000000-0005-0000-0000-0000C8050000}"/>
    <cellStyle name="Comma 2 5 5 3 2" xfId="14396" xr:uid="{9FAE8F78-7B62-4E43-B007-B5FB9B865EA2}"/>
    <cellStyle name="Comma 2 5 5 4" xfId="11037" xr:uid="{7D3C815F-AB51-4D0A-9959-B31C41B78FFA}"/>
    <cellStyle name="Comma 2 5 6" xfId="4671" xr:uid="{00000000-0005-0000-0000-0000C9050000}"/>
    <cellStyle name="Comma 2 5 6 2" xfId="8060" xr:uid="{00000000-0005-0000-0000-0000CA050000}"/>
    <cellStyle name="Comma 2 5 6 2 2" xfId="14798" xr:uid="{B6D0AFE6-D570-409D-85CC-DB9A010C9133}"/>
    <cellStyle name="Comma 2 5 6 3" xfId="11439" xr:uid="{392E64A2-09F8-4BE7-AAA5-EE060DFFCD9D}"/>
    <cellStyle name="Comma 2 5 7" xfId="6391" xr:uid="{00000000-0005-0000-0000-0000CB050000}"/>
    <cellStyle name="Comma 2 5 7 2" xfId="13129" xr:uid="{74FEC25E-4F44-4B98-899F-2EA76A10718E}"/>
    <cellStyle name="Comma 2 5 8" xfId="9769" xr:uid="{A15A947D-CC10-43F0-BAD1-636DD2425146}"/>
    <cellStyle name="Comma 2 6" xfId="3061" xr:uid="{00000000-0005-0000-0000-0000CC050000}"/>
    <cellStyle name="Comma 2 6 2" xfId="3453" xr:uid="{00000000-0005-0000-0000-0000CD050000}"/>
    <cellStyle name="Comma 2 6 2 2" xfId="5157" xr:uid="{00000000-0005-0000-0000-0000CE050000}"/>
    <cellStyle name="Comma 2 6 2 2 2" xfId="8546" xr:uid="{00000000-0005-0000-0000-0000CF050000}"/>
    <cellStyle name="Comma 2 6 2 2 2 2" xfId="15284" xr:uid="{59BC0E11-3B10-4692-8D6E-078C38FCDF9F}"/>
    <cellStyle name="Comma 2 6 2 2 3" xfId="11925" xr:uid="{267DC698-DFE9-40F4-A178-521295C0F987}"/>
    <cellStyle name="Comma 2 6 2 3" xfId="6877" xr:uid="{00000000-0005-0000-0000-0000D0050000}"/>
    <cellStyle name="Comma 2 6 2 3 2" xfId="13615" xr:uid="{184EAD8F-2F9D-4FBA-9A5D-688EAC8AD3D2}"/>
    <cellStyle name="Comma 2 6 2 4" xfId="10256" xr:uid="{E7084BEB-9B66-4719-A50C-EA0DB2D54687}"/>
    <cellStyle name="Comma 2 6 3" xfId="3848" xr:uid="{00000000-0005-0000-0000-0000D1050000}"/>
    <cellStyle name="Comma 2 6 3 2" xfId="5546" xr:uid="{00000000-0005-0000-0000-0000D2050000}"/>
    <cellStyle name="Comma 2 6 3 2 2" xfId="8935" xr:uid="{00000000-0005-0000-0000-0000D3050000}"/>
    <cellStyle name="Comma 2 6 3 2 2 2" xfId="15673" xr:uid="{5459EDBA-F231-433E-A77A-374F0265F1BC}"/>
    <cellStyle name="Comma 2 6 3 2 3" xfId="12314" xr:uid="{50550679-DCEF-4565-8104-F6C2185D12CD}"/>
    <cellStyle name="Comma 2 6 3 3" xfId="7266" xr:uid="{00000000-0005-0000-0000-0000D4050000}"/>
    <cellStyle name="Comma 2 6 3 3 2" xfId="14004" xr:uid="{7233D502-E727-4A01-847E-509DAF8CCB22}"/>
    <cellStyle name="Comma 2 6 3 4" xfId="10645" xr:uid="{B9C19E8B-3327-43E6-8B37-A276576C2570}"/>
    <cellStyle name="Comma 2 6 4" xfId="4355" xr:uid="{00000000-0005-0000-0000-0000D5050000}"/>
    <cellStyle name="Comma 2 6 4 2" xfId="6036" xr:uid="{00000000-0005-0000-0000-0000D6050000}"/>
    <cellStyle name="Comma 2 6 4 2 2" xfId="9425" xr:uid="{00000000-0005-0000-0000-0000D7050000}"/>
    <cellStyle name="Comma 2 6 4 2 2 2" xfId="16163" xr:uid="{21DD5A4C-8275-414A-BBB3-B748BEC22A39}"/>
    <cellStyle name="Comma 2 6 4 2 3" xfId="12804" xr:uid="{32C74B08-2FEC-42F3-B7C0-C44E6B499FA7}"/>
    <cellStyle name="Comma 2 6 4 3" xfId="7756" xr:uid="{00000000-0005-0000-0000-0000D8050000}"/>
    <cellStyle name="Comma 2 6 4 3 2" xfId="14494" xr:uid="{921CCBC1-FB38-4EE2-9EC9-D4144A7E14DC}"/>
    <cellStyle name="Comma 2 6 4 4" xfId="11135" xr:uid="{1925F6C0-476F-4472-90F7-0CCFE2F4DB3D}"/>
    <cellStyle name="Comma 2 6 5" xfId="4769" xr:uid="{00000000-0005-0000-0000-0000D9050000}"/>
    <cellStyle name="Comma 2 6 5 2" xfId="8158" xr:uid="{00000000-0005-0000-0000-0000DA050000}"/>
    <cellStyle name="Comma 2 6 5 2 2" xfId="14896" xr:uid="{AC8BF3EC-5593-434F-A5C2-2B066B0BA730}"/>
    <cellStyle name="Comma 2 6 5 3" xfId="11537" xr:uid="{50A826AD-5C1D-47CF-9B4D-096674AD4B71}"/>
    <cellStyle name="Comma 2 6 6" xfId="6489" xr:uid="{00000000-0005-0000-0000-0000DB050000}"/>
    <cellStyle name="Comma 2 6 6 2" xfId="13227" xr:uid="{A851EDD0-02F6-448F-86AF-78C4E7116FAF}"/>
    <cellStyle name="Comma 2 6 7" xfId="9867" xr:uid="{71E54785-CE12-45CB-8BDF-9C006A10F8FF}"/>
    <cellStyle name="Comma 2 7" xfId="3259" xr:uid="{00000000-0005-0000-0000-0000DC050000}"/>
    <cellStyle name="Comma 2 7 2" xfId="4963" xr:uid="{00000000-0005-0000-0000-0000DD050000}"/>
    <cellStyle name="Comma 2 7 2 2" xfId="8352" xr:uid="{00000000-0005-0000-0000-0000DE050000}"/>
    <cellStyle name="Comma 2 7 2 2 2" xfId="15090" xr:uid="{06436E0B-A000-4784-B59B-99A93EBB0E6E}"/>
    <cellStyle name="Comma 2 7 2 3" xfId="11731" xr:uid="{D3F9FA12-2720-40B1-A7A4-1208DF898490}"/>
    <cellStyle name="Comma 2 7 3" xfId="6683" xr:uid="{00000000-0005-0000-0000-0000DF050000}"/>
    <cellStyle name="Comma 2 7 3 2" xfId="13421" xr:uid="{8557FC2C-44C0-474A-A896-522BAEB5B6AA}"/>
    <cellStyle name="Comma 2 7 4" xfId="10061" xr:uid="{BC2844AF-2BFE-4E1B-844F-90A419B6CAC1}"/>
    <cellStyle name="Comma 2 8" xfId="3652" xr:uid="{00000000-0005-0000-0000-0000E0050000}"/>
    <cellStyle name="Comma 2 8 2" xfId="5351" xr:uid="{00000000-0005-0000-0000-0000E1050000}"/>
    <cellStyle name="Comma 2 8 2 2" xfId="8740" xr:uid="{00000000-0005-0000-0000-0000E2050000}"/>
    <cellStyle name="Comma 2 8 2 2 2" xfId="15478" xr:uid="{E6194F39-AF92-4471-BBBF-5BB02C29D20F}"/>
    <cellStyle name="Comma 2 8 2 3" xfId="12119" xr:uid="{F70A9C31-C0AE-4F5F-AE1B-0819EF5E5BE2}"/>
    <cellStyle name="Comma 2 8 3" xfId="7071" xr:uid="{00000000-0005-0000-0000-0000E3050000}"/>
    <cellStyle name="Comma 2 8 3 2" xfId="13809" xr:uid="{7464DCC9-E2B5-4C60-B120-C2B239995370}"/>
    <cellStyle name="Comma 2 8 4" xfId="10450" xr:uid="{83D6FD0B-3DCB-4AE4-A73C-81905D22C130}"/>
    <cellStyle name="Comma 2 9" xfId="4047" xr:uid="{00000000-0005-0000-0000-0000E4050000}"/>
    <cellStyle name="Comma 2 9 2" xfId="5741" xr:uid="{00000000-0005-0000-0000-0000E5050000}"/>
    <cellStyle name="Comma 2 9 2 2" xfId="9130" xr:uid="{00000000-0005-0000-0000-0000E6050000}"/>
    <cellStyle name="Comma 2 9 2 2 2" xfId="15868" xr:uid="{6D0AE5D2-ED05-4D9D-A197-F00776F53FC9}"/>
    <cellStyle name="Comma 2 9 2 3" xfId="12509" xr:uid="{A035F594-97D1-4476-BDC0-C2E01C394B86}"/>
    <cellStyle name="Comma 2 9 3" xfId="7461" xr:uid="{00000000-0005-0000-0000-0000E7050000}"/>
    <cellStyle name="Comma 2 9 3 2" xfId="14199" xr:uid="{9D987EB1-A02E-4381-B24A-9B6547F759A7}"/>
    <cellStyle name="Comma 2 9 4" xfId="10840" xr:uid="{956DA499-D60F-43BA-B407-DD0224DDA7FB}"/>
    <cellStyle name="Comma 20" xfId="4056" xr:uid="{00000000-0005-0000-0000-0000E8050000}"/>
    <cellStyle name="Comma 20 2" xfId="5748" xr:uid="{00000000-0005-0000-0000-0000E9050000}"/>
    <cellStyle name="Comma 20 2 2" xfId="9137" xr:uid="{00000000-0005-0000-0000-0000EA050000}"/>
    <cellStyle name="Comma 20 2 2 2" xfId="15875" xr:uid="{C09C16BF-E167-4787-87DC-50E40E875F26}"/>
    <cellStyle name="Comma 20 2 3" xfId="12516" xr:uid="{E2DA4C90-01A0-47D9-BA9C-646D5C882165}"/>
    <cellStyle name="Comma 20 3" xfId="7468" xr:uid="{00000000-0005-0000-0000-0000EB050000}"/>
    <cellStyle name="Comma 20 3 2" xfId="14206" xr:uid="{B3C5473F-1D90-4672-851A-024DECF6A4DF}"/>
    <cellStyle name="Comma 20 4" xfId="10847" xr:uid="{02965EE2-80F2-4B0A-B202-F977BC02E92C}"/>
    <cellStyle name="Comma 21" xfId="4148" xr:uid="{00000000-0005-0000-0000-0000EC050000}"/>
    <cellStyle name="Comma 21 2" xfId="5833" xr:uid="{00000000-0005-0000-0000-0000ED050000}"/>
    <cellStyle name="Comma 21 2 2" xfId="9222" xr:uid="{00000000-0005-0000-0000-0000EE050000}"/>
    <cellStyle name="Comma 21 2 2 2" xfId="15960" xr:uid="{822D4F85-9F8E-4BDC-8A14-986A1CE42559}"/>
    <cellStyle name="Comma 21 2 3" xfId="12601" xr:uid="{C0C4C2E6-0982-405A-9F3D-55B5D95A9861}"/>
    <cellStyle name="Comma 21 3" xfId="7553" xr:uid="{00000000-0005-0000-0000-0000EF050000}"/>
    <cellStyle name="Comma 21 3 2" xfId="14291" xr:uid="{6D763DCF-AD03-4B56-861D-BBA8CE0CE36F}"/>
    <cellStyle name="Comma 21 4" xfId="10932" xr:uid="{CC9727C6-7F66-4527-98ED-A5C3BE192D86}"/>
    <cellStyle name="Comma 22" xfId="4197" xr:uid="{00000000-0005-0000-0000-0000F0050000}"/>
    <cellStyle name="Comma 22 2" xfId="5881" xr:uid="{00000000-0005-0000-0000-0000F1050000}"/>
    <cellStyle name="Comma 22 2 2" xfId="9270" xr:uid="{00000000-0005-0000-0000-0000F2050000}"/>
    <cellStyle name="Comma 22 2 2 2" xfId="16008" xr:uid="{9CCFFB78-589E-4315-B202-77140B99EA1A}"/>
    <cellStyle name="Comma 22 2 3" xfId="12649" xr:uid="{99B3635C-F66E-4F27-8559-A89840F8E3D5}"/>
    <cellStyle name="Comma 22 3" xfId="7601" xr:uid="{00000000-0005-0000-0000-0000F3050000}"/>
    <cellStyle name="Comma 22 3 2" xfId="14339" xr:uid="{8C23742C-2166-4488-BE20-0F9F5D318443}"/>
    <cellStyle name="Comma 22 4" xfId="10980" xr:uid="{B2CA3726-8987-447F-9BA4-2981AA0B8A27}"/>
    <cellStyle name="Comma 23" xfId="4147" xr:uid="{00000000-0005-0000-0000-0000F4050000}"/>
    <cellStyle name="Comma 23 2" xfId="5832" xr:uid="{00000000-0005-0000-0000-0000F5050000}"/>
    <cellStyle name="Comma 23 2 2" xfId="9221" xr:uid="{00000000-0005-0000-0000-0000F6050000}"/>
    <cellStyle name="Comma 23 2 2 2" xfId="15959" xr:uid="{160D5E49-D899-4917-9305-25154C2021AB}"/>
    <cellStyle name="Comma 23 2 3" xfId="12600" xr:uid="{12220421-8141-4C94-BE75-80A8950DF7E4}"/>
    <cellStyle name="Comma 23 3" xfId="7552" xr:uid="{00000000-0005-0000-0000-0000F7050000}"/>
    <cellStyle name="Comma 23 3 2" xfId="14290" xr:uid="{8B45C082-F685-4C88-AFB3-03408B3F362A}"/>
    <cellStyle name="Comma 23 4" xfId="10931" xr:uid="{33EACB6E-8F0A-48C3-A7EC-3D3EC3A45C1F}"/>
    <cellStyle name="Comma 24" xfId="4551" xr:uid="{00000000-0005-0000-0000-0000F8050000}"/>
    <cellStyle name="Comma 24 2" xfId="6224" xr:uid="{00000000-0005-0000-0000-0000F9050000}"/>
    <cellStyle name="Comma 24 2 2" xfId="9613" xr:uid="{00000000-0005-0000-0000-0000FA050000}"/>
    <cellStyle name="Comma 24 2 2 2" xfId="16351" xr:uid="{B19C545E-29FE-4906-A73B-96B519D1D930}"/>
    <cellStyle name="Comma 24 2 3" xfId="12992" xr:uid="{5B675CE5-C391-4316-8E48-CCC4B4AE215C}"/>
    <cellStyle name="Comma 24 3" xfId="7944" xr:uid="{00000000-0005-0000-0000-0000FB050000}"/>
    <cellStyle name="Comma 24 3 2" xfId="14682" xr:uid="{1D49BB53-E26C-487C-950F-4889F042C057}"/>
    <cellStyle name="Comma 24 4" xfId="11323" xr:uid="{DD488A3F-A144-4278-B869-020EEA1E78AF}"/>
    <cellStyle name="Comma 25" xfId="4552" xr:uid="{00000000-0005-0000-0000-0000FC050000}"/>
    <cellStyle name="Comma 25 2" xfId="6225" xr:uid="{00000000-0005-0000-0000-0000FD050000}"/>
    <cellStyle name="Comma 25 2 2" xfId="9614" xr:uid="{00000000-0005-0000-0000-0000FE050000}"/>
    <cellStyle name="Comma 25 2 2 2" xfId="16352" xr:uid="{868BDEB5-21FE-4F01-86E4-113BEB153B3D}"/>
    <cellStyle name="Comma 25 2 3" xfId="12993" xr:uid="{E1292FAD-1E44-466F-876E-3DBAF62327F7}"/>
    <cellStyle name="Comma 25 3" xfId="7945" xr:uid="{00000000-0005-0000-0000-0000FF050000}"/>
    <cellStyle name="Comma 25 3 2" xfId="14683" xr:uid="{385675A3-CC97-4917-ADFA-055BE9C04926}"/>
    <cellStyle name="Comma 25 4" xfId="11324" xr:uid="{AFF9779B-7882-46BA-96A3-42BF51D855CE}"/>
    <cellStyle name="Comma 26" xfId="4196" xr:uid="{00000000-0005-0000-0000-000000060000}"/>
    <cellStyle name="Comma 26 2" xfId="5880" xr:uid="{00000000-0005-0000-0000-000001060000}"/>
    <cellStyle name="Comma 26 2 2" xfId="9269" xr:uid="{00000000-0005-0000-0000-000002060000}"/>
    <cellStyle name="Comma 26 2 2 2" xfId="16007" xr:uid="{F5934A15-F1E8-477D-875C-222F9856301F}"/>
    <cellStyle name="Comma 26 2 3" xfId="12648" xr:uid="{95438BED-6B73-4291-A408-5A862258B266}"/>
    <cellStyle name="Comma 26 3" xfId="7600" xr:uid="{00000000-0005-0000-0000-000003060000}"/>
    <cellStyle name="Comma 26 3 2" xfId="14338" xr:uid="{25D16A10-6105-47B7-B56D-DECA36D8AC64}"/>
    <cellStyle name="Comma 26 4" xfId="10979" xr:uid="{03BDB580-A81C-49D7-A0E9-F56EF7A049F3}"/>
    <cellStyle name="Comma 27" xfId="4548" xr:uid="{00000000-0005-0000-0000-000004060000}"/>
    <cellStyle name="Comma 27 2" xfId="6223" xr:uid="{00000000-0005-0000-0000-000005060000}"/>
    <cellStyle name="Comma 27 2 2" xfId="9612" xr:uid="{00000000-0005-0000-0000-000006060000}"/>
    <cellStyle name="Comma 27 2 2 2" xfId="16350" xr:uid="{2DD0D45A-7B64-4B09-BD6C-C742FB745C56}"/>
    <cellStyle name="Comma 27 2 3" xfId="12991" xr:uid="{C178281F-EC73-4140-A832-48E1037D41B1}"/>
    <cellStyle name="Comma 27 3" xfId="7943" xr:uid="{00000000-0005-0000-0000-000007060000}"/>
    <cellStyle name="Comma 27 3 2" xfId="14681" xr:uid="{A20F3091-5212-4870-B852-D8CE8029338B}"/>
    <cellStyle name="Comma 27 4" xfId="11322" xr:uid="{E0AEDEDA-FF89-4837-B087-1A28246FA3D5}"/>
    <cellStyle name="Comma 28" xfId="4564" xr:uid="{00000000-0005-0000-0000-000008060000}"/>
    <cellStyle name="Comma 28 2" xfId="7953" xr:uid="{00000000-0005-0000-0000-000009060000}"/>
    <cellStyle name="Comma 28 2 2" xfId="14691" xr:uid="{267E1F20-6F17-408A-B2AF-749A25778CE9}"/>
    <cellStyle name="Comma 28 3" xfId="11332" xr:uid="{DD5E3C17-5AF3-4F2E-9C38-57CC7C5BDA19}"/>
    <cellStyle name="Comma 29" xfId="4612" xr:uid="{00000000-0005-0000-0000-00000A060000}"/>
    <cellStyle name="Comma 29 2" xfId="8001" xr:uid="{00000000-0005-0000-0000-00000B060000}"/>
    <cellStyle name="Comma 29 2 2" xfId="14739" xr:uid="{C8CBC74E-1655-4B8F-A3F5-5E1D4C8DC419}"/>
    <cellStyle name="Comma 29 3" xfId="11380" xr:uid="{04510FD3-B177-4948-94A3-2BBBA7D9D745}"/>
    <cellStyle name="Comma 3" xfId="80" xr:uid="{00000000-0005-0000-0000-00000C060000}"/>
    <cellStyle name="Comma 3 10" xfId="6252" xr:uid="{00000000-0005-0000-0000-00000D060000}"/>
    <cellStyle name="Comma 3 10 2" xfId="13015" xr:uid="{C86B2AB8-61AB-42D7-8EB6-DC1973FAE0A3}"/>
    <cellStyle name="Comma 3 11" xfId="9677" xr:uid="{74C88171-716C-4D6D-B7E7-BDFBF7D5D9B8}"/>
    <cellStyle name="Comma 3 2" xfId="2882" xr:uid="{00000000-0005-0000-0000-00000E060000}"/>
    <cellStyle name="Comma 3 2 10" xfId="9726" xr:uid="{0FEADB4D-2CC9-49C3-84C9-BF63D78FC97A}"/>
    <cellStyle name="Comma 3 2 2" xfId="3014" xr:uid="{00000000-0005-0000-0000-00000F060000}"/>
    <cellStyle name="Comma 3 2 2 2" xfId="3212" xr:uid="{00000000-0005-0000-0000-000010060000}"/>
    <cellStyle name="Comma 3 2 2 2 2" xfId="3604" xr:uid="{00000000-0005-0000-0000-000011060000}"/>
    <cellStyle name="Comma 3 2 2 2 2 2" xfId="5308" xr:uid="{00000000-0005-0000-0000-000012060000}"/>
    <cellStyle name="Comma 3 2 2 2 2 2 2" xfId="8697" xr:uid="{00000000-0005-0000-0000-000013060000}"/>
    <cellStyle name="Comma 3 2 2 2 2 2 2 2" xfId="15435" xr:uid="{2FA0ABD3-D66A-4FB0-ABE5-C1A4F3530411}"/>
    <cellStyle name="Comma 3 2 2 2 2 2 3" xfId="12076" xr:uid="{37289B04-9173-4F87-89A0-7847FB5163E5}"/>
    <cellStyle name="Comma 3 2 2 2 2 3" xfId="7028" xr:uid="{00000000-0005-0000-0000-000014060000}"/>
    <cellStyle name="Comma 3 2 2 2 2 3 2" xfId="13766" xr:uid="{7ECA4BBF-4419-4256-BE1F-7C5278491C76}"/>
    <cellStyle name="Comma 3 2 2 2 2 4" xfId="10407" xr:uid="{82B63688-2E0D-47D4-96BC-E2A5EA9BCB38}"/>
    <cellStyle name="Comma 3 2 2 2 3" xfId="3999" xr:uid="{00000000-0005-0000-0000-000015060000}"/>
    <cellStyle name="Comma 3 2 2 2 3 2" xfId="5697" xr:uid="{00000000-0005-0000-0000-000016060000}"/>
    <cellStyle name="Comma 3 2 2 2 3 2 2" xfId="9086" xr:uid="{00000000-0005-0000-0000-000017060000}"/>
    <cellStyle name="Comma 3 2 2 2 3 2 2 2" xfId="15824" xr:uid="{DD81AE12-18CD-464D-9EC6-F78B135BC098}"/>
    <cellStyle name="Comma 3 2 2 2 3 2 3" xfId="12465" xr:uid="{9586B04A-CD6E-49CD-BBEA-D3ABA4B8D45C}"/>
    <cellStyle name="Comma 3 2 2 2 3 3" xfId="7417" xr:uid="{00000000-0005-0000-0000-000018060000}"/>
    <cellStyle name="Comma 3 2 2 2 3 3 2" xfId="14155" xr:uid="{4A18E620-F6C4-42C0-A023-A55731EEA855}"/>
    <cellStyle name="Comma 3 2 2 2 3 4" xfId="10796" xr:uid="{E7D52916-3FCC-4C97-B2E8-05BDA619A3AF}"/>
    <cellStyle name="Comma 3 2 2 2 4" xfId="4506" xr:uid="{00000000-0005-0000-0000-000019060000}"/>
    <cellStyle name="Comma 3 2 2 2 4 2" xfId="6187" xr:uid="{00000000-0005-0000-0000-00001A060000}"/>
    <cellStyle name="Comma 3 2 2 2 4 2 2" xfId="9576" xr:uid="{00000000-0005-0000-0000-00001B060000}"/>
    <cellStyle name="Comma 3 2 2 2 4 2 2 2" xfId="16314" xr:uid="{C84D736D-DB35-4E02-B38D-384FE1C04D9A}"/>
    <cellStyle name="Comma 3 2 2 2 4 2 3" xfId="12955" xr:uid="{04B4B11B-C143-42A4-B276-6BCBF645BA0A}"/>
    <cellStyle name="Comma 3 2 2 2 4 3" xfId="7907" xr:uid="{00000000-0005-0000-0000-00001C060000}"/>
    <cellStyle name="Comma 3 2 2 2 4 3 2" xfId="14645" xr:uid="{62A33993-145B-4AC8-BCDE-94365A49F550}"/>
    <cellStyle name="Comma 3 2 2 2 4 4" xfId="11286" xr:uid="{798A6E42-1753-4EEC-8F17-1152DE956E85}"/>
    <cellStyle name="Comma 3 2 2 2 5" xfId="4920" xr:uid="{00000000-0005-0000-0000-00001D060000}"/>
    <cellStyle name="Comma 3 2 2 2 5 2" xfId="8309" xr:uid="{00000000-0005-0000-0000-00001E060000}"/>
    <cellStyle name="Comma 3 2 2 2 5 2 2" xfId="15047" xr:uid="{D98A5F54-87B7-4230-A8ED-7388A9555D84}"/>
    <cellStyle name="Comma 3 2 2 2 5 3" xfId="11688" xr:uid="{74F434B8-C32A-491E-A571-71215B215B43}"/>
    <cellStyle name="Comma 3 2 2 2 6" xfId="6640" xr:uid="{00000000-0005-0000-0000-00001F060000}"/>
    <cellStyle name="Comma 3 2 2 2 6 2" xfId="13378" xr:uid="{F2AE4F59-16EC-4CB5-9A77-02C311B4ED81}"/>
    <cellStyle name="Comma 3 2 2 2 7" xfId="10018" xr:uid="{F332125E-8FC6-4760-B137-CAE80D324F40}"/>
    <cellStyle name="Comma 3 2 2 3" xfId="3410" xr:uid="{00000000-0005-0000-0000-000020060000}"/>
    <cellStyle name="Comma 3 2 2 3 2" xfId="5114" xr:uid="{00000000-0005-0000-0000-000021060000}"/>
    <cellStyle name="Comma 3 2 2 3 2 2" xfId="8503" xr:uid="{00000000-0005-0000-0000-000022060000}"/>
    <cellStyle name="Comma 3 2 2 3 2 2 2" xfId="15241" xr:uid="{5868C465-F061-4D9D-8AC1-2ECFF4405157}"/>
    <cellStyle name="Comma 3 2 2 3 2 3" xfId="11882" xr:uid="{9D1C5033-E39B-4E8A-9552-A390599754AE}"/>
    <cellStyle name="Comma 3 2 2 3 3" xfId="6834" xr:uid="{00000000-0005-0000-0000-000023060000}"/>
    <cellStyle name="Comma 3 2 2 3 3 2" xfId="13572" xr:uid="{6BE8DA1F-7EBB-4897-A7F1-11DA3DF60FB1}"/>
    <cellStyle name="Comma 3 2 2 3 4" xfId="10213" xr:uid="{459F641E-A33C-4537-94E0-4E5D4B9C8E50}"/>
    <cellStyle name="Comma 3 2 2 4" xfId="3805" xr:uid="{00000000-0005-0000-0000-000024060000}"/>
    <cellStyle name="Comma 3 2 2 4 2" xfId="5503" xr:uid="{00000000-0005-0000-0000-000025060000}"/>
    <cellStyle name="Comma 3 2 2 4 2 2" xfId="8892" xr:uid="{00000000-0005-0000-0000-000026060000}"/>
    <cellStyle name="Comma 3 2 2 4 2 2 2" xfId="15630" xr:uid="{0CFA0B29-506C-4AEA-A090-BE51C291FAE0}"/>
    <cellStyle name="Comma 3 2 2 4 2 3" xfId="12271" xr:uid="{504DB238-628D-40ED-8CE0-F10429EA12D0}"/>
    <cellStyle name="Comma 3 2 2 4 3" xfId="7223" xr:uid="{00000000-0005-0000-0000-000027060000}"/>
    <cellStyle name="Comma 3 2 2 4 3 2" xfId="13961" xr:uid="{092B552E-D583-4BC2-BA66-EDC442001155}"/>
    <cellStyle name="Comma 3 2 2 4 4" xfId="10602" xr:uid="{D547455A-A91A-4E0A-8682-1BC5AF3041C6}"/>
    <cellStyle name="Comma 3 2 2 5" xfId="4312" xr:uid="{00000000-0005-0000-0000-000028060000}"/>
    <cellStyle name="Comma 3 2 2 5 2" xfId="5993" xr:uid="{00000000-0005-0000-0000-000029060000}"/>
    <cellStyle name="Comma 3 2 2 5 2 2" xfId="9382" xr:uid="{00000000-0005-0000-0000-00002A060000}"/>
    <cellStyle name="Comma 3 2 2 5 2 2 2" xfId="16120" xr:uid="{57950737-C50B-47B2-BA23-0AC2DC218C2E}"/>
    <cellStyle name="Comma 3 2 2 5 2 3" xfId="12761" xr:uid="{D89B4736-B97D-41D5-A0D1-DEE1ED0829A4}"/>
    <cellStyle name="Comma 3 2 2 5 3" xfId="7713" xr:uid="{00000000-0005-0000-0000-00002B060000}"/>
    <cellStyle name="Comma 3 2 2 5 3 2" xfId="14451" xr:uid="{36A16D97-B582-442C-9CE3-28CAEA79F585}"/>
    <cellStyle name="Comma 3 2 2 5 4" xfId="11092" xr:uid="{48B96225-D4B4-4EDD-AFAC-0C08ED010598}"/>
    <cellStyle name="Comma 3 2 2 6" xfId="4726" xr:uid="{00000000-0005-0000-0000-00002C060000}"/>
    <cellStyle name="Comma 3 2 2 6 2" xfId="8115" xr:uid="{00000000-0005-0000-0000-00002D060000}"/>
    <cellStyle name="Comma 3 2 2 6 2 2" xfId="14853" xr:uid="{432F7CE7-E03A-44BF-9027-AF3B5B224D70}"/>
    <cellStyle name="Comma 3 2 2 6 3" xfId="11494" xr:uid="{3EB24D04-8307-4CE0-A271-8A8D54500DAE}"/>
    <cellStyle name="Comma 3 2 2 7" xfId="6446" xr:uid="{00000000-0005-0000-0000-00002E060000}"/>
    <cellStyle name="Comma 3 2 2 7 2" xfId="13184" xr:uid="{CB6D24E2-21C0-41C4-9755-F423F6E6FA91}"/>
    <cellStyle name="Comma 3 2 2 8" xfId="9824" xr:uid="{5F32DC8B-9D48-4ADA-BCAA-5335EBA9BC9D}"/>
    <cellStyle name="Comma 3 2 3" xfId="3114" xr:uid="{00000000-0005-0000-0000-00002F060000}"/>
    <cellStyle name="Comma 3 2 3 2" xfId="3506" xr:uid="{00000000-0005-0000-0000-000030060000}"/>
    <cellStyle name="Comma 3 2 3 2 2" xfId="5210" xr:uid="{00000000-0005-0000-0000-000031060000}"/>
    <cellStyle name="Comma 3 2 3 2 2 2" xfId="8599" xr:uid="{00000000-0005-0000-0000-000032060000}"/>
    <cellStyle name="Comma 3 2 3 2 2 2 2" xfId="15337" xr:uid="{45B2EA3F-00E0-46B0-AD17-C1C39C78D4E5}"/>
    <cellStyle name="Comma 3 2 3 2 2 3" xfId="11978" xr:uid="{9A15EA9D-145D-4871-B6D2-4AB5433CDEAC}"/>
    <cellStyle name="Comma 3 2 3 2 3" xfId="6930" xr:uid="{00000000-0005-0000-0000-000033060000}"/>
    <cellStyle name="Comma 3 2 3 2 3 2" xfId="13668" xr:uid="{6C7B77E6-3B28-4052-974B-F82E787E3AA4}"/>
    <cellStyle name="Comma 3 2 3 2 4" xfId="10309" xr:uid="{E46E5615-7498-4ECD-9A6E-C78E800F83D6}"/>
    <cellStyle name="Comma 3 2 3 3" xfId="3901" xr:uid="{00000000-0005-0000-0000-000034060000}"/>
    <cellStyle name="Comma 3 2 3 3 2" xfId="5599" xr:uid="{00000000-0005-0000-0000-000035060000}"/>
    <cellStyle name="Comma 3 2 3 3 2 2" xfId="8988" xr:uid="{00000000-0005-0000-0000-000036060000}"/>
    <cellStyle name="Comma 3 2 3 3 2 2 2" xfId="15726" xr:uid="{0CF32544-FB5E-4242-887D-2490BEB6A1DE}"/>
    <cellStyle name="Comma 3 2 3 3 2 3" xfId="12367" xr:uid="{5F9DE0B0-B745-48B4-980D-F4B9F2076B06}"/>
    <cellStyle name="Comma 3 2 3 3 3" xfId="7319" xr:uid="{00000000-0005-0000-0000-000037060000}"/>
    <cellStyle name="Comma 3 2 3 3 3 2" xfId="14057" xr:uid="{99947434-7A06-414E-80C0-7903CD41A807}"/>
    <cellStyle name="Comma 3 2 3 3 4" xfId="10698" xr:uid="{65A693CF-2F06-4339-B8E2-34775B23247F}"/>
    <cellStyle name="Comma 3 2 3 4" xfId="4408" xr:uid="{00000000-0005-0000-0000-000038060000}"/>
    <cellStyle name="Comma 3 2 3 4 2" xfId="6089" xr:uid="{00000000-0005-0000-0000-000039060000}"/>
    <cellStyle name="Comma 3 2 3 4 2 2" xfId="9478" xr:uid="{00000000-0005-0000-0000-00003A060000}"/>
    <cellStyle name="Comma 3 2 3 4 2 2 2" xfId="16216" xr:uid="{7079447D-BE2B-4109-A2AD-7C3AEC2209E5}"/>
    <cellStyle name="Comma 3 2 3 4 2 3" xfId="12857" xr:uid="{183A2F49-5F6D-4ADC-AEEE-37C4F3587A17}"/>
    <cellStyle name="Comma 3 2 3 4 3" xfId="7809" xr:uid="{00000000-0005-0000-0000-00003B060000}"/>
    <cellStyle name="Comma 3 2 3 4 3 2" xfId="14547" xr:uid="{D44F7299-2E65-42F6-B6C0-3F87BD690476}"/>
    <cellStyle name="Comma 3 2 3 4 4" xfId="11188" xr:uid="{42C7A63F-B93C-4857-A3BE-3567A961F8DF}"/>
    <cellStyle name="Comma 3 2 3 5" xfId="4822" xr:uid="{00000000-0005-0000-0000-00003C060000}"/>
    <cellStyle name="Comma 3 2 3 5 2" xfId="8211" xr:uid="{00000000-0005-0000-0000-00003D060000}"/>
    <cellStyle name="Comma 3 2 3 5 2 2" xfId="14949" xr:uid="{4AC0CB7D-DADB-4245-AD3A-F576A1A41D63}"/>
    <cellStyle name="Comma 3 2 3 5 3" xfId="11590" xr:uid="{5010A118-7524-4A71-96AA-03F2CD05DAC3}"/>
    <cellStyle name="Comma 3 2 3 6" xfId="6542" xr:uid="{00000000-0005-0000-0000-00003E060000}"/>
    <cellStyle name="Comma 3 2 3 6 2" xfId="13280" xr:uid="{08D0A9A8-81B3-492D-B491-777A6B7DC33F}"/>
    <cellStyle name="Comma 3 2 3 7" xfId="9920" xr:uid="{8FB5FE41-ED59-482B-AC1E-AE88EAE4227E}"/>
    <cellStyle name="Comma 3 2 4" xfId="3312" xr:uid="{00000000-0005-0000-0000-00003F060000}"/>
    <cellStyle name="Comma 3 2 4 2" xfId="5016" xr:uid="{00000000-0005-0000-0000-000040060000}"/>
    <cellStyle name="Comma 3 2 4 2 2" xfId="8405" xr:uid="{00000000-0005-0000-0000-000041060000}"/>
    <cellStyle name="Comma 3 2 4 2 2 2" xfId="15143" xr:uid="{FECC9BAC-E318-4449-8B53-FC3C8ECA37F6}"/>
    <cellStyle name="Comma 3 2 4 2 3" xfId="11784" xr:uid="{21A9D4EF-8F87-401B-BEFF-5799CDDB109B}"/>
    <cellStyle name="Comma 3 2 4 3" xfId="6736" xr:uid="{00000000-0005-0000-0000-000042060000}"/>
    <cellStyle name="Comma 3 2 4 3 2" xfId="13474" xr:uid="{DC3B559B-8933-408D-BB0F-8F898B80006E}"/>
    <cellStyle name="Comma 3 2 4 4" xfId="10115" xr:uid="{7A4DDAD3-5316-4BE2-8693-0DD48A4D8F01}"/>
    <cellStyle name="Comma 3 2 5" xfId="3707" xr:uid="{00000000-0005-0000-0000-000043060000}"/>
    <cellStyle name="Comma 3 2 5 2" xfId="5405" xr:uid="{00000000-0005-0000-0000-000044060000}"/>
    <cellStyle name="Comma 3 2 5 2 2" xfId="8794" xr:uid="{00000000-0005-0000-0000-000045060000}"/>
    <cellStyle name="Comma 3 2 5 2 2 2" xfId="15532" xr:uid="{56EB6487-A2B8-4A9D-B3F8-3A3E4BC1B1BB}"/>
    <cellStyle name="Comma 3 2 5 2 3" xfId="12173" xr:uid="{1E4565F4-48C6-4919-9DDF-E59FD0992415}"/>
    <cellStyle name="Comma 3 2 5 3" xfId="7125" xr:uid="{00000000-0005-0000-0000-000046060000}"/>
    <cellStyle name="Comma 3 2 5 3 2" xfId="13863" xr:uid="{ACA2A114-9533-40B0-9FAE-1CD1294205DD}"/>
    <cellStyle name="Comma 3 2 5 4" xfId="10504" xr:uid="{BE2779DD-223D-47E0-91C3-FC517DF301AC}"/>
    <cellStyle name="Comma 3 2 6" xfId="4105" xr:uid="{00000000-0005-0000-0000-000047060000}"/>
    <cellStyle name="Comma 3 2 6 2" xfId="5797" xr:uid="{00000000-0005-0000-0000-000048060000}"/>
    <cellStyle name="Comma 3 2 6 2 2" xfId="9186" xr:uid="{00000000-0005-0000-0000-000049060000}"/>
    <cellStyle name="Comma 3 2 6 2 2 2" xfId="15924" xr:uid="{897D73CC-2CD2-46F6-A77F-948482C71785}"/>
    <cellStyle name="Comma 3 2 6 2 3" xfId="12565" xr:uid="{EEFFACD5-6C8B-4B96-8680-7F237003A32F}"/>
    <cellStyle name="Comma 3 2 6 3" xfId="7517" xr:uid="{00000000-0005-0000-0000-00004A060000}"/>
    <cellStyle name="Comma 3 2 6 3 2" xfId="14255" xr:uid="{F46CFA4C-EA79-4590-A905-F7ABF50BCC11}"/>
    <cellStyle name="Comma 3 2 6 4" xfId="10896" xr:uid="{15158B5F-0CBF-4B78-BD37-0A126D0A69C2}"/>
    <cellStyle name="Comma 3 2 7" xfId="4214" xr:uid="{00000000-0005-0000-0000-00004B060000}"/>
    <cellStyle name="Comma 3 2 7 2" xfId="5895" xr:uid="{00000000-0005-0000-0000-00004C060000}"/>
    <cellStyle name="Comma 3 2 7 2 2" xfId="9284" xr:uid="{00000000-0005-0000-0000-00004D060000}"/>
    <cellStyle name="Comma 3 2 7 2 2 2" xfId="16022" xr:uid="{9CF9DB08-70A2-4C30-AE1B-35F79590F1DA}"/>
    <cellStyle name="Comma 3 2 7 2 3" xfId="12663" xr:uid="{EFFF7A00-F96D-4EA3-96A3-89275E6D2F40}"/>
    <cellStyle name="Comma 3 2 7 3" xfId="7615" xr:uid="{00000000-0005-0000-0000-00004E060000}"/>
    <cellStyle name="Comma 3 2 7 3 2" xfId="14353" xr:uid="{606D423C-0542-47FD-8CD6-1717E59DDE24}"/>
    <cellStyle name="Comma 3 2 7 4" xfId="10994" xr:uid="{AD0EF7B4-61A5-44A6-B6C8-51E67CB22CA8}"/>
    <cellStyle name="Comma 3 2 8" xfId="4628" xr:uid="{00000000-0005-0000-0000-00004F060000}"/>
    <cellStyle name="Comma 3 2 8 2" xfId="8017" xr:uid="{00000000-0005-0000-0000-000050060000}"/>
    <cellStyle name="Comma 3 2 8 2 2" xfId="14755" xr:uid="{7525659D-1E22-4403-9D6A-46CA311780C6}"/>
    <cellStyle name="Comma 3 2 8 3" xfId="11396" xr:uid="{C4AF516D-586A-497F-BED4-D84E54F0F050}"/>
    <cellStyle name="Comma 3 2 9" xfId="6334" xr:uid="{00000000-0005-0000-0000-000051060000}"/>
    <cellStyle name="Comma 3 2 9 2" xfId="13078" xr:uid="{2E4A99F6-0AB2-486E-8946-D4D6DFCB9FC5}"/>
    <cellStyle name="Comma 3 3" xfId="2959" xr:uid="{00000000-0005-0000-0000-000052060000}"/>
    <cellStyle name="Comma 3 3 2" xfId="3161" xr:uid="{00000000-0005-0000-0000-000053060000}"/>
    <cellStyle name="Comma 3 3 2 2" xfId="3553" xr:uid="{00000000-0005-0000-0000-000054060000}"/>
    <cellStyle name="Comma 3 3 2 2 2" xfId="5257" xr:uid="{00000000-0005-0000-0000-000055060000}"/>
    <cellStyle name="Comma 3 3 2 2 2 2" xfId="8646" xr:uid="{00000000-0005-0000-0000-000056060000}"/>
    <cellStyle name="Comma 3 3 2 2 2 2 2" xfId="15384" xr:uid="{6598347B-577A-4AEE-A776-E7443B47226B}"/>
    <cellStyle name="Comma 3 3 2 2 2 3" xfId="12025" xr:uid="{FC5917D4-1494-4E69-AEEE-80D016762056}"/>
    <cellStyle name="Comma 3 3 2 2 3" xfId="6977" xr:uid="{00000000-0005-0000-0000-000057060000}"/>
    <cellStyle name="Comma 3 3 2 2 3 2" xfId="13715" xr:uid="{928F5214-8A6F-41B1-AB94-D1E525FAE341}"/>
    <cellStyle name="Comma 3 3 2 2 4" xfId="10356" xr:uid="{548B0306-0BFD-4934-984B-51685B7A0398}"/>
    <cellStyle name="Comma 3 3 2 3" xfId="3948" xr:uid="{00000000-0005-0000-0000-000058060000}"/>
    <cellStyle name="Comma 3 3 2 3 2" xfId="5646" xr:uid="{00000000-0005-0000-0000-000059060000}"/>
    <cellStyle name="Comma 3 3 2 3 2 2" xfId="9035" xr:uid="{00000000-0005-0000-0000-00005A060000}"/>
    <cellStyle name="Comma 3 3 2 3 2 2 2" xfId="15773" xr:uid="{5B285225-A397-40FB-842E-F2B71F28D215}"/>
    <cellStyle name="Comma 3 3 2 3 2 3" xfId="12414" xr:uid="{A5C9E91D-71A8-43C3-9C4A-364197480623}"/>
    <cellStyle name="Comma 3 3 2 3 3" xfId="7366" xr:uid="{00000000-0005-0000-0000-00005B060000}"/>
    <cellStyle name="Comma 3 3 2 3 3 2" xfId="14104" xr:uid="{DAAF9013-4AF9-480A-B4A5-1E0BE5E5BD79}"/>
    <cellStyle name="Comma 3 3 2 3 4" xfId="10745" xr:uid="{F7DF09F8-C99F-4CE8-84DE-16D91BFA21E5}"/>
    <cellStyle name="Comma 3 3 2 4" xfId="4455" xr:uid="{00000000-0005-0000-0000-00005C060000}"/>
    <cellStyle name="Comma 3 3 2 4 2" xfId="6136" xr:uid="{00000000-0005-0000-0000-00005D060000}"/>
    <cellStyle name="Comma 3 3 2 4 2 2" xfId="9525" xr:uid="{00000000-0005-0000-0000-00005E060000}"/>
    <cellStyle name="Comma 3 3 2 4 2 2 2" xfId="16263" xr:uid="{4D81BEF4-3DC5-4B60-BBB2-41DB6129F18A}"/>
    <cellStyle name="Comma 3 3 2 4 2 3" xfId="12904" xr:uid="{BA85E710-DE8C-476F-877D-A3FAE5B5F2E4}"/>
    <cellStyle name="Comma 3 3 2 4 3" xfId="7856" xr:uid="{00000000-0005-0000-0000-00005F060000}"/>
    <cellStyle name="Comma 3 3 2 4 3 2" xfId="14594" xr:uid="{15768357-7E75-40C7-B939-C467457E83B8}"/>
    <cellStyle name="Comma 3 3 2 4 4" xfId="11235" xr:uid="{1687ED79-EF02-4D88-8875-A1131319BF54}"/>
    <cellStyle name="Comma 3 3 2 5" xfId="4869" xr:uid="{00000000-0005-0000-0000-000060060000}"/>
    <cellStyle name="Comma 3 3 2 5 2" xfId="8258" xr:uid="{00000000-0005-0000-0000-000061060000}"/>
    <cellStyle name="Comma 3 3 2 5 2 2" xfId="14996" xr:uid="{76384186-61E4-4044-8CAD-FD6742AE3C93}"/>
    <cellStyle name="Comma 3 3 2 5 3" xfId="11637" xr:uid="{FA069543-EA77-4A8E-BDD0-6A0F9A4B6614}"/>
    <cellStyle name="Comma 3 3 2 6" xfId="6589" xr:uid="{00000000-0005-0000-0000-000062060000}"/>
    <cellStyle name="Comma 3 3 2 6 2" xfId="13327" xr:uid="{849752AC-F084-4EC7-B9EF-59F7E9F5B712}"/>
    <cellStyle name="Comma 3 3 2 7" xfId="9967" xr:uid="{F291F47B-5A19-470B-8C4E-6E1855C1C3A2}"/>
    <cellStyle name="Comma 3 3 3" xfId="3359" xr:uid="{00000000-0005-0000-0000-000063060000}"/>
    <cellStyle name="Comma 3 3 3 2" xfId="5063" xr:uid="{00000000-0005-0000-0000-000064060000}"/>
    <cellStyle name="Comma 3 3 3 2 2" xfId="8452" xr:uid="{00000000-0005-0000-0000-000065060000}"/>
    <cellStyle name="Comma 3 3 3 2 2 2" xfId="15190" xr:uid="{EC6AD53A-B851-49EA-AE95-F8A261568AD6}"/>
    <cellStyle name="Comma 3 3 3 2 3" xfId="11831" xr:uid="{DB4151C8-581B-4161-A2EC-C094D62E4990}"/>
    <cellStyle name="Comma 3 3 3 3" xfId="6783" xr:uid="{00000000-0005-0000-0000-000066060000}"/>
    <cellStyle name="Comma 3 3 3 3 2" xfId="13521" xr:uid="{2EE4C4B7-F0C3-4ECB-8572-4635757F9EA4}"/>
    <cellStyle name="Comma 3 3 3 4" xfId="10162" xr:uid="{5F9A98C1-5766-405F-AB80-A43723A034BD}"/>
    <cellStyle name="Comma 3 3 4" xfId="3754" xr:uid="{00000000-0005-0000-0000-000067060000}"/>
    <cellStyle name="Comma 3 3 4 2" xfId="5452" xr:uid="{00000000-0005-0000-0000-000068060000}"/>
    <cellStyle name="Comma 3 3 4 2 2" xfId="8841" xr:uid="{00000000-0005-0000-0000-000069060000}"/>
    <cellStyle name="Comma 3 3 4 2 2 2" xfId="15579" xr:uid="{8CDAE62F-DC70-48E2-9328-2CAADCBE9CB0}"/>
    <cellStyle name="Comma 3 3 4 2 3" xfId="12220" xr:uid="{AF3957AD-3C7A-49DE-8E27-E7A98699EC6F}"/>
    <cellStyle name="Comma 3 3 4 3" xfId="7172" xr:uid="{00000000-0005-0000-0000-00006A060000}"/>
    <cellStyle name="Comma 3 3 4 3 2" xfId="13910" xr:uid="{85013220-35F7-432A-9355-A092C4C63BD5}"/>
    <cellStyle name="Comma 3 3 4 4" xfId="10551" xr:uid="{137234B4-B786-4F73-95EE-0D7AF1632F2C}"/>
    <cellStyle name="Comma 3 3 5" xfId="4261" xr:uid="{00000000-0005-0000-0000-00006B060000}"/>
    <cellStyle name="Comma 3 3 5 2" xfId="5942" xr:uid="{00000000-0005-0000-0000-00006C060000}"/>
    <cellStyle name="Comma 3 3 5 2 2" xfId="9331" xr:uid="{00000000-0005-0000-0000-00006D060000}"/>
    <cellStyle name="Comma 3 3 5 2 2 2" xfId="16069" xr:uid="{CD9F5EF7-4B92-4E52-9018-D6049C65F821}"/>
    <cellStyle name="Comma 3 3 5 2 3" xfId="12710" xr:uid="{2565556F-D242-4844-B0C6-DDEF1A0F7B42}"/>
    <cellStyle name="Comma 3 3 5 3" xfId="7662" xr:uid="{00000000-0005-0000-0000-00006E060000}"/>
    <cellStyle name="Comma 3 3 5 3 2" xfId="14400" xr:uid="{71026033-28AE-4CD8-ACB7-608E88E86491}"/>
    <cellStyle name="Comma 3 3 5 4" xfId="11041" xr:uid="{D0FD805E-E194-4FDD-A849-6E047F44E327}"/>
    <cellStyle name="Comma 3 3 6" xfId="4675" xr:uid="{00000000-0005-0000-0000-00006F060000}"/>
    <cellStyle name="Comma 3 3 6 2" xfId="8064" xr:uid="{00000000-0005-0000-0000-000070060000}"/>
    <cellStyle name="Comma 3 3 6 2 2" xfId="14802" xr:uid="{B8E0BC9F-C194-4D35-9721-11298324D0B0}"/>
    <cellStyle name="Comma 3 3 6 3" xfId="11443" xr:uid="{DCD10F78-43D8-4704-B166-EB25468D0B41}"/>
    <cellStyle name="Comma 3 3 7" xfId="6395" xr:uid="{00000000-0005-0000-0000-000071060000}"/>
    <cellStyle name="Comma 3 3 7 2" xfId="13133" xr:uid="{B2D12C22-40EA-4C48-967C-93656C31B58C}"/>
    <cellStyle name="Comma 3 3 8" xfId="9773" xr:uid="{FC5DE024-BCE1-498A-8538-FD3685BE2DC1}"/>
    <cellStyle name="Comma 3 4" xfId="3065" xr:uid="{00000000-0005-0000-0000-000072060000}"/>
    <cellStyle name="Comma 3 4 2" xfId="3457" xr:uid="{00000000-0005-0000-0000-000073060000}"/>
    <cellStyle name="Comma 3 4 2 2" xfId="5161" xr:uid="{00000000-0005-0000-0000-000074060000}"/>
    <cellStyle name="Comma 3 4 2 2 2" xfId="8550" xr:uid="{00000000-0005-0000-0000-000075060000}"/>
    <cellStyle name="Comma 3 4 2 2 2 2" xfId="15288" xr:uid="{8716F13B-8DE6-4637-A94D-E15D784E86B3}"/>
    <cellStyle name="Comma 3 4 2 2 3" xfId="11929" xr:uid="{7A6C0135-14E4-474D-B071-A59D4FC53077}"/>
    <cellStyle name="Comma 3 4 2 3" xfId="6881" xr:uid="{00000000-0005-0000-0000-000076060000}"/>
    <cellStyle name="Comma 3 4 2 3 2" xfId="13619" xr:uid="{9932D19F-F7F5-4F04-925E-BB2BDAA6276F}"/>
    <cellStyle name="Comma 3 4 2 4" xfId="10260" xr:uid="{CCEFA821-3A42-4F30-A45A-2924AAFF460E}"/>
    <cellStyle name="Comma 3 4 3" xfId="3852" xr:uid="{00000000-0005-0000-0000-000077060000}"/>
    <cellStyle name="Comma 3 4 3 2" xfId="5550" xr:uid="{00000000-0005-0000-0000-000078060000}"/>
    <cellStyle name="Comma 3 4 3 2 2" xfId="8939" xr:uid="{00000000-0005-0000-0000-000079060000}"/>
    <cellStyle name="Comma 3 4 3 2 2 2" xfId="15677" xr:uid="{1775C157-6F11-4F35-BFA8-9AF743F88038}"/>
    <cellStyle name="Comma 3 4 3 2 3" xfId="12318" xr:uid="{42D3A12C-B2D0-44B9-B522-C81423E19F93}"/>
    <cellStyle name="Comma 3 4 3 3" xfId="7270" xr:uid="{00000000-0005-0000-0000-00007A060000}"/>
    <cellStyle name="Comma 3 4 3 3 2" xfId="14008" xr:uid="{824AF686-094F-4794-B885-8B31B4CC81EC}"/>
    <cellStyle name="Comma 3 4 3 4" xfId="10649" xr:uid="{CF835B02-35B0-484E-AC56-6E53B9E3E7F9}"/>
    <cellStyle name="Comma 3 4 4" xfId="4359" xr:uid="{00000000-0005-0000-0000-00007B060000}"/>
    <cellStyle name="Comma 3 4 4 2" xfId="6040" xr:uid="{00000000-0005-0000-0000-00007C060000}"/>
    <cellStyle name="Comma 3 4 4 2 2" xfId="9429" xr:uid="{00000000-0005-0000-0000-00007D060000}"/>
    <cellStyle name="Comma 3 4 4 2 2 2" xfId="16167" xr:uid="{1994DF48-301C-4236-8914-A1BF777345F4}"/>
    <cellStyle name="Comma 3 4 4 2 3" xfId="12808" xr:uid="{878B4FA3-92E8-48D4-8775-7225C92C78FD}"/>
    <cellStyle name="Comma 3 4 4 3" xfId="7760" xr:uid="{00000000-0005-0000-0000-00007E060000}"/>
    <cellStyle name="Comma 3 4 4 3 2" xfId="14498" xr:uid="{D984093B-7EB1-4038-B5D0-CF9E37B22F7C}"/>
    <cellStyle name="Comma 3 4 4 4" xfId="11139" xr:uid="{8405757E-ED23-48D9-B0AC-2643C557E844}"/>
    <cellStyle name="Comma 3 4 5" xfId="4773" xr:uid="{00000000-0005-0000-0000-00007F060000}"/>
    <cellStyle name="Comma 3 4 5 2" xfId="8162" xr:uid="{00000000-0005-0000-0000-000080060000}"/>
    <cellStyle name="Comma 3 4 5 2 2" xfId="14900" xr:uid="{439B17E0-AB54-427C-8497-31B146A62142}"/>
    <cellStyle name="Comma 3 4 5 3" xfId="11541" xr:uid="{01BF818C-075C-4985-9223-A0F50EC8FC1D}"/>
    <cellStyle name="Comma 3 4 6" xfId="6493" xr:uid="{00000000-0005-0000-0000-000081060000}"/>
    <cellStyle name="Comma 3 4 6 2" xfId="13231" xr:uid="{ED3AF815-0A2E-4F14-979E-81ECF2094B51}"/>
    <cellStyle name="Comma 3 4 7" xfId="9871" xr:uid="{6A17C386-3260-4C58-834B-F473B978A9E2}"/>
    <cellStyle name="Comma 3 5" xfId="3263" xr:uid="{00000000-0005-0000-0000-000082060000}"/>
    <cellStyle name="Comma 3 5 2" xfId="4967" xr:uid="{00000000-0005-0000-0000-000083060000}"/>
    <cellStyle name="Comma 3 5 2 2" xfId="8356" xr:uid="{00000000-0005-0000-0000-000084060000}"/>
    <cellStyle name="Comma 3 5 2 2 2" xfId="15094" xr:uid="{051716C4-783D-41C4-BCA0-51E51A62570A}"/>
    <cellStyle name="Comma 3 5 2 3" xfId="11735" xr:uid="{8A9609DF-71D5-493F-8FBC-788A28C2D6CB}"/>
    <cellStyle name="Comma 3 5 3" xfId="6687" xr:uid="{00000000-0005-0000-0000-000085060000}"/>
    <cellStyle name="Comma 3 5 3 2" xfId="13425" xr:uid="{91D75C39-A932-4815-9B20-5C9AC6DC77CC}"/>
    <cellStyle name="Comma 3 5 4" xfId="10065" xr:uid="{43CC0AF1-383A-4DE2-9650-09CC844E3977}"/>
    <cellStyle name="Comma 3 6" xfId="3656" xr:uid="{00000000-0005-0000-0000-000086060000}"/>
    <cellStyle name="Comma 3 6 2" xfId="5355" xr:uid="{00000000-0005-0000-0000-000087060000}"/>
    <cellStyle name="Comma 3 6 2 2" xfId="8744" xr:uid="{00000000-0005-0000-0000-000088060000}"/>
    <cellStyle name="Comma 3 6 2 2 2" xfId="15482" xr:uid="{067DDF84-0FB2-4D3A-A2C3-11FF75AF92BB}"/>
    <cellStyle name="Comma 3 6 2 3" xfId="12123" xr:uid="{0361B6CC-8220-470F-9E4E-F8B55916A966}"/>
    <cellStyle name="Comma 3 6 3" xfId="7075" xr:uid="{00000000-0005-0000-0000-000089060000}"/>
    <cellStyle name="Comma 3 6 3 2" xfId="13813" xr:uid="{A4CE54A3-C597-490A-99A9-4A76C063EB8A}"/>
    <cellStyle name="Comma 3 6 4" xfId="10454" xr:uid="{FA949B9B-1F31-47BF-874F-767DC25299D0}"/>
    <cellStyle name="Comma 3 7" xfId="4051" xr:uid="{00000000-0005-0000-0000-00008A060000}"/>
    <cellStyle name="Comma 3 7 2" xfId="5745" xr:uid="{00000000-0005-0000-0000-00008B060000}"/>
    <cellStyle name="Comma 3 7 2 2" xfId="9134" xr:uid="{00000000-0005-0000-0000-00008C060000}"/>
    <cellStyle name="Comma 3 7 2 2 2" xfId="15872" xr:uid="{EB8CC47C-4F79-4447-8666-93D2BAD044EB}"/>
    <cellStyle name="Comma 3 7 2 3" xfId="12513" xr:uid="{F928F82D-3A8A-40A0-8F7F-91A47585C037}"/>
    <cellStyle name="Comma 3 7 3" xfId="7465" xr:uid="{00000000-0005-0000-0000-00008D060000}"/>
    <cellStyle name="Comma 3 7 3 2" xfId="14203" xr:uid="{25E090E7-D378-447C-BFF9-4BD41EA18120}"/>
    <cellStyle name="Comma 3 7 4" xfId="10844" xr:uid="{BC0B8DE1-AE0E-41F5-99D1-5F5F8BCD76C1}"/>
    <cellStyle name="Comma 3 8" xfId="4159" xr:uid="{00000000-0005-0000-0000-00008E060000}"/>
    <cellStyle name="Comma 3 8 2" xfId="5844" xr:uid="{00000000-0005-0000-0000-00008F060000}"/>
    <cellStyle name="Comma 3 8 2 2" xfId="9233" xr:uid="{00000000-0005-0000-0000-000090060000}"/>
    <cellStyle name="Comma 3 8 2 2 2" xfId="15971" xr:uid="{5AE04A0D-6263-4D6F-8E18-B0D368DFDA4F}"/>
    <cellStyle name="Comma 3 8 2 3" xfId="12612" xr:uid="{21CA5FB2-3CB6-4208-AD26-63D3274EEFC9}"/>
    <cellStyle name="Comma 3 8 3" xfId="7564" xr:uid="{00000000-0005-0000-0000-000091060000}"/>
    <cellStyle name="Comma 3 8 3 2" xfId="14302" xr:uid="{18DB7D00-B679-40B3-9AF5-32468EC28925}"/>
    <cellStyle name="Comma 3 8 4" xfId="10943" xr:uid="{AF421904-B33E-4F51-B542-61A1BA0CF9F1}"/>
    <cellStyle name="Comma 3 9" xfId="4575" xr:uid="{00000000-0005-0000-0000-000092060000}"/>
    <cellStyle name="Comma 3 9 2" xfId="7964" xr:uid="{00000000-0005-0000-0000-000093060000}"/>
    <cellStyle name="Comma 3 9 2 2" xfId="14702" xr:uid="{8A4335BB-0246-4EE0-BB43-11D0AD4D6026}"/>
    <cellStyle name="Comma 3 9 3" xfId="11343" xr:uid="{AABA42D7-35EA-40DB-9B08-A4BBA4F89749}"/>
    <cellStyle name="Comma 30" xfId="4578" xr:uid="{00000000-0005-0000-0000-000094060000}"/>
    <cellStyle name="Comma 30 2" xfId="7967" xr:uid="{00000000-0005-0000-0000-000095060000}"/>
    <cellStyle name="Comma 30 2 2" xfId="14705" xr:uid="{FA87CDE6-4C2F-4FE8-92AA-74F6000B4E1E}"/>
    <cellStyle name="Comma 30 3" xfId="11346" xr:uid="{BD32EA69-8D52-431A-9461-843185E0D4B1}"/>
    <cellStyle name="Comma 31" xfId="6231" xr:uid="{00000000-0005-0000-0000-000096060000}"/>
    <cellStyle name="Comma 31 2" xfId="9619" xr:uid="{00000000-0005-0000-0000-000097060000}"/>
    <cellStyle name="Comma 31 2 2" xfId="16357" xr:uid="{154F2357-9FA1-4BA6-8A87-19CB74FB24C0}"/>
    <cellStyle name="Comma 31 3" xfId="12998" xr:uid="{FF21FA3E-9769-40C6-A6B1-5732A3AB9AFB}"/>
    <cellStyle name="Comma 32" xfId="6228" xr:uid="{00000000-0005-0000-0000-000098060000}"/>
    <cellStyle name="Comma 32 2" xfId="9616" xr:uid="{00000000-0005-0000-0000-000099060000}"/>
    <cellStyle name="Comma 32 2 2" xfId="16354" xr:uid="{AABDE9F8-502B-4E4D-BA39-9113CE02AF1F}"/>
    <cellStyle name="Comma 32 3" xfId="12995" xr:uid="{733F9707-E420-4221-BBA0-022C619E232F}"/>
    <cellStyle name="Comma 33" xfId="6229" xr:uid="{00000000-0005-0000-0000-00009A060000}"/>
    <cellStyle name="Comma 33 2" xfId="9617" xr:uid="{00000000-0005-0000-0000-00009B060000}"/>
    <cellStyle name="Comma 33 2 2" xfId="16355" xr:uid="{AA9C1357-97B3-4EE4-95AC-5D4526FA7C89}"/>
    <cellStyle name="Comma 33 3" xfId="12996" xr:uid="{78EEF685-FBAC-4A10-9DF6-8786C779629F}"/>
    <cellStyle name="Comma 34" xfId="6241" xr:uid="{00000000-0005-0000-0000-00009C060000}"/>
    <cellStyle name="Comma 34 2" xfId="13004" xr:uid="{97950732-BB5A-4675-AF7E-05B51A98126E}"/>
    <cellStyle name="Comma 35" xfId="6320" xr:uid="{00000000-0005-0000-0000-00009D060000}"/>
    <cellStyle name="Comma 35 2" xfId="13064" xr:uid="{F3C4F0AC-65AD-454A-9870-5BED9ED7AA3C}"/>
    <cellStyle name="Comma 36" xfId="6240" xr:uid="{00000000-0005-0000-0000-00009E060000}"/>
    <cellStyle name="Comma 36 2" xfId="13003" xr:uid="{2C6FC536-613B-4CE3-97C1-65EAF49130B6}"/>
    <cellStyle name="Comma 37" xfId="6315" xr:uid="{00000000-0005-0000-0000-00009F060000}"/>
    <cellStyle name="Comma 37 2" xfId="13062" xr:uid="{88CF675A-2F3C-4703-BF86-ABF959713CD3}"/>
    <cellStyle name="Comma 38" xfId="6257" xr:uid="{00000000-0005-0000-0000-0000A0060000}"/>
    <cellStyle name="Comma 38 2" xfId="13018" xr:uid="{C2C6CB98-B5EC-4DFC-8C6E-9CC284C57610}"/>
    <cellStyle name="Comma 39" xfId="6372" xr:uid="{00000000-0005-0000-0000-0000A1060000}"/>
    <cellStyle name="Comma 39 2" xfId="13114" xr:uid="{491D7672-D3D3-4CDF-BB65-412069CAD296}"/>
    <cellStyle name="Comma 4" xfId="81" xr:uid="{00000000-0005-0000-0000-0000A2060000}"/>
    <cellStyle name="Comma 4 10" xfId="6253" xr:uid="{00000000-0005-0000-0000-0000A3060000}"/>
    <cellStyle name="Comma 4 10 2" xfId="13016" xr:uid="{F09B6DF2-6744-42E9-9145-41E7919C4E12}"/>
    <cellStyle name="Comma 4 11" xfId="9678" xr:uid="{F60DFAE2-6CEB-4DB9-8188-46371DD03C7D}"/>
    <cellStyle name="Comma 4 2" xfId="2883" xr:uid="{00000000-0005-0000-0000-0000A4060000}"/>
    <cellStyle name="Comma 4 2 10" xfId="9727" xr:uid="{3DFF29E2-7B2C-45D4-A147-BE843F5DF460}"/>
    <cellStyle name="Comma 4 2 2" xfId="3015" xr:uid="{00000000-0005-0000-0000-0000A5060000}"/>
    <cellStyle name="Comma 4 2 2 2" xfId="3213" xr:uid="{00000000-0005-0000-0000-0000A6060000}"/>
    <cellStyle name="Comma 4 2 2 2 2" xfId="3605" xr:uid="{00000000-0005-0000-0000-0000A7060000}"/>
    <cellStyle name="Comma 4 2 2 2 2 2" xfId="5309" xr:uid="{00000000-0005-0000-0000-0000A8060000}"/>
    <cellStyle name="Comma 4 2 2 2 2 2 2" xfId="8698" xr:uid="{00000000-0005-0000-0000-0000A9060000}"/>
    <cellStyle name="Comma 4 2 2 2 2 2 2 2" xfId="15436" xr:uid="{194601DD-41F5-4A8F-BE10-12519B6CD28A}"/>
    <cellStyle name="Comma 4 2 2 2 2 2 3" xfId="12077" xr:uid="{523A0C34-6506-4FB9-BF67-D8BFD365BE45}"/>
    <cellStyle name="Comma 4 2 2 2 2 3" xfId="7029" xr:uid="{00000000-0005-0000-0000-0000AA060000}"/>
    <cellStyle name="Comma 4 2 2 2 2 3 2" xfId="13767" xr:uid="{B2D3E98C-CBF0-4541-A27A-15CFE1D77F0E}"/>
    <cellStyle name="Comma 4 2 2 2 2 4" xfId="10408" xr:uid="{3B0CFACD-210B-4820-8CAF-5E7B684BA148}"/>
    <cellStyle name="Comma 4 2 2 2 3" xfId="4000" xr:uid="{00000000-0005-0000-0000-0000AB060000}"/>
    <cellStyle name="Comma 4 2 2 2 3 2" xfId="5698" xr:uid="{00000000-0005-0000-0000-0000AC060000}"/>
    <cellStyle name="Comma 4 2 2 2 3 2 2" xfId="9087" xr:uid="{00000000-0005-0000-0000-0000AD060000}"/>
    <cellStyle name="Comma 4 2 2 2 3 2 2 2" xfId="15825" xr:uid="{4C7FD9E0-8160-404E-A2B1-A497FC94A9E3}"/>
    <cellStyle name="Comma 4 2 2 2 3 2 3" xfId="12466" xr:uid="{FF2286BA-E930-4489-A9A5-2212D5A0D2C1}"/>
    <cellStyle name="Comma 4 2 2 2 3 3" xfId="7418" xr:uid="{00000000-0005-0000-0000-0000AE060000}"/>
    <cellStyle name="Comma 4 2 2 2 3 3 2" xfId="14156" xr:uid="{7FC472FC-986E-4B72-887D-F75166C2680B}"/>
    <cellStyle name="Comma 4 2 2 2 3 4" xfId="10797" xr:uid="{6C456C4A-975F-4377-AF1F-3704A9A9D982}"/>
    <cellStyle name="Comma 4 2 2 2 4" xfId="4507" xr:uid="{00000000-0005-0000-0000-0000AF060000}"/>
    <cellStyle name="Comma 4 2 2 2 4 2" xfId="6188" xr:uid="{00000000-0005-0000-0000-0000B0060000}"/>
    <cellStyle name="Comma 4 2 2 2 4 2 2" xfId="9577" xr:uid="{00000000-0005-0000-0000-0000B1060000}"/>
    <cellStyle name="Comma 4 2 2 2 4 2 2 2" xfId="16315" xr:uid="{3E0930E4-3700-4F6C-AF0D-84A339709636}"/>
    <cellStyle name="Comma 4 2 2 2 4 2 3" xfId="12956" xr:uid="{0FCD6557-B814-4822-A43F-F17E26636F71}"/>
    <cellStyle name="Comma 4 2 2 2 4 3" xfId="7908" xr:uid="{00000000-0005-0000-0000-0000B2060000}"/>
    <cellStyle name="Comma 4 2 2 2 4 3 2" xfId="14646" xr:uid="{DA7C3812-8E5E-461B-BED3-7B39D1524E88}"/>
    <cellStyle name="Comma 4 2 2 2 4 4" xfId="11287" xr:uid="{EC8A3BF3-57A7-4271-B84C-1138A6A19692}"/>
    <cellStyle name="Comma 4 2 2 2 5" xfId="4921" xr:uid="{00000000-0005-0000-0000-0000B3060000}"/>
    <cellStyle name="Comma 4 2 2 2 5 2" xfId="8310" xr:uid="{00000000-0005-0000-0000-0000B4060000}"/>
    <cellStyle name="Comma 4 2 2 2 5 2 2" xfId="15048" xr:uid="{4E3E8BD8-4634-425C-ADC7-6C9D19CE0758}"/>
    <cellStyle name="Comma 4 2 2 2 5 3" xfId="11689" xr:uid="{A6F09249-A98A-4777-A135-9342A2F5BDA5}"/>
    <cellStyle name="Comma 4 2 2 2 6" xfId="6641" xr:uid="{00000000-0005-0000-0000-0000B5060000}"/>
    <cellStyle name="Comma 4 2 2 2 6 2" xfId="13379" xr:uid="{9224EB8A-ED04-4A0D-9EDB-1737050BA149}"/>
    <cellStyle name="Comma 4 2 2 2 7" xfId="10019" xr:uid="{9249E00A-702A-43D7-9F4B-5AB863A247BC}"/>
    <cellStyle name="Comma 4 2 2 3" xfId="3411" xr:uid="{00000000-0005-0000-0000-0000B6060000}"/>
    <cellStyle name="Comma 4 2 2 3 2" xfId="5115" xr:uid="{00000000-0005-0000-0000-0000B7060000}"/>
    <cellStyle name="Comma 4 2 2 3 2 2" xfId="8504" xr:uid="{00000000-0005-0000-0000-0000B8060000}"/>
    <cellStyle name="Comma 4 2 2 3 2 2 2" xfId="15242" xr:uid="{CE6D8319-52EF-4496-B767-E9FD98372CCF}"/>
    <cellStyle name="Comma 4 2 2 3 2 3" xfId="11883" xr:uid="{39435B3B-3EC3-4AC3-A68F-59075511F4A6}"/>
    <cellStyle name="Comma 4 2 2 3 3" xfId="6835" xr:uid="{00000000-0005-0000-0000-0000B9060000}"/>
    <cellStyle name="Comma 4 2 2 3 3 2" xfId="13573" xr:uid="{3ED943E0-7192-4E02-8273-0455E1B40CE3}"/>
    <cellStyle name="Comma 4 2 2 3 4" xfId="10214" xr:uid="{B299B749-6B8F-46F3-B876-DBF96666AFE1}"/>
    <cellStyle name="Comma 4 2 2 4" xfId="3806" xr:uid="{00000000-0005-0000-0000-0000BA060000}"/>
    <cellStyle name="Comma 4 2 2 4 2" xfId="5504" xr:uid="{00000000-0005-0000-0000-0000BB060000}"/>
    <cellStyle name="Comma 4 2 2 4 2 2" xfId="8893" xr:uid="{00000000-0005-0000-0000-0000BC060000}"/>
    <cellStyle name="Comma 4 2 2 4 2 2 2" xfId="15631" xr:uid="{12D310F1-4B04-4888-914A-9B46FC6ABA48}"/>
    <cellStyle name="Comma 4 2 2 4 2 3" xfId="12272" xr:uid="{19BDB086-6C1A-475A-AF8C-6F45BD78F339}"/>
    <cellStyle name="Comma 4 2 2 4 3" xfId="7224" xr:uid="{00000000-0005-0000-0000-0000BD060000}"/>
    <cellStyle name="Comma 4 2 2 4 3 2" xfId="13962" xr:uid="{C0319F70-AD2A-4587-80AE-6E11D5869FE2}"/>
    <cellStyle name="Comma 4 2 2 4 4" xfId="10603" xr:uid="{8441C28B-B5B6-453C-B1CF-F8D4262624F5}"/>
    <cellStyle name="Comma 4 2 2 5" xfId="4313" xr:uid="{00000000-0005-0000-0000-0000BE060000}"/>
    <cellStyle name="Comma 4 2 2 5 2" xfId="5994" xr:uid="{00000000-0005-0000-0000-0000BF060000}"/>
    <cellStyle name="Comma 4 2 2 5 2 2" xfId="9383" xr:uid="{00000000-0005-0000-0000-0000C0060000}"/>
    <cellStyle name="Comma 4 2 2 5 2 2 2" xfId="16121" xr:uid="{41504D6C-ACCC-471A-9001-EBEDDBD44534}"/>
    <cellStyle name="Comma 4 2 2 5 2 3" xfId="12762" xr:uid="{77EF3D69-A992-45C3-8971-BEF5BC93D0D0}"/>
    <cellStyle name="Comma 4 2 2 5 3" xfId="7714" xr:uid="{00000000-0005-0000-0000-0000C1060000}"/>
    <cellStyle name="Comma 4 2 2 5 3 2" xfId="14452" xr:uid="{3F752281-B2BF-42BD-9646-FE5F8E4FEAFD}"/>
    <cellStyle name="Comma 4 2 2 5 4" xfId="11093" xr:uid="{4D829075-A27E-4E7E-B4C5-C8B5029AB385}"/>
    <cellStyle name="Comma 4 2 2 6" xfId="4727" xr:uid="{00000000-0005-0000-0000-0000C2060000}"/>
    <cellStyle name="Comma 4 2 2 6 2" xfId="8116" xr:uid="{00000000-0005-0000-0000-0000C3060000}"/>
    <cellStyle name="Comma 4 2 2 6 2 2" xfId="14854" xr:uid="{D4631651-0534-4A0D-B9DB-0324A61357D1}"/>
    <cellStyle name="Comma 4 2 2 6 3" xfId="11495" xr:uid="{B04F4D93-F01E-4A7A-B22F-746F9313B3DB}"/>
    <cellStyle name="Comma 4 2 2 7" xfId="6447" xr:uid="{00000000-0005-0000-0000-0000C4060000}"/>
    <cellStyle name="Comma 4 2 2 7 2" xfId="13185" xr:uid="{5D3BE935-833B-4625-BB2E-692F9770A84A}"/>
    <cellStyle name="Comma 4 2 2 8" xfId="9825" xr:uid="{E3774E58-5952-4776-8E2C-72603A817A30}"/>
    <cellStyle name="Comma 4 2 3" xfId="3115" xr:uid="{00000000-0005-0000-0000-0000C5060000}"/>
    <cellStyle name="Comma 4 2 3 2" xfId="3507" xr:uid="{00000000-0005-0000-0000-0000C6060000}"/>
    <cellStyle name="Comma 4 2 3 2 2" xfId="5211" xr:uid="{00000000-0005-0000-0000-0000C7060000}"/>
    <cellStyle name="Comma 4 2 3 2 2 2" xfId="8600" xr:uid="{00000000-0005-0000-0000-0000C8060000}"/>
    <cellStyle name="Comma 4 2 3 2 2 2 2" xfId="15338" xr:uid="{5A59B790-83B0-49DA-90C3-7DDB27DBA627}"/>
    <cellStyle name="Comma 4 2 3 2 2 3" xfId="11979" xr:uid="{DDC1DF71-A3F5-4C17-866F-4300CF6A8F46}"/>
    <cellStyle name="Comma 4 2 3 2 3" xfId="6931" xr:uid="{00000000-0005-0000-0000-0000C9060000}"/>
    <cellStyle name="Comma 4 2 3 2 3 2" xfId="13669" xr:uid="{EB28F23D-7C44-43E4-94E1-DBCA203E76F4}"/>
    <cellStyle name="Comma 4 2 3 2 4" xfId="10310" xr:uid="{76C71BAA-3345-45EE-BC64-F74458922048}"/>
    <cellStyle name="Comma 4 2 3 3" xfId="3902" xr:uid="{00000000-0005-0000-0000-0000CA060000}"/>
    <cellStyle name="Comma 4 2 3 3 2" xfId="5600" xr:uid="{00000000-0005-0000-0000-0000CB060000}"/>
    <cellStyle name="Comma 4 2 3 3 2 2" xfId="8989" xr:uid="{00000000-0005-0000-0000-0000CC060000}"/>
    <cellStyle name="Comma 4 2 3 3 2 2 2" xfId="15727" xr:uid="{8DB67E5E-1744-4B2B-BEFE-D4A934A3C282}"/>
    <cellStyle name="Comma 4 2 3 3 2 3" xfId="12368" xr:uid="{31C61FDC-9024-47CD-A30E-5BCA7CEF9E8F}"/>
    <cellStyle name="Comma 4 2 3 3 3" xfId="7320" xr:uid="{00000000-0005-0000-0000-0000CD060000}"/>
    <cellStyle name="Comma 4 2 3 3 3 2" xfId="14058" xr:uid="{2737488E-20BA-444E-8DF9-9B9EBEB794D9}"/>
    <cellStyle name="Comma 4 2 3 3 4" xfId="10699" xr:uid="{0F3AB12C-3C96-4E7B-9237-3579ED1C130B}"/>
    <cellStyle name="Comma 4 2 3 4" xfId="4409" xr:uid="{00000000-0005-0000-0000-0000CE060000}"/>
    <cellStyle name="Comma 4 2 3 4 2" xfId="6090" xr:uid="{00000000-0005-0000-0000-0000CF060000}"/>
    <cellStyle name="Comma 4 2 3 4 2 2" xfId="9479" xr:uid="{00000000-0005-0000-0000-0000D0060000}"/>
    <cellStyle name="Comma 4 2 3 4 2 2 2" xfId="16217" xr:uid="{0FBA8634-D1FC-43EF-BC18-75E88DEDF037}"/>
    <cellStyle name="Comma 4 2 3 4 2 3" xfId="12858" xr:uid="{943A6792-0ACF-4A5F-9DAA-9623BF1DA2B8}"/>
    <cellStyle name="Comma 4 2 3 4 3" xfId="7810" xr:uid="{00000000-0005-0000-0000-0000D1060000}"/>
    <cellStyle name="Comma 4 2 3 4 3 2" xfId="14548" xr:uid="{AB5F79A0-4E64-4290-AB24-86DCA2202EAD}"/>
    <cellStyle name="Comma 4 2 3 4 4" xfId="11189" xr:uid="{2102E976-A314-4781-9673-FD5C219D6CD7}"/>
    <cellStyle name="Comma 4 2 3 5" xfId="4823" xr:uid="{00000000-0005-0000-0000-0000D2060000}"/>
    <cellStyle name="Comma 4 2 3 5 2" xfId="8212" xr:uid="{00000000-0005-0000-0000-0000D3060000}"/>
    <cellStyle name="Comma 4 2 3 5 2 2" xfId="14950" xr:uid="{FF3F144E-91D1-4CD8-AE8F-2124D65C2850}"/>
    <cellStyle name="Comma 4 2 3 5 3" xfId="11591" xr:uid="{4ADCB7F6-FDCF-49C9-B239-5909ED03E11F}"/>
    <cellStyle name="Comma 4 2 3 6" xfId="6543" xr:uid="{00000000-0005-0000-0000-0000D4060000}"/>
    <cellStyle name="Comma 4 2 3 6 2" xfId="13281" xr:uid="{CA26915E-9FBC-4A1C-AC18-3C14F272FE7D}"/>
    <cellStyle name="Comma 4 2 3 7" xfId="9921" xr:uid="{C5E5C0C8-B423-48D5-B782-3A75CCD588EB}"/>
    <cellStyle name="Comma 4 2 4" xfId="3313" xr:uid="{00000000-0005-0000-0000-0000D5060000}"/>
    <cellStyle name="Comma 4 2 4 2" xfId="5017" xr:uid="{00000000-0005-0000-0000-0000D6060000}"/>
    <cellStyle name="Comma 4 2 4 2 2" xfId="8406" xr:uid="{00000000-0005-0000-0000-0000D7060000}"/>
    <cellStyle name="Comma 4 2 4 2 2 2" xfId="15144" xr:uid="{3D39D918-9292-44B4-AC3D-4D06EE95C64E}"/>
    <cellStyle name="Comma 4 2 4 2 3" xfId="11785" xr:uid="{2EC9723A-AE5C-48D5-9A77-9F98F5612A64}"/>
    <cellStyle name="Comma 4 2 4 3" xfId="6737" xr:uid="{00000000-0005-0000-0000-0000D8060000}"/>
    <cellStyle name="Comma 4 2 4 3 2" xfId="13475" xr:uid="{1118ABE1-B602-4F4F-B3D6-BCE476EFB890}"/>
    <cellStyle name="Comma 4 2 4 4" xfId="10116" xr:uid="{5316E600-63B3-45AF-8F35-6130B603E282}"/>
    <cellStyle name="Comma 4 2 5" xfId="3708" xr:uid="{00000000-0005-0000-0000-0000D9060000}"/>
    <cellStyle name="Comma 4 2 5 2" xfId="5406" xr:uid="{00000000-0005-0000-0000-0000DA060000}"/>
    <cellStyle name="Comma 4 2 5 2 2" xfId="8795" xr:uid="{00000000-0005-0000-0000-0000DB060000}"/>
    <cellStyle name="Comma 4 2 5 2 2 2" xfId="15533" xr:uid="{D2043380-4165-42C4-8EE7-CFC8F3E1DBA9}"/>
    <cellStyle name="Comma 4 2 5 2 3" xfId="12174" xr:uid="{10718242-B598-4120-9894-5678B5BFC723}"/>
    <cellStyle name="Comma 4 2 5 3" xfId="7126" xr:uid="{00000000-0005-0000-0000-0000DC060000}"/>
    <cellStyle name="Comma 4 2 5 3 2" xfId="13864" xr:uid="{109ED351-6F2A-4CCA-9741-DECEFD3D57F6}"/>
    <cellStyle name="Comma 4 2 5 4" xfId="10505" xr:uid="{B3814C69-20B5-401D-9DEF-8819652054B8}"/>
    <cellStyle name="Comma 4 2 6" xfId="4106" xr:uid="{00000000-0005-0000-0000-0000DD060000}"/>
    <cellStyle name="Comma 4 2 6 2" xfId="5798" xr:uid="{00000000-0005-0000-0000-0000DE060000}"/>
    <cellStyle name="Comma 4 2 6 2 2" xfId="9187" xr:uid="{00000000-0005-0000-0000-0000DF060000}"/>
    <cellStyle name="Comma 4 2 6 2 2 2" xfId="15925" xr:uid="{3C549267-16C2-4BBF-A8FC-ABA41F415DB9}"/>
    <cellStyle name="Comma 4 2 6 2 3" xfId="12566" xr:uid="{D528CF2D-CAA2-4FDA-944A-2FE6004F4D40}"/>
    <cellStyle name="Comma 4 2 6 3" xfId="7518" xr:uid="{00000000-0005-0000-0000-0000E0060000}"/>
    <cellStyle name="Comma 4 2 6 3 2" xfId="14256" xr:uid="{508C10DA-1C68-48A4-89AD-5B24D1C7E6FF}"/>
    <cellStyle name="Comma 4 2 6 4" xfId="10897" xr:uid="{A4FD944A-3304-44E2-A1AF-F5121B2FA45A}"/>
    <cellStyle name="Comma 4 2 7" xfId="4215" xr:uid="{00000000-0005-0000-0000-0000E1060000}"/>
    <cellStyle name="Comma 4 2 7 2" xfId="5896" xr:uid="{00000000-0005-0000-0000-0000E2060000}"/>
    <cellStyle name="Comma 4 2 7 2 2" xfId="9285" xr:uid="{00000000-0005-0000-0000-0000E3060000}"/>
    <cellStyle name="Comma 4 2 7 2 2 2" xfId="16023" xr:uid="{AAC73704-1184-4296-BC8B-1C42C5EAE0F1}"/>
    <cellStyle name="Comma 4 2 7 2 3" xfId="12664" xr:uid="{39CFE34A-B023-43DA-8AD3-5CFD762C1422}"/>
    <cellStyle name="Comma 4 2 7 3" xfId="7616" xr:uid="{00000000-0005-0000-0000-0000E4060000}"/>
    <cellStyle name="Comma 4 2 7 3 2" xfId="14354" xr:uid="{8FC86D4D-946D-448C-98E0-B856B7555215}"/>
    <cellStyle name="Comma 4 2 7 4" xfId="10995" xr:uid="{6F3F9B56-8DAD-4119-A518-441D7FF529FC}"/>
    <cellStyle name="Comma 4 2 8" xfId="4629" xr:uid="{00000000-0005-0000-0000-0000E5060000}"/>
    <cellStyle name="Comma 4 2 8 2" xfId="8018" xr:uid="{00000000-0005-0000-0000-0000E6060000}"/>
    <cellStyle name="Comma 4 2 8 2 2" xfId="14756" xr:uid="{3D41C96B-3B65-4313-8677-5B0C0016EE15}"/>
    <cellStyle name="Comma 4 2 8 3" xfId="11397" xr:uid="{DFAA1AD6-083B-4B75-90DC-B1336FFD04FE}"/>
    <cellStyle name="Comma 4 2 9" xfId="6335" xr:uid="{00000000-0005-0000-0000-0000E7060000}"/>
    <cellStyle name="Comma 4 2 9 2" xfId="13079" xr:uid="{575AD733-4C73-4E54-B1A0-07B30EABC2B0}"/>
    <cellStyle name="Comma 4 3" xfId="2960" xr:uid="{00000000-0005-0000-0000-0000E8060000}"/>
    <cellStyle name="Comma 4 3 2" xfId="3162" xr:uid="{00000000-0005-0000-0000-0000E9060000}"/>
    <cellStyle name="Comma 4 3 2 2" xfId="3554" xr:uid="{00000000-0005-0000-0000-0000EA060000}"/>
    <cellStyle name="Comma 4 3 2 2 2" xfId="5258" xr:uid="{00000000-0005-0000-0000-0000EB060000}"/>
    <cellStyle name="Comma 4 3 2 2 2 2" xfId="8647" xr:uid="{00000000-0005-0000-0000-0000EC060000}"/>
    <cellStyle name="Comma 4 3 2 2 2 2 2" xfId="15385" xr:uid="{64A25C56-D15D-43B7-9CFF-C9932B46612D}"/>
    <cellStyle name="Comma 4 3 2 2 2 3" xfId="12026" xr:uid="{6F27455E-F7F3-47AC-B0E8-D8198EA4BB00}"/>
    <cellStyle name="Comma 4 3 2 2 3" xfId="6978" xr:uid="{00000000-0005-0000-0000-0000ED060000}"/>
    <cellStyle name="Comma 4 3 2 2 3 2" xfId="13716" xr:uid="{49352674-D89D-484F-A545-D35AD307EBF7}"/>
    <cellStyle name="Comma 4 3 2 2 4" xfId="10357" xr:uid="{60574405-F776-474A-850D-857B76FD8BBF}"/>
    <cellStyle name="Comma 4 3 2 3" xfId="3949" xr:uid="{00000000-0005-0000-0000-0000EE060000}"/>
    <cellStyle name="Comma 4 3 2 3 2" xfId="5647" xr:uid="{00000000-0005-0000-0000-0000EF060000}"/>
    <cellStyle name="Comma 4 3 2 3 2 2" xfId="9036" xr:uid="{00000000-0005-0000-0000-0000F0060000}"/>
    <cellStyle name="Comma 4 3 2 3 2 2 2" xfId="15774" xr:uid="{D65632CE-484A-43A9-8DDA-AE5B7F2AC7DC}"/>
    <cellStyle name="Comma 4 3 2 3 2 3" xfId="12415" xr:uid="{B2B024AB-474D-428A-A9EA-77880F1D2D17}"/>
    <cellStyle name="Comma 4 3 2 3 3" xfId="7367" xr:uid="{00000000-0005-0000-0000-0000F1060000}"/>
    <cellStyle name="Comma 4 3 2 3 3 2" xfId="14105" xr:uid="{6189E746-9F92-4ABB-9DFE-45E85D783566}"/>
    <cellStyle name="Comma 4 3 2 3 4" xfId="10746" xr:uid="{5D238B72-1F63-466B-91B2-1D037E928D1F}"/>
    <cellStyle name="Comma 4 3 2 4" xfId="4456" xr:uid="{00000000-0005-0000-0000-0000F2060000}"/>
    <cellStyle name="Comma 4 3 2 4 2" xfId="6137" xr:uid="{00000000-0005-0000-0000-0000F3060000}"/>
    <cellStyle name="Comma 4 3 2 4 2 2" xfId="9526" xr:uid="{00000000-0005-0000-0000-0000F4060000}"/>
    <cellStyle name="Comma 4 3 2 4 2 2 2" xfId="16264" xr:uid="{7BD43564-AEFA-4507-B89E-BD40FC217858}"/>
    <cellStyle name="Comma 4 3 2 4 2 3" xfId="12905" xr:uid="{CB734D32-8296-421A-9D3F-16CD3442FF10}"/>
    <cellStyle name="Comma 4 3 2 4 3" xfId="7857" xr:uid="{00000000-0005-0000-0000-0000F5060000}"/>
    <cellStyle name="Comma 4 3 2 4 3 2" xfId="14595" xr:uid="{AABC2DB6-7DB8-435B-85F4-4937A7C94CD5}"/>
    <cellStyle name="Comma 4 3 2 4 4" xfId="11236" xr:uid="{62B19D32-B0A7-4F9E-A017-7CD999B89FB4}"/>
    <cellStyle name="Comma 4 3 2 5" xfId="4870" xr:uid="{00000000-0005-0000-0000-0000F6060000}"/>
    <cellStyle name="Comma 4 3 2 5 2" xfId="8259" xr:uid="{00000000-0005-0000-0000-0000F7060000}"/>
    <cellStyle name="Comma 4 3 2 5 2 2" xfId="14997" xr:uid="{42758459-80D8-4D4D-9642-EAB748DFA277}"/>
    <cellStyle name="Comma 4 3 2 5 3" xfId="11638" xr:uid="{BA7F39E0-FC56-4BE2-BC72-366CC0C1E2E6}"/>
    <cellStyle name="Comma 4 3 2 6" xfId="6590" xr:uid="{00000000-0005-0000-0000-0000F8060000}"/>
    <cellStyle name="Comma 4 3 2 6 2" xfId="13328" xr:uid="{DC4F4F39-8D5F-4A52-8A17-340E63FCB800}"/>
    <cellStyle name="Comma 4 3 2 7" xfId="9968" xr:uid="{6154F704-D357-43ED-B792-88BDCB9380C9}"/>
    <cellStyle name="Comma 4 3 3" xfId="3360" xr:uid="{00000000-0005-0000-0000-0000F9060000}"/>
    <cellStyle name="Comma 4 3 3 2" xfId="5064" xr:uid="{00000000-0005-0000-0000-0000FA060000}"/>
    <cellStyle name="Comma 4 3 3 2 2" xfId="8453" xr:uid="{00000000-0005-0000-0000-0000FB060000}"/>
    <cellStyle name="Comma 4 3 3 2 2 2" xfId="15191" xr:uid="{F2672CA0-6F23-4C0F-8AC4-D907D561B67D}"/>
    <cellStyle name="Comma 4 3 3 2 3" xfId="11832" xr:uid="{7AEEC8F9-441A-4AAD-BAF2-DB95EB7DCF71}"/>
    <cellStyle name="Comma 4 3 3 3" xfId="6784" xr:uid="{00000000-0005-0000-0000-0000FC060000}"/>
    <cellStyle name="Comma 4 3 3 3 2" xfId="13522" xr:uid="{C938EF7D-D5D2-40FE-85F9-ECFAF7CCDD9A}"/>
    <cellStyle name="Comma 4 3 3 4" xfId="10163" xr:uid="{C67DCBFE-EF13-4562-8DA5-5D65B5F19D33}"/>
    <cellStyle name="Comma 4 3 4" xfId="3755" xr:uid="{00000000-0005-0000-0000-0000FD060000}"/>
    <cellStyle name="Comma 4 3 4 2" xfId="5453" xr:uid="{00000000-0005-0000-0000-0000FE060000}"/>
    <cellStyle name="Comma 4 3 4 2 2" xfId="8842" xr:uid="{00000000-0005-0000-0000-0000FF060000}"/>
    <cellStyle name="Comma 4 3 4 2 2 2" xfId="15580" xr:uid="{CA3A0E8D-A27B-4EF9-9D53-59611B6AEC5A}"/>
    <cellStyle name="Comma 4 3 4 2 3" xfId="12221" xr:uid="{11DF2494-AC85-4469-88BA-B8E1B726EEC1}"/>
    <cellStyle name="Comma 4 3 4 3" xfId="7173" xr:uid="{00000000-0005-0000-0000-000000070000}"/>
    <cellStyle name="Comma 4 3 4 3 2" xfId="13911" xr:uid="{202BFCEF-E48A-44F5-B764-6FA687C4FE13}"/>
    <cellStyle name="Comma 4 3 4 4" xfId="10552" xr:uid="{A4D8BC80-7E90-418B-9A86-1D3EA32E353F}"/>
    <cellStyle name="Comma 4 3 5" xfId="4262" xr:uid="{00000000-0005-0000-0000-000001070000}"/>
    <cellStyle name="Comma 4 3 5 2" xfId="5943" xr:uid="{00000000-0005-0000-0000-000002070000}"/>
    <cellStyle name="Comma 4 3 5 2 2" xfId="9332" xr:uid="{00000000-0005-0000-0000-000003070000}"/>
    <cellStyle name="Comma 4 3 5 2 2 2" xfId="16070" xr:uid="{AEF94287-44D4-4BC4-A245-E1346FA9B876}"/>
    <cellStyle name="Comma 4 3 5 2 3" xfId="12711" xr:uid="{1051F430-82AA-445B-A19D-567AC08DF908}"/>
    <cellStyle name="Comma 4 3 5 3" xfId="7663" xr:uid="{00000000-0005-0000-0000-000004070000}"/>
    <cellStyle name="Comma 4 3 5 3 2" xfId="14401" xr:uid="{FC947AF4-47DB-4772-85AB-E9B1D2D85DC7}"/>
    <cellStyle name="Comma 4 3 5 4" xfId="11042" xr:uid="{0127BA89-B070-41D7-AF0B-83E7D5B6A73C}"/>
    <cellStyle name="Comma 4 3 6" xfId="4676" xr:uid="{00000000-0005-0000-0000-000005070000}"/>
    <cellStyle name="Comma 4 3 6 2" xfId="8065" xr:uid="{00000000-0005-0000-0000-000006070000}"/>
    <cellStyle name="Comma 4 3 6 2 2" xfId="14803" xr:uid="{60EAC2B4-51B3-41AC-B504-600F90D39DF7}"/>
    <cellStyle name="Comma 4 3 6 3" xfId="11444" xr:uid="{C514FBA4-995E-47D0-8EA1-02280B8FCB72}"/>
    <cellStyle name="Comma 4 3 7" xfId="6396" xr:uid="{00000000-0005-0000-0000-000007070000}"/>
    <cellStyle name="Comma 4 3 7 2" xfId="13134" xr:uid="{3B5284B3-A8A1-4410-A534-8A9670C77A76}"/>
    <cellStyle name="Comma 4 3 8" xfId="9774" xr:uid="{66441F4A-CE43-4AB6-BEC3-CF7D339B0870}"/>
    <cellStyle name="Comma 4 4" xfId="3066" xr:uid="{00000000-0005-0000-0000-000008070000}"/>
    <cellStyle name="Comma 4 4 2" xfId="3458" xr:uid="{00000000-0005-0000-0000-000009070000}"/>
    <cellStyle name="Comma 4 4 2 2" xfId="5162" xr:uid="{00000000-0005-0000-0000-00000A070000}"/>
    <cellStyle name="Comma 4 4 2 2 2" xfId="8551" xr:uid="{00000000-0005-0000-0000-00000B070000}"/>
    <cellStyle name="Comma 4 4 2 2 2 2" xfId="15289" xr:uid="{51A5B355-0829-4818-950B-4C4B5470BF20}"/>
    <cellStyle name="Comma 4 4 2 2 3" xfId="11930" xr:uid="{091A204B-3D1F-4E04-8574-B16E4A0B84FB}"/>
    <cellStyle name="Comma 4 4 2 3" xfId="6882" xr:uid="{00000000-0005-0000-0000-00000C070000}"/>
    <cellStyle name="Comma 4 4 2 3 2" xfId="13620" xr:uid="{6A26E82C-F380-4449-84FE-FFF8F0E362E7}"/>
    <cellStyle name="Comma 4 4 2 4" xfId="10261" xr:uid="{3F440C54-BC9F-4F5D-829C-C1EA51BCE645}"/>
    <cellStyle name="Comma 4 4 3" xfId="3853" xr:uid="{00000000-0005-0000-0000-00000D070000}"/>
    <cellStyle name="Comma 4 4 3 2" xfId="5551" xr:uid="{00000000-0005-0000-0000-00000E070000}"/>
    <cellStyle name="Comma 4 4 3 2 2" xfId="8940" xr:uid="{00000000-0005-0000-0000-00000F070000}"/>
    <cellStyle name="Comma 4 4 3 2 2 2" xfId="15678" xr:uid="{63F5577C-7D72-4084-BFCC-9F6DE778A5F8}"/>
    <cellStyle name="Comma 4 4 3 2 3" xfId="12319" xr:uid="{C87E825E-7E57-486E-AF04-2CFBE83EFE06}"/>
    <cellStyle name="Comma 4 4 3 3" xfId="7271" xr:uid="{00000000-0005-0000-0000-000010070000}"/>
    <cellStyle name="Comma 4 4 3 3 2" xfId="14009" xr:uid="{A63B0F67-45BC-4A3F-9D51-A47E535BBA53}"/>
    <cellStyle name="Comma 4 4 3 4" xfId="10650" xr:uid="{8BF3B752-8DA1-4BBF-BF7D-0D85221A0880}"/>
    <cellStyle name="Comma 4 4 4" xfId="4360" xr:uid="{00000000-0005-0000-0000-000011070000}"/>
    <cellStyle name="Comma 4 4 4 2" xfId="6041" xr:uid="{00000000-0005-0000-0000-000012070000}"/>
    <cellStyle name="Comma 4 4 4 2 2" xfId="9430" xr:uid="{00000000-0005-0000-0000-000013070000}"/>
    <cellStyle name="Comma 4 4 4 2 2 2" xfId="16168" xr:uid="{79C19C8E-AF3F-43DD-8BEE-835930DBFF07}"/>
    <cellStyle name="Comma 4 4 4 2 3" xfId="12809" xr:uid="{55013C2E-7C54-4EE4-AEBD-F380BCC5F34C}"/>
    <cellStyle name="Comma 4 4 4 3" xfId="7761" xr:uid="{00000000-0005-0000-0000-000014070000}"/>
    <cellStyle name="Comma 4 4 4 3 2" xfId="14499" xr:uid="{6BBCB669-88B8-40CB-8EDA-DA7294F874DE}"/>
    <cellStyle name="Comma 4 4 4 4" xfId="11140" xr:uid="{6B0851C4-6C1A-416D-8B01-31F0FE64D97C}"/>
    <cellStyle name="Comma 4 4 5" xfId="4774" xr:uid="{00000000-0005-0000-0000-000015070000}"/>
    <cellStyle name="Comma 4 4 5 2" xfId="8163" xr:uid="{00000000-0005-0000-0000-000016070000}"/>
    <cellStyle name="Comma 4 4 5 2 2" xfId="14901" xr:uid="{8D68F976-2A85-4921-9614-755CA8F09F92}"/>
    <cellStyle name="Comma 4 4 5 3" xfId="11542" xr:uid="{3FD0CEB8-FFF1-4CD2-99E8-7549E41580C1}"/>
    <cellStyle name="Comma 4 4 6" xfId="6494" xr:uid="{00000000-0005-0000-0000-000017070000}"/>
    <cellStyle name="Comma 4 4 6 2" xfId="13232" xr:uid="{0A9AD427-5AC2-44AB-B1D2-B83796B960D7}"/>
    <cellStyle name="Comma 4 4 7" xfId="9872" xr:uid="{DDD75119-47CE-4352-AA19-0E68223D6C70}"/>
    <cellStyle name="Comma 4 5" xfId="3264" xr:uid="{00000000-0005-0000-0000-000018070000}"/>
    <cellStyle name="Comma 4 5 2" xfId="4968" xr:uid="{00000000-0005-0000-0000-000019070000}"/>
    <cellStyle name="Comma 4 5 2 2" xfId="8357" xr:uid="{00000000-0005-0000-0000-00001A070000}"/>
    <cellStyle name="Comma 4 5 2 2 2" xfId="15095" xr:uid="{819EF6ED-DCC8-4013-BB71-FB49B757E7DB}"/>
    <cellStyle name="Comma 4 5 2 3" xfId="11736" xr:uid="{E5681C99-06FD-4FD2-B677-1C154E437BE1}"/>
    <cellStyle name="Comma 4 5 3" xfId="6688" xr:uid="{00000000-0005-0000-0000-00001B070000}"/>
    <cellStyle name="Comma 4 5 3 2" xfId="13426" xr:uid="{594247C8-4BFE-462C-ADC2-FAE6DA515413}"/>
    <cellStyle name="Comma 4 5 4" xfId="10066" xr:uid="{E0F316D7-E733-46BE-9840-F46DE3A9771D}"/>
    <cellStyle name="Comma 4 6" xfId="3657" xr:uid="{00000000-0005-0000-0000-00001C070000}"/>
    <cellStyle name="Comma 4 6 2" xfId="5356" xr:uid="{00000000-0005-0000-0000-00001D070000}"/>
    <cellStyle name="Comma 4 6 2 2" xfId="8745" xr:uid="{00000000-0005-0000-0000-00001E070000}"/>
    <cellStyle name="Comma 4 6 2 2 2" xfId="15483" xr:uid="{87246555-E97E-4509-9A26-15EF70212676}"/>
    <cellStyle name="Comma 4 6 2 3" xfId="12124" xr:uid="{0D6D82FC-4018-46F7-B7ED-76410EACCF3E}"/>
    <cellStyle name="Comma 4 6 3" xfId="7076" xr:uid="{00000000-0005-0000-0000-00001F070000}"/>
    <cellStyle name="Comma 4 6 3 2" xfId="13814" xr:uid="{F6651AF3-23D4-451D-87EC-AAB849AD7D77}"/>
    <cellStyle name="Comma 4 6 4" xfId="10455" xr:uid="{49E02BE9-5F39-442A-8160-BF7B904019FB}"/>
    <cellStyle name="Comma 4 7" xfId="4052" xr:uid="{00000000-0005-0000-0000-000020070000}"/>
    <cellStyle name="Comma 4 7 2" xfId="5746" xr:uid="{00000000-0005-0000-0000-000021070000}"/>
    <cellStyle name="Comma 4 7 2 2" xfId="9135" xr:uid="{00000000-0005-0000-0000-000022070000}"/>
    <cellStyle name="Comma 4 7 2 2 2" xfId="15873" xr:uid="{0DC2FCD5-02BC-4C14-897B-C54D707450ED}"/>
    <cellStyle name="Comma 4 7 2 3" xfId="12514" xr:uid="{4FE10E5A-535F-48EB-BE3E-0104111DA901}"/>
    <cellStyle name="Comma 4 7 3" xfId="7466" xr:uid="{00000000-0005-0000-0000-000023070000}"/>
    <cellStyle name="Comma 4 7 3 2" xfId="14204" xr:uid="{D9BD4CC1-00DC-47FA-A92A-1D3B97C986CF}"/>
    <cellStyle name="Comma 4 7 4" xfId="10845" xr:uid="{97A2F6BB-7614-4AF8-BAB9-32F39B83B219}"/>
    <cellStyle name="Comma 4 8" xfId="4160" xr:uid="{00000000-0005-0000-0000-000024070000}"/>
    <cellStyle name="Comma 4 8 2" xfId="5845" xr:uid="{00000000-0005-0000-0000-000025070000}"/>
    <cellStyle name="Comma 4 8 2 2" xfId="9234" xr:uid="{00000000-0005-0000-0000-000026070000}"/>
    <cellStyle name="Comma 4 8 2 2 2" xfId="15972" xr:uid="{EE741810-2F3D-47E7-B44C-C412E93F196A}"/>
    <cellStyle name="Comma 4 8 2 3" xfId="12613" xr:uid="{0FD02487-7E83-454F-8632-C452B1E71988}"/>
    <cellStyle name="Comma 4 8 3" xfId="7565" xr:uid="{00000000-0005-0000-0000-000027070000}"/>
    <cellStyle name="Comma 4 8 3 2" xfId="14303" xr:uid="{1C4F9C93-5F80-404F-9741-12A2B49EB1F8}"/>
    <cellStyle name="Comma 4 8 4" xfId="10944" xr:uid="{7799CB4D-3871-4D25-B493-130AD708EB5C}"/>
    <cellStyle name="Comma 4 9" xfId="4576" xr:uid="{00000000-0005-0000-0000-000028070000}"/>
    <cellStyle name="Comma 4 9 2" xfId="7965" xr:uid="{00000000-0005-0000-0000-000029070000}"/>
    <cellStyle name="Comma 4 9 2 2" xfId="14703" xr:uid="{9F3BCFBF-979A-4B04-89E2-470B89A5CBD3}"/>
    <cellStyle name="Comma 4 9 3" xfId="11344" xr:uid="{8961ACA3-D183-4FFC-8A0F-FC701F425B7F}"/>
    <cellStyle name="Comma 40" xfId="6290" xr:uid="{00000000-0005-0000-0000-00002A070000}"/>
    <cellStyle name="Comma 40 2" xfId="13050" xr:uid="{40A9536D-5C9E-4DEF-A86B-A3E02DE5765B}"/>
    <cellStyle name="Comma 41" xfId="6376" xr:uid="{00000000-0005-0000-0000-00002B070000}"/>
    <cellStyle name="Comma 41 2" xfId="13116" xr:uid="{05FE4481-373E-4D38-807C-46B51DE57ECF}"/>
    <cellStyle name="Comma 42" xfId="6382" xr:uid="{00000000-0005-0000-0000-00002C070000}"/>
    <cellStyle name="Comma 42 2" xfId="13120" xr:uid="{4B6BC144-FC1F-4A1A-A1F5-598B545F84E7}"/>
    <cellStyle name="Comma 43" xfId="9628" xr:uid="{00000000-0005-0000-0000-00002D070000}"/>
    <cellStyle name="Comma 43 2" xfId="16365" xr:uid="{CECDF72C-8963-451B-B163-12D62E9E2C7C}"/>
    <cellStyle name="Comma 44" xfId="6296" xr:uid="{00000000-0005-0000-0000-00002E070000}"/>
    <cellStyle name="Comma 44 2" xfId="13053" xr:uid="{374BB35A-A2E5-44F9-AC03-BFD0DF785656}"/>
    <cellStyle name="Comma 45" xfId="6304" xr:uid="{00000000-0005-0000-0000-00002F070000}"/>
    <cellStyle name="Comma 45 2" xfId="13057" xr:uid="{86324A24-CDBC-457B-8E48-1252200D92E0}"/>
    <cellStyle name="Comma 46" xfId="9635" xr:uid="{00000000-0005-0000-0000-000030070000}"/>
    <cellStyle name="Comma 46 2" xfId="16372" xr:uid="{4B3F810F-A116-44B1-892C-5FB4466E1C0B}"/>
    <cellStyle name="Comma 47" xfId="9653" xr:uid="{00000000-0005-0000-0000-000031070000}"/>
    <cellStyle name="Comma 47 2" xfId="16389" xr:uid="{000A6EB7-B103-451C-9D06-E85D2A09C0BD}"/>
    <cellStyle name="Comma 48" xfId="9632" xr:uid="{00000000-0005-0000-0000-000032070000}"/>
    <cellStyle name="Comma 48 2" xfId="16369" xr:uid="{C1CC6BE4-DAF9-405E-BAEA-B61632F0219B}"/>
    <cellStyle name="Comma 49" xfId="9649" xr:uid="{00000000-0005-0000-0000-000033070000}"/>
    <cellStyle name="Comma 49 2" xfId="16385" xr:uid="{866AD364-3768-485B-A64C-5FFD3428A91D}"/>
    <cellStyle name="Comma 5" xfId="82" xr:uid="{00000000-0005-0000-0000-000034070000}"/>
    <cellStyle name="Comma 5 10" xfId="6254" xr:uid="{00000000-0005-0000-0000-000035070000}"/>
    <cellStyle name="Comma 5 10 2" xfId="13017" xr:uid="{1C13A66E-E72A-4EEC-87DE-292857471749}"/>
    <cellStyle name="Comma 5 11" xfId="9679" xr:uid="{46B68BA1-B772-4CDB-9E59-0A225E9E9E61}"/>
    <cellStyle name="Comma 5 2" xfId="2884" xr:uid="{00000000-0005-0000-0000-000036070000}"/>
    <cellStyle name="Comma 5 2 10" xfId="9728" xr:uid="{A84779E1-5104-4311-8BB9-7034EBF6CCB5}"/>
    <cellStyle name="Comma 5 2 2" xfId="3016" xr:uid="{00000000-0005-0000-0000-000037070000}"/>
    <cellStyle name="Comma 5 2 2 2" xfId="3214" xr:uid="{00000000-0005-0000-0000-000038070000}"/>
    <cellStyle name="Comma 5 2 2 2 2" xfId="3606" xr:uid="{00000000-0005-0000-0000-000039070000}"/>
    <cellStyle name="Comma 5 2 2 2 2 2" xfId="5310" xr:uid="{00000000-0005-0000-0000-00003A070000}"/>
    <cellStyle name="Comma 5 2 2 2 2 2 2" xfId="8699" xr:uid="{00000000-0005-0000-0000-00003B070000}"/>
    <cellStyle name="Comma 5 2 2 2 2 2 2 2" xfId="15437" xr:uid="{D8C44049-BF93-479F-9DA6-B206CF0C4C57}"/>
    <cellStyle name="Comma 5 2 2 2 2 2 3" xfId="12078" xr:uid="{B3E6BB5C-2C58-4712-AFC3-997A9D248BDB}"/>
    <cellStyle name="Comma 5 2 2 2 2 3" xfId="7030" xr:uid="{00000000-0005-0000-0000-00003C070000}"/>
    <cellStyle name="Comma 5 2 2 2 2 3 2" xfId="13768" xr:uid="{6ED0BEC3-B948-40A9-B5F3-69242C45F0D9}"/>
    <cellStyle name="Comma 5 2 2 2 2 4" xfId="10409" xr:uid="{B2CF8E38-5F78-4D28-A1BC-49FB0E2720B5}"/>
    <cellStyle name="Comma 5 2 2 2 3" xfId="4001" xr:uid="{00000000-0005-0000-0000-00003D070000}"/>
    <cellStyle name="Comma 5 2 2 2 3 2" xfId="5699" xr:uid="{00000000-0005-0000-0000-00003E070000}"/>
    <cellStyle name="Comma 5 2 2 2 3 2 2" xfId="9088" xr:uid="{00000000-0005-0000-0000-00003F070000}"/>
    <cellStyle name="Comma 5 2 2 2 3 2 2 2" xfId="15826" xr:uid="{6EE59F3E-3C9E-4080-942B-120807778ACE}"/>
    <cellStyle name="Comma 5 2 2 2 3 2 3" xfId="12467" xr:uid="{E4C0D44C-6753-41DB-8263-255A3A0C1D30}"/>
    <cellStyle name="Comma 5 2 2 2 3 3" xfId="7419" xr:uid="{00000000-0005-0000-0000-000040070000}"/>
    <cellStyle name="Comma 5 2 2 2 3 3 2" xfId="14157" xr:uid="{2A0EC21E-F1FE-4719-97EE-41D7E1FDD63C}"/>
    <cellStyle name="Comma 5 2 2 2 3 4" xfId="10798" xr:uid="{40E54A5C-508D-46A6-9F71-425307DC78AF}"/>
    <cellStyle name="Comma 5 2 2 2 4" xfId="4508" xr:uid="{00000000-0005-0000-0000-000041070000}"/>
    <cellStyle name="Comma 5 2 2 2 4 2" xfId="6189" xr:uid="{00000000-0005-0000-0000-000042070000}"/>
    <cellStyle name="Comma 5 2 2 2 4 2 2" xfId="9578" xr:uid="{00000000-0005-0000-0000-000043070000}"/>
    <cellStyle name="Comma 5 2 2 2 4 2 2 2" xfId="16316" xr:uid="{37EA8C46-D678-436F-8835-EBDD60F95597}"/>
    <cellStyle name="Comma 5 2 2 2 4 2 3" xfId="12957" xr:uid="{8279CA97-E6DB-4F94-AF2A-B5E3BE5DFF35}"/>
    <cellStyle name="Comma 5 2 2 2 4 3" xfId="7909" xr:uid="{00000000-0005-0000-0000-000044070000}"/>
    <cellStyle name="Comma 5 2 2 2 4 3 2" xfId="14647" xr:uid="{E9802AD6-7775-46AC-88AE-4F91539D4DA6}"/>
    <cellStyle name="Comma 5 2 2 2 4 4" xfId="11288" xr:uid="{7D0413C6-F05A-4A28-9398-0AFF366DF250}"/>
    <cellStyle name="Comma 5 2 2 2 5" xfId="4922" xr:uid="{00000000-0005-0000-0000-000045070000}"/>
    <cellStyle name="Comma 5 2 2 2 5 2" xfId="8311" xr:uid="{00000000-0005-0000-0000-000046070000}"/>
    <cellStyle name="Comma 5 2 2 2 5 2 2" xfId="15049" xr:uid="{5DAA43C2-234C-4D25-94B8-AFFAA4E9D8FE}"/>
    <cellStyle name="Comma 5 2 2 2 5 3" xfId="11690" xr:uid="{6B663018-218A-448E-A480-F75154E061EA}"/>
    <cellStyle name="Comma 5 2 2 2 6" xfId="6642" xr:uid="{00000000-0005-0000-0000-000047070000}"/>
    <cellStyle name="Comma 5 2 2 2 6 2" xfId="13380" xr:uid="{06997C51-2B44-4A87-9800-62151355A374}"/>
    <cellStyle name="Comma 5 2 2 2 7" xfId="10020" xr:uid="{D708B6AD-120B-4392-9D53-63C4608EAB48}"/>
    <cellStyle name="Comma 5 2 2 3" xfId="3412" xr:uid="{00000000-0005-0000-0000-000048070000}"/>
    <cellStyle name="Comma 5 2 2 3 2" xfId="5116" xr:uid="{00000000-0005-0000-0000-000049070000}"/>
    <cellStyle name="Comma 5 2 2 3 2 2" xfId="8505" xr:uid="{00000000-0005-0000-0000-00004A070000}"/>
    <cellStyle name="Comma 5 2 2 3 2 2 2" xfId="15243" xr:uid="{DC655F7E-E041-463A-85A3-82D8C651E03A}"/>
    <cellStyle name="Comma 5 2 2 3 2 3" xfId="11884" xr:uid="{60E402F8-35FC-4FBD-B56A-44AF779A7FCB}"/>
    <cellStyle name="Comma 5 2 2 3 3" xfId="6836" xr:uid="{00000000-0005-0000-0000-00004B070000}"/>
    <cellStyle name="Comma 5 2 2 3 3 2" xfId="13574" xr:uid="{C36BCD10-F8CF-414A-8D53-E92F2976D592}"/>
    <cellStyle name="Comma 5 2 2 3 4" xfId="10215" xr:uid="{9233E58B-D910-4420-9562-A8B145B2417B}"/>
    <cellStyle name="Comma 5 2 2 4" xfId="3807" xr:uid="{00000000-0005-0000-0000-00004C070000}"/>
    <cellStyle name="Comma 5 2 2 4 2" xfId="5505" xr:uid="{00000000-0005-0000-0000-00004D070000}"/>
    <cellStyle name="Comma 5 2 2 4 2 2" xfId="8894" xr:uid="{00000000-0005-0000-0000-00004E070000}"/>
    <cellStyle name="Comma 5 2 2 4 2 2 2" xfId="15632" xr:uid="{53C16466-9F9B-4907-BB4F-96489401CDFE}"/>
    <cellStyle name="Comma 5 2 2 4 2 3" xfId="12273" xr:uid="{26FC2F9D-765F-401C-AA87-F707A13C6070}"/>
    <cellStyle name="Comma 5 2 2 4 3" xfId="7225" xr:uid="{00000000-0005-0000-0000-00004F070000}"/>
    <cellStyle name="Comma 5 2 2 4 3 2" xfId="13963" xr:uid="{25F3F60C-A6AD-4C73-8209-DB4D3EB1797C}"/>
    <cellStyle name="Comma 5 2 2 4 4" xfId="10604" xr:uid="{9E04B3AD-D058-436F-BCF7-840D4977F54D}"/>
    <cellStyle name="Comma 5 2 2 5" xfId="4314" xr:uid="{00000000-0005-0000-0000-000050070000}"/>
    <cellStyle name="Comma 5 2 2 5 2" xfId="5995" xr:uid="{00000000-0005-0000-0000-000051070000}"/>
    <cellStyle name="Comma 5 2 2 5 2 2" xfId="9384" xr:uid="{00000000-0005-0000-0000-000052070000}"/>
    <cellStyle name="Comma 5 2 2 5 2 2 2" xfId="16122" xr:uid="{447C8596-B26E-4990-B187-2B05B288A6A2}"/>
    <cellStyle name="Comma 5 2 2 5 2 3" xfId="12763" xr:uid="{DFBA0F94-4368-4A73-894E-00E3A3D08393}"/>
    <cellStyle name="Comma 5 2 2 5 3" xfId="7715" xr:uid="{00000000-0005-0000-0000-000053070000}"/>
    <cellStyle name="Comma 5 2 2 5 3 2" xfId="14453" xr:uid="{EB788DEA-422D-4951-B507-2F1760447466}"/>
    <cellStyle name="Comma 5 2 2 5 4" xfId="11094" xr:uid="{DAA7EA9B-32C5-465B-8003-7028C51BA001}"/>
    <cellStyle name="Comma 5 2 2 6" xfId="4728" xr:uid="{00000000-0005-0000-0000-000054070000}"/>
    <cellStyle name="Comma 5 2 2 6 2" xfId="8117" xr:uid="{00000000-0005-0000-0000-000055070000}"/>
    <cellStyle name="Comma 5 2 2 6 2 2" xfId="14855" xr:uid="{EF4774F4-44BE-48D8-A899-EF869C2C798C}"/>
    <cellStyle name="Comma 5 2 2 6 3" xfId="11496" xr:uid="{AA10256F-BAFB-42A7-9E96-E0FFACD6EAF3}"/>
    <cellStyle name="Comma 5 2 2 7" xfId="6448" xr:uid="{00000000-0005-0000-0000-000056070000}"/>
    <cellStyle name="Comma 5 2 2 7 2" xfId="13186" xr:uid="{4E3F4981-2054-4174-8F18-FB913B206E80}"/>
    <cellStyle name="Comma 5 2 2 8" xfId="9826" xr:uid="{4BD778FB-85FA-403F-8400-ACE84D526D24}"/>
    <cellStyle name="Comma 5 2 3" xfId="3116" xr:uid="{00000000-0005-0000-0000-000057070000}"/>
    <cellStyle name="Comma 5 2 3 2" xfId="3508" xr:uid="{00000000-0005-0000-0000-000058070000}"/>
    <cellStyle name="Comma 5 2 3 2 2" xfId="5212" xr:uid="{00000000-0005-0000-0000-000059070000}"/>
    <cellStyle name="Comma 5 2 3 2 2 2" xfId="8601" xr:uid="{00000000-0005-0000-0000-00005A070000}"/>
    <cellStyle name="Comma 5 2 3 2 2 2 2" xfId="15339" xr:uid="{94A5A32A-1756-42A6-AA8C-0F01615A297A}"/>
    <cellStyle name="Comma 5 2 3 2 2 3" xfId="11980" xr:uid="{53981C76-8FCF-4D07-B80E-3D9A32BAC376}"/>
    <cellStyle name="Comma 5 2 3 2 3" xfId="6932" xr:uid="{00000000-0005-0000-0000-00005B070000}"/>
    <cellStyle name="Comma 5 2 3 2 3 2" xfId="13670" xr:uid="{BDDBDAA0-603F-4CD3-AA73-8662E3E0C780}"/>
    <cellStyle name="Comma 5 2 3 2 4" xfId="10311" xr:uid="{B0777B7A-6F96-4C92-9DE0-D9897DFFE633}"/>
    <cellStyle name="Comma 5 2 3 3" xfId="3903" xr:uid="{00000000-0005-0000-0000-00005C070000}"/>
    <cellStyle name="Comma 5 2 3 3 2" xfId="5601" xr:uid="{00000000-0005-0000-0000-00005D070000}"/>
    <cellStyle name="Comma 5 2 3 3 2 2" xfId="8990" xr:uid="{00000000-0005-0000-0000-00005E070000}"/>
    <cellStyle name="Comma 5 2 3 3 2 2 2" xfId="15728" xr:uid="{99C4A762-522D-4067-8B16-04B9FFF4B0AA}"/>
    <cellStyle name="Comma 5 2 3 3 2 3" xfId="12369" xr:uid="{5D9EBBE1-B4DE-4439-B34F-F83515050981}"/>
    <cellStyle name="Comma 5 2 3 3 3" xfId="7321" xr:uid="{00000000-0005-0000-0000-00005F070000}"/>
    <cellStyle name="Comma 5 2 3 3 3 2" xfId="14059" xr:uid="{B5E8BF94-2DA4-432E-8FC9-B841840893FF}"/>
    <cellStyle name="Comma 5 2 3 3 4" xfId="10700" xr:uid="{347E6C52-50DD-4CA1-9145-4670CD070B2C}"/>
    <cellStyle name="Comma 5 2 3 4" xfId="4410" xr:uid="{00000000-0005-0000-0000-000060070000}"/>
    <cellStyle name="Comma 5 2 3 4 2" xfId="6091" xr:uid="{00000000-0005-0000-0000-000061070000}"/>
    <cellStyle name="Comma 5 2 3 4 2 2" xfId="9480" xr:uid="{00000000-0005-0000-0000-000062070000}"/>
    <cellStyle name="Comma 5 2 3 4 2 2 2" xfId="16218" xr:uid="{0C61BC42-092F-46F0-8497-6E2512CD7681}"/>
    <cellStyle name="Comma 5 2 3 4 2 3" xfId="12859" xr:uid="{AF5C553D-46DE-428F-8062-C0A0057ADC70}"/>
    <cellStyle name="Comma 5 2 3 4 3" xfId="7811" xr:uid="{00000000-0005-0000-0000-000063070000}"/>
    <cellStyle name="Comma 5 2 3 4 3 2" xfId="14549" xr:uid="{59A2A503-5F12-4E40-BB16-F133E9A3084D}"/>
    <cellStyle name="Comma 5 2 3 4 4" xfId="11190" xr:uid="{7068892E-BE8D-42D5-B5F4-8C8D9BAD3387}"/>
    <cellStyle name="Comma 5 2 3 5" xfId="4824" xr:uid="{00000000-0005-0000-0000-000064070000}"/>
    <cellStyle name="Comma 5 2 3 5 2" xfId="8213" xr:uid="{00000000-0005-0000-0000-000065070000}"/>
    <cellStyle name="Comma 5 2 3 5 2 2" xfId="14951" xr:uid="{B8717DF2-C860-4653-BFB1-89FA05115302}"/>
    <cellStyle name="Comma 5 2 3 5 3" xfId="11592" xr:uid="{5E651EA1-AB1D-4FB8-9BCF-63770904ADC0}"/>
    <cellStyle name="Comma 5 2 3 6" xfId="6544" xr:uid="{00000000-0005-0000-0000-000066070000}"/>
    <cellStyle name="Comma 5 2 3 6 2" xfId="13282" xr:uid="{50BB8D62-8AE0-4CDC-A137-034D8DA3E821}"/>
    <cellStyle name="Comma 5 2 3 7" xfId="9922" xr:uid="{235532AC-4A28-4CED-9865-3A089B9C59B1}"/>
    <cellStyle name="Comma 5 2 4" xfId="3314" xr:uid="{00000000-0005-0000-0000-000067070000}"/>
    <cellStyle name="Comma 5 2 4 2" xfId="5018" xr:uid="{00000000-0005-0000-0000-000068070000}"/>
    <cellStyle name="Comma 5 2 4 2 2" xfId="8407" xr:uid="{00000000-0005-0000-0000-000069070000}"/>
    <cellStyle name="Comma 5 2 4 2 2 2" xfId="15145" xr:uid="{FD650D15-FF8C-4B0B-9DC1-8925FC4CB44F}"/>
    <cellStyle name="Comma 5 2 4 2 3" xfId="11786" xr:uid="{EC7267EF-4C48-4D98-977E-B23C964D61E8}"/>
    <cellStyle name="Comma 5 2 4 3" xfId="6738" xr:uid="{00000000-0005-0000-0000-00006A070000}"/>
    <cellStyle name="Comma 5 2 4 3 2" xfId="13476" xr:uid="{D16B0E98-78D3-4955-86EE-774BF0CB7825}"/>
    <cellStyle name="Comma 5 2 4 4" xfId="10117" xr:uid="{F23A2588-AD2E-4246-A3E9-9F6DDBCEB741}"/>
    <cellStyle name="Comma 5 2 5" xfId="3709" xr:uid="{00000000-0005-0000-0000-00006B070000}"/>
    <cellStyle name="Comma 5 2 5 2" xfId="5407" xr:uid="{00000000-0005-0000-0000-00006C070000}"/>
    <cellStyle name="Comma 5 2 5 2 2" xfId="8796" xr:uid="{00000000-0005-0000-0000-00006D070000}"/>
    <cellStyle name="Comma 5 2 5 2 2 2" xfId="15534" xr:uid="{5E2841F8-BDED-4923-A11C-B834AFC122CB}"/>
    <cellStyle name="Comma 5 2 5 2 3" xfId="12175" xr:uid="{9C012442-C2EF-49B3-BB5A-766E068DE40A}"/>
    <cellStyle name="Comma 5 2 5 3" xfId="7127" xr:uid="{00000000-0005-0000-0000-00006E070000}"/>
    <cellStyle name="Comma 5 2 5 3 2" xfId="13865" xr:uid="{50B32DE5-8077-4F0D-8F96-6847A630A95D}"/>
    <cellStyle name="Comma 5 2 5 4" xfId="10506" xr:uid="{8C7D2028-B152-43E5-B75B-AE84AA71BE1D}"/>
    <cellStyle name="Comma 5 2 6" xfId="4107" xr:uid="{00000000-0005-0000-0000-00006F070000}"/>
    <cellStyle name="Comma 5 2 6 2" xfId="5799" xr:uid="{00000000-0005-0000-0000-000070070000}"/>
    <cellStyle name="Comma 5 2 6 2 2" xfId="9188" xr:uid="{00000000-0005-0000-0000-000071070000}"/>
    <cellStyle name="Comma 5 2 6 2 2 2" xfId="15926" xr:uid="{B47C8090-3986-491A-B91A-42F1CB85FC0A}"/>
    <cellStyle name="Comma 5 2 6 2 3" xfId="12567" xr:uid="{83B6CB8D-D390-479D-9FF3-BBD1A0FAA6C2}"/>
    <cellStyle name="Comma 5 2 6 3" xfId="7519" xr:uid="{00000000-0005-0000-0000-000072070000}"/>
    <cellStyle name="Comma 5 2 6 3 2" xfId="14257" xr:uid="{881E726B-2CAE-42EC-8772-842A6F4515D8}"/>
    <cellStyle name="Comma 5 2 6 4" xfId="10898" xr:uid="{D066C44F-8CCA-4DFF-82DC-F8E7FE1CBE89}"/>
    <cellStyle name="Comma 5 2 7" xfId="4216" xr:uid="{00000000-0005-0000-0000-000073070000}"/>
    <cellStyle name="Comma 5 2 7 2" xfId="5897" xr:uid="{00000000-0005-0000-0000-000074070000}"/>
    <cellStyle name="Comma 5 2 7 2 2" xfId="9286" xr:uid="{00000000-0005-0000-0000-000075070000}"/>
    <cellStyle name="Comma 5 2 7 2 2 2" xfId="16024" xr:uid="{ED309D75-FF9D-4F33-BCC6-D828300428B1}"/>
    <cellStyle name="Comma 5 2 7 2 3" xfId="12665" xr:uid="{F3C956E9-9C5C-4C37-9D8A-F9BAC83C43C8}"/>
    <cellStyle name="Comma 5 2 7 3" xfId="7617" xr:uid="{00000000-0005-0000-0000-000076070000}"/>
    <cellStyle name="Comma 5 2 7 3 2" xfId="14355" xr:uid="{CE35CB21-6429-4C9A-AD84-276CF035F69A}"/>
    <cellStyle name="Comma 5 2 7 4" xfId="10996" xr:uid="{108E48EB-1AF9-4460-8FDB-601510F0921E}"/>
    <cellStyle name="Comma 5 2 8" xfId="4630" xr:uid="{00000000-0005-0000-0000-000077070000}"/>
    <cellStyle name="Comma 5 2 8 2" xfId="8019" xr:uid="{00000000-0005-0000-0000-000078070000}"/>
    <cellStyle name="Comma 5 2 8 2 2" xfId="14757" xr:uid="{8B2A0AF0-64A1-4589-A9DE-359A3DD98CE1}"/>
    <cellStyle name="Comma 5 2 8 3" xfId="11398" xr:uid="{D1BD06DE-BD38-438F-86D3-D54DFCF83F5B}"/>
    <cellStyle name="Comma 5 2 9" xfId="6336" xr:uid="{00000000-0005-0000-0000-000079070000}"/>
    <cellStyle name="Comma 5 2 9 2" xfId="13080" xr:uid="{B162C4D4-4A58-44E3-B6D1-1EA535A14577}"/>
    <cellStyle name="Comma 5 3" xfId="2961" xr:uid="{00000000-0005-0000-0000-00007A070000}"/>
    <cellStyle name="Comma 5 3 2" xfId="3163" xr:uid="{00000000-0005-0000-0000-00007B070000}"/>
    <cellStyle name="Comma 5 3 2 2" xfId="3555" xr:uid="{00000000-0005-0000-0000-00007C070000}"/>
    <cellStyle name="Comma 5 3 2 2 2" xfId="5259" xr:uid="{00000000-0005-0000-0000-00007D070000}"/>
    <cellStyle name="Comma 5 3 2 2 2 2" xfId="8648" xr:uid="{00000000-0005-0000-0000-00007E070000}"/>
    <cellStyle name="Comma 5 3 2 2 2 2 2" xfId="15386" xr:uid="{AB2BB351-69C5-48B1-8EE5-BF8FAD8AA598}"/>
    <cellStyle name="Comma 5 3 2 2 2 3" xfId="12027" xr:uid="{75659D99-648F-4EEA-8077-07F8E6473675}"/>
    <cellStyle name="Comma 5 3 2 2 3" xfId="6979" xr:uid="{00000000-0005-0000-0000-00007F070000}"/>
    <cellStyle name="Comma 5 3 2 2 3 2" xfId="13717" xr:uid="{E92AEE2C-D121-4A9F-B993-D1A900A1C07B}"/>
    <cellStyle name="Comma 5 3 2 2 4" xfId="10358" xr:uid="{4C07D535-D620-44EF-9598-C1DAA2F61540}"/>
    <cellStyle name="Comma 5 3 2 3" xfId="3950" xr:uid="{00000000-0005-0000-0000-000080070000}"/>
    <cellStyle name="Comma 5 3 2 3 2" xfId="5648" xr:uid="{00000000-0005-0000-0000-000081070000}"/>
    <cellStyle name="Comma 5 3 2 3 2 2" xfId="9037" xr:uid="{00000000-0005-0000-0000-000082070000}"/>
    <cellStyle name="Comma 5 3 2 3 2 2 2" xfId="15775" xr:uid="{8330B85A-473C-44DC-943F-BD4C8AD52E35}"/>
    <cellStyle name="Comma 5 3 2 3 2 3" xfId="12416" xr:uid="{331A8F60-767A-461C-93B0-BC13FF6C48F5}"/>
    <cellStyle name="Comma 5 3 2 3 3" xfId="7368" xr:uid="{00000000-0005-0000-0000-000083070000}"/>
    <cellStyle name="Comma 5 3 2 3 3 2" xfId="14106" xr:uid="{1063B83E-4A95-4222-A38D-5BA84E1178F1}"/>
    <cellStyle name="Comma 5 3 2 3 4" xfId="10747" xr:uid="{83A0E254-D567-46BA-80D3-44FAA1BB2474}"/>
    <cellStyle name="Comma 5 3 2 4" xfId="4457" xr:uid="{00000000-0005-0000-0000-000084070000}"/>
    <cellStyle name="Comma 5 3 2 4 2" xfId="6138" xr:uid="{00000000-0005-0000-0000-000085070000}"/>
    <cellStyle name="Comma 5 3 2 4 2 2" xfId="9527" xr:uid="{00000000-0005-0000-0000-000086070000}"/>
    <cellStyle name="Comma 5 3 2 4 2 2 2" xfId="16265" xr:uid="{B3E8D3E8-1DC7-46F0-8274-6D9E3C2B54FE}"/>
    <cellStyle name="Comma 5 3 2 4 2 3" xfId="12906" xr:uid="{261E67F4-1BBA-43D1-A932-7C9243A1B078}"/>
    <cellStyle name="Comma 5 3 2 4 3" xfId="7858" xr:uid="{00000000-0005-0000-0000-000087070000}"/>
    <cellStyle name="Comma 5 3 2 4 3 2" xfId="14596" xr:uid="{8A4F320B-234E-429A-B13C-9DA05546B110}"/>
    <cellStyle name="Comma 5 3 2 4 4" xfId="11237" xr:uid="{23577421-5DEC-49B6-8118-24B456D647C5}"/>
    <cellStyle name="Comma 5 3 2 5" xfId="4871" xr:uid="{00000000-0005-0000-0000-000088070000}"/>
    <cellStyle name="Comma 5 3 2 5 2" xfId="8260" xr:uid="{00000000-0005-0000-0000-000089070000}"/>
    <cellStyle name="Comma 5 3 2 5 2 2" xfId="14998" xr:uid="{D6AA7689-FBBD-4140-A611-BCFE6217E56D}"/>
    <cellStyle name="Comma 5 3 2 5 3" xfId="11639" xr:uid="{257957F2-EA1C-4645-B6E1-2461D1A06271}"/>
    <cellStyle name="Comma 5 3 2 6" xfId="6591" xr:uid="{00000000-0005-0000-0000-00008A070000}"/>
    <cellStyle name="Comma 5 3 2 6 2" xfId="13329" xr:uid="{22911B2D-F5CA-431C-B025-C50036D8152C}"/>
    <cellStyle name="Comma 5 3 2 7" xfId="9969" xr:uid="{328D6F8A-0E33-4A50-9D2F-59B08A6E2938}"/>
    <cellStyle name="Comma 5 3 3" xfId="3361" xr:uid="{00000000-0005-0000-0000-00008B070000}"/>
    <cellStyle name="Comma 5 3 3 2" xfId="5065" xr:uid="{00000000-0005-0000-0000-00008C070000}"/>
    <cellStyle name="Comma 5 3 3 2 2" xfId="8454" xr:uid="{00000000-0005-0000-0000-00008D070000}"/>
    <cellStyle name="Comma 5 3 3 2 2 2" xfId="15192" xr:uid="{28F445BF-A249-4E21-BE63-08F14E377D4A}"/>
    <cellStyle name="Comma 5 3 3 2 3" xfId="11833" xr:uid="{EEFBD1D7-01DD-4990-8F31-889315CAC063}"/>
    <cellStyle name="Comma 5 3 3 3" xfId="6785" xr:uid="{00000000-0005-0000-0000-00008E070000}"/>
    <cellStyle name="Comma 5 3 3 3 2" xfId="13523" xr:uid="{1A83A0B2-F281-4CA4-9166-76484667E57A}"/>
    <cellStyle name="Comma 5 3 3 4" xfId="10164" xr:uid="{49B4BB6C-ADB5-4724-8464-4BCD4C74E6BC}"/>
    <cellStyle name="Comma 5 3 4" xfId="3756" xr:uid="{00000000-0005-0000-0000-00008F070000}"/>
    <cellStyle name="Comma 5 3 4 2" xfId="5454" xr:uid="{00000000-0005-0000-0000-000090070000}"/>
    <cellStyle name="Comma 5 3 4 2 2" xfId="8843" xr:uid="{00000000-0005-0000-0000-000091070000}"/>
    <cellStyle name="Comma 5 3 4 2 2 2" xfId="15581" xr:uid="{F5FD96B1-BFE5-4072-A982-7DAF8BE69356}"/>
    <cellStyle name="Comma 5 3 4 2 3" xfId="12222" xr:uid="{1577B4F8-9B29-4F09-AFA4-A95B10663FFA}"/>
    <cellStyle name="Comma 5 3 4 3" xfId="7174" xr:uid="{00000000-0005-0000-0000-000092070000}"/>
    <cellStyle name="Comma 5 3 4 3 2" xfId="13912" xr:uid="{358298EA-52C2-4CB2-9F13-9F5CE00497B3}"/>
    <cellStyle name="Comma 5 3 4 4" xfId="10553" xr:uid="{E9040923-049D-4FFE-AC93-62E39561AF9D}"/>
    <cellStyle name="Comma 5 3 5" xfId="4263" xr:uid="{00000000-0005-0000-0000-000093070000}"/>
    <cellStyle name="Comma 5 3 5 2" xfId="5944" xr:uid="{00000000-0005-0000-0000-000094070000}"/>
    <cellStyle name="Comma 5 3 5 2 2" xfId="9333" xr:uid="{00000000-0005-0000-0000-000095070000}"/>
    <cellStyle name="Comma 5 3 5 2 2 2" xfId="16071" xr:uid="{E8F037B1-903F-4F8A-8384-322CC5B6330B}"/>
    <cellStyle name="Comma 5 3 5 2 3" xfId="12712" xr:uid="{D449C4B4-2ABA-4849-A234-2E453C2A0D47}"/>
    <cellStyle name="Comma 5 3 5 3" xfId="7664" xr:uid="{00000000-0005-0000-0000-000096070000}"/>
    <cellStyle name="Comma 5 3 5 3 2" xfId="14402" xr:uid="{CCF808EC-9544-450F-9EC5-6036B965F670}"/>
    <cellStyle name="Comma 5 3 5 4" xfId="11043" xr:uid="{A1E71418-9F8E-4D7A-A8AB-6B4B884B4015}"/>
    <cellStyle name="Comma 5 3 6" xfId="4677" xr:uid="{00000000-0005-0000-0000-000097070000}"/>
    <cellStyle name="Comma 5 3 6 2" xfId="8066" xr:uid="{00000000-0005-0000-0000-000098070000}"/>
    <cellStyle name="Comma 5 3 6 2 2" xfId="14804" xr:uid="{6552B6C9-079D-476A-B770-47A11337BC59}"/>
    <cellStyle name="Comma 5 3 6 3" xfId="11445" xr:uid="{BEB81904-A807-48B5-9B61-20676E59E638}"/>
    <cellStyle name="Comma 5 3 7" xfId="6397" xr:uid="{00000000-0005-0000-0000-000099070000}"/>
    <cellStyle name="Comma 5 3 7 2" xfId="13135" xr:uid="{37B46ED9-AAFA-4B2D-A170-F1FDB861A637}"/>
    <cellStyle name="Comma 5 3 8" xfId="9775" xr:uid="{66DA0461-74BC-4EE6-B87F-7E6FE8FAD492}"/>
    <cellStyle name="Comma 5 4" xfId="3067" xr:uid="{00000000-0005-0000-0000-00009A070000}"/>
    <cellStyle name="Comma 5 4 2" xfId="3459" xr:uid="{00000000-0005-0000-0000-00009B070000}"/>
    <cellStyle name="Comma 5 4 2 2" xfId="5163" xr:uid="{00000000-0005-0000-0000-00009C070000}"/>
    <cellStyle name="Comma 5 4 2 2 2" xfId="8552" xr:uid="{00000000-0005-0000-0000-00009D070000}"/>
    <cellStyle name="Comma 5 4 2 2 2 2" xfId="15290" xr:uid="{A1120EF4-AC98-44AD-97A8-DB2F60B7E38F}"/>
    <cellStyle name="Comma 5 4 2 2 3" xfId="11931" xr:uid="{E5E0CF2D-EED1-4CDB-BE2A-9DF3466B2CE7}"/>
    <cellStyle name="Comma 5 4 2 3" xfId="6883" xr:uid="{00000000-0005-0000-0000-00009E070000}"/>
    <cellStyle name="Comma 5 4 2 3 2" xfId="13621" xr:uid="{C9BD24C3-E7EE-41E1-AB9F-1480FA5EEE4C}"/>
    <cellStyle name="Comma 5 4 2 4" xfId="10262" xr:uid="{F188D530-9008-4630-8712-DAA68DFF2498}"/>
    <cellStyle name="Comma 5 4 3" xfId="3854" xr:uid="{00000000-0005-0000-0000-00009F070000}"/>
    <cellStyle name="Comma 5 4 3 2" xfId="5552" xr:uid="{00000000-0005-0000-0000-0000A0070000}"/>
    <cellStyle name="Comma 5 4 3 2 2" xfId="8941" xr:uid="{00000000-0005-0000-0000-0000A1070000}"/>
    <cellStyle name="Comma 5 4 3 2 2 2" xfId="15679" xr:uid="{570DA140-C95D-48D7-B3B3-9C1BEB9A747C}"/>
    <cellStyle name="Comma 5 4 3 2 3" xfId="12320" xr:uid="{CC6DE688-ACBB-453B-8B01-EA2FB30945E5}"/>
    <cellStyle name="Comma 5 4 3 3" xfId="7272" xr:uid="{00000000-0005-0000-0000-0000A2070000}"/>
    <cellStyle name="Comma 5 4 3 3 2" xfId="14010" xr:uid="{82CB59DA-C8B6-4719-B413-AC6E91C549E0}"/>
    <cellStyle name="Comma 5 4 3 4" xfId="10651" xr:uid="{ACDF52AE-084E-45A7-8889-2AE0CC775A01}"/>
    <cellStyle name="Comma 5 4 4" xfId="4361" xr:uid="{00000000-0005-0000-0000-0000A3070000}"/>
    <cellStyle name="Comma 5 4 4 2" xfId="6042" xr:uid="{00000000-0005-0000-0000-0000A4070000}"/>
    <cellStyle name="Comma 5 4 4 2 2" xfId="9431" xr:uid="{00000000-0005-0000-0000-0000A5070000}"/>
    <cellStyle name="Comma 5 4 4 2 2 2" xfId="16169" xr:uid="{AA24973E-9D9A-4FC0-BC0D-67D6F0DBCB45}"/>
    <cellStyle name="Comma 5 4 4 2 3" xfId="12810" xr:uid="{3B1FF1E3-C69E-47D5-A320-E3673B88B951}"/>
    <cellStyle name="Comma 5 4 4 3" xfId="7762" xr:uid="{00000000-0005-0000-0000-0000A6070000}"/>
    <cellStyle name="Comma 5 4 4 3 2" xfId="14500" xr:uid="{9098BDE0-218F-4C96-BE5E-0EAD5C8506C5}"/>
    <cellStyle name="Comma 5 4 4 4" xfId="11141" xr:uid="{F8048CD9-3B32-4A61-B2B6-0AB4758855F4}"/>
    <cellStyle name="Comma 5 4 5" xfId="4775" xr:uid="{00000000-0005-0000-0000-0000A7070000}"/>
    <cellStyle name="Comma 5 4 5 2" xfId="8164" xr:uid="{00000000-0005-0000-0000-0000A8070000}"/>
    <cellStyle name="Comma 5 4 5 2 2" xfId="14902" xr:uid="{F850D88F-A309-4527-B578-9DA38E6F2800}"/>
    <cellStyle name="Comma 5 4 5 3" xfId="11543" xr:uid="{809859EA-C5D1-4959-A6B9-57106B9B9CB8}"/>
    <cellStyle name="Comma 5 4 6" xfId="6495" xr:uid="{00000000-0005-0000-0000-0000A9070000}"/>
    <cellStyle name="Comma 5 4 6 2" xfId="13233" xr:uid="{BB68CC25-0293-4D8D-B5C7-C7EED8E81F93}"/>
    <cellStyle name="Comma 5 4 7" xfId="9873" xr:uid="{7468A32A-6CA5-465C-A4ED-BC1B486155CF}"/>
    <cellStyle name="Comma 5 5" xfId="3265" xr:uid="{00000000-0005-0000-0000-0000AA070000}"/>
    <cellStyle name="Comma 5 5 2" xfId="4969" xr:uid="{00000000-0005-0000-0000-0000AB070000}"/>
    <cellStyle name="Comma 5 5 2 2" xfId="8358" xr:uid="{00000000-0005-0000-0000-0000AC070000}"/>
    <cellStyle name="Comma 5 5 2 2 2" xfId="15096" xr:uid="{7317A171-DF67-4C94-BFF2-7BA566CB1E42}"/>
    <cellStyle name="Comma 5 5 2 3" xfId="11737" xr:uid="{3952DCAC-0A97-48D5-921B-86A4C0F316F6}"/>
    <cellStyle name="Comma 5 5 3" xfId="6689" xr:uid="{00000000-0005-0000-0000-0000AD070000}"/>
    <cellStyle name="Comma 5 5 3 2" xfId="13427" xr:uid="{E0BE8EB6-8C83-4102-98E6-1CEB102BA9F2}"/>
    <cellStyle name="Comma 5 5 4" xfId="10067" xr:uid="{FB416567-8AC5-491F-9CFC-E7656150BB0A}"/>
    <cellStyle name="Comma 5 6" xfId="3658" xr:uid="{00000000-0005-0000-0000-0000AE070000}"/>
    <cellStyle name="Comma 5 6 2" xfId="5357" xr:uid="{00000000-0005-0000-0000-0000AF070000}"/>
    <cellStyle name="Comma 5 6 2 2" xfId="8746" xr:uid="{00000000-0005-0000-0000-0000B0070000}"/>
    <cellStyle name="Comma 5 6 2 2 2" xfId="15484" xr:uid="{5C6188B8-95BB-4147-8198-9D5E44ABD1A8}"/>
    <cellStyle name="Comma 5 6 2 3" xfId="12125" xr:uid="{2CB24E37-2787-489B-8DCE-D8AE0509B093}"/>
    <cellStyle name="Comma 5 6 3" xfId="7077" xr:uid="{00000000-0005-0000-0000-0000B1070000}"/>
    <cellStyle name="Comma 5 6 3 2" xfId="13815" xr:uid="{895E5D04-BB69-4283-8630-D3A70C86CB5A}"/>
    <cellStyle name="Comma 5 6 4" xfId="10456" xr:uid="{14478228-DAA1-4163-9C97-0B8BF53706B4}"/>
    <cellStyle name="Comma 5 7" xfId="4053" xr:uid="{00000000-0005-0000-0000-0000B2070000}"/>
    <cellStyle name="Comma 5 7 2" xfId="5747" xr:uid="{00000000-0005-0000-0000-0000B3070000}"/>
    <cellStyle name="Comma 5 7 2 2" xfId="9136" xr:uid="{00000000-0005-0000-0000-0000B4070000}"/>
    <cellStyle name="Comma 5 7 2 2 2" xfId="15874" xr:uid="{2F2CC143-FB1A-4028-93D5-2D1721EC6EF9}"/>
    <cellStyle name="Comma 5 7 2 3" xfId="12515" xr:uid="{D8EEB598-F5BA-4BCB-9B03-2FF19C32C60E}"/>
    <cellStyle name="Comma 5 7 3" xfId="7467" xr:uid="{00000000-0005-0000-0000-0000B5070000}"/>
    <cellStyle name="Comma 5 7 3 2" xfId="14205" xr:uid="{09276FAD-8F91-4FF1-A2A7-D9567B291C47}"/>
    <cellStyle name="Comma 5 7 4" xfId="10846" xr:uid="{10E0CD80-0DA1-4608-830E-08370224372C}"/>
    <cellStyle name="Comma 5 8" xfId="4161" xr:uid="{00000000-0005-0000-0000-0000B6070000}"/>
    <cellStyle name="Comma 5 8 2" xfId="5846" xr:uid="{00000000-0005-0000-0000-0000B7070000}"/>
    <cellStyle name="Comma 5 8 2 2" xfId="9235" xr:uid="{00000000-0005-0000-0000-0000B8070000}"/>
    <cellStyle name="Comma 5 8 2 2 2" xfId="15973" xr:uid="{29353EB7-A21C-4D7D-B538-1215C95F1388}"/>
    <cellStyle name="Comma 5 8 2 3" xfId="12614" xr:uid="{A508D74B-704D-4DEE-9E04-368C6C2C135B}"/>
    <cellStyle name="Comma 5 8 3" xfId="7566" xr:uid="{00000000-0005-0000-0000-0000B9070000}"/>
    <cellStyle name="Comma 5 8 3 2" xfId="14304" xr:uid="{AA403697-A969-4395-9E4A-8A0089634BB9}"/>
    <cellStyle name="Comma 5 8 4" xfId="10945" xr:uid="{C1ABC2D8-339E-4082-924F-5D0CDA7E179E}"/>
    <cellStyle name="Comma 5 9" xfId="4577" xr:uid="{00000000-0005-0000-0000-0000BA070000}"/>
    <cellStyle name="Comma 5 9 2" xfId="7966" xr:uid="{00000000-0005-0000-0000-0000BB070000}"/>
    <cellStyle name="Comma 5 9 2 2" xfId="14704" xr:uid="{1A4B2C61-9CAA-416D-9E98-5EEB4917E0E5}"/>
    <cellStyle name="Comma 5 9 3" xfId="11345" xr:uid="{DE8328C5-97EB-40E5-8ED1-5CEF0155B9D1}"/>
    <cellStyle name="Comma 50" xfId="9645" xr:uid="{00000000-0005-0000-0000-0000BC070000}"/>
    <cellStyle name="Comma 50 2" xfId="16382" xr:uid="{113969E8-51A8-4263-825E-5E437CC94900}"/>
    <cellStyle name="Comma 51" xfId="9640" xr:uid="{00000000-0005-0000-0000-0000BD070000}"/>
    <cellStyle name="Comma 51 2" xfId="16377" xr:uid="{73487233-86CA-43BC-9E07-A49F3064453C}"/>
    <cellStyle name="Comma 52" xfId="9650" xr:uid="{00000000-0005-0000-0000-0000BE070000}"/>
    <cellStyle name="Comma 52 2" xfId="16386" xr:uid="{D75BBCCF-7F66-4EC7-BAC1-0E053790250C}"/>
    <cellStyle name="Comma 53" xfId="9643" xr:uid="{00000000-0005-0000-0000-0000BF070000}"/>
    <cellStyle name="Comma 53 2" xfId="16380" xr:uid="{5F101FFA-FE93-439D-AB4B-A00ED24B22AF}"/>
    <cellStyle name="Comma 54" xfId="9630" xr:uid="{00000000-0005-0000-0000-0000C0070000}"/>
    <cellStyle name="Comma 54 2" xfId="16367" xr:uid="{6982F3A3-42DF-4734-9A7B-9DAAE5BA15D1}"/>
    <cellStyle name="Comma 55" xfId="9666" xr:uid="{0ABAE00C-553D-48F6-8535-B0E42358FAA4}"/>
    <cellStyle name="Comma 6" xfId="2871" xr:uid="{00000000-0005-0000-0000-0000C1070000}"/>
    <cellStyle name="Comma 6 10" xfId="9715" xr:uid="{C1D91D54-3C19-486B-8130-4EA58E98F372}"/>
    <cellStyle name="Comma 6 2" xfId="3003" xr:uid="{00000000-0005-0000-0000-0000C2070000}"/>
    <cellStyle name="Comma 6 2 2" xfId="3201" xr:uid="{00000000-0005-0000-0000-0000C3070000}"/>
    <cellStyle name="Comma 6 2 2 2" xfId="3593" xr:uid="{00000000-0005-0000-0000-0000C4070000}"/>
    <cellStyle name="Comma 6 2 2 2 2" xfId="5297" xr:uid="{00000000-0005-0000-0000-0000C5070000}"/>
    <cellStyle name="Comma 6 2 2 2 2 2" xfId="8686" xr:uid="{00000000-0005-0000-0000-0000C6070000}"/>
    <cellStyle name="Comma 6 2 2 2 2 2 2" xfId="15424" xr:uid="{2DA3B6C0-CF68-4BE7-87E7-F8A30C1B4E4E}"/>
    <cellStyle name="Comma 6 2 2 2 2 3" xfId="12065" xr:uid="{A579E347-BBA6-4E34-8DAE-B0749D2F25E4}"/>
    <cellStyle name="Comma 6 2 2 2 3" xfId="7017" xr:uid="{00000000-0005-0000-0000-0000C7070000}"/>
    <cellStyle name="Comma 6 2 2 2 3 2" xfId="13755" xr:uid="{52E9A5C6-652C-49B2-B4AE-AD1118D0508B}"/>
    <cellStyle name="Comma 6 2 2 2 4" xfId="10396" xr:uid="{D95ED699-B04C-4338-8E31-B0200DCB68E1}"/>
    <cellStyle name="Comma 6 2 2 3" xfId="3988" xr:uid="{00000000-0005-0000-0000-0000C8070000}"/>
    <cellStyle name="Comma 6 2 2 3 2" xfId="5686" xr:uid="{00000000-0005-0000-0000-0000C9070000}"/>
    <cellStyle name="Comma 6 2 2 3 2 2" xfId="9075" xr:uid="{00000000-0005-0000-0000-0000CA070000}"/>
    <cellStyle name="Comma 6 2 2 3 2 2 2" xfId="15813" xr:uid="{8FD67C2B-BFE3-47AC-B9EA-A6AE065562D2}"/>
    <cellStyle name="Comma 6 2 2 3 2 3" xfId="12454" xr:uid="{97398B58-3B34-4BE6-ADCC-D91B6F1EBF91}"/>
    <cellStyle name="Comma 6 2 2 3 3" xfId="7406" xr:uid="{00000000-0005-0000-0000-0000CB070000}"/>
    <cellStyle name="Comma 6 2 2 3 3 2" xfId="14144" xr:uid="{A1F249E6-8F09-4603-9177-9D1F4EE0777F}"/>
    <cellStyle name="Comma 6 2 2 3 4" xfId="10785" xr:uid="{D01BA9FB-5A62-483F-B26B-408FC15BB4B5}"/>
    <cellStyle name="Comma 6 2 2 4" xfId="4495" xr:uid="{00000000-0005-0000-0000-0000CC070000}"/>
    <cellStyle name="Comma 6 2 2 4 2" xfId="6176" xr:uid="{00000000-0005-0000-0000-0000CD070000}"/>
    <cellStyle name="Comma 6 2 2 4 2 2" xfId="9565" xr:uid="{00000000-0005-0000-0000-0000CE070000}"/>
    <cellStyle name="Comma 6 2 2 4 2 2 2" xfId="16303" xr:uid="{04549209-283A-482C-A280-177509C70083}"/>
    <cellStyle name="Comma 6 2 2 4 2 3" xfId="12944" xr:uid="{7F5F28A9-4502-4C14-8B83-870AD052C31A}"/>
    <cellStyle name="Comma 6 2 2 4 3" xfId="7896" xr:uid="{00000000-0005-0000-0000-0000CF070000}"/>
    <cellStyle name="Comma 6 2 2 4 3 2" xfId="14634" xr:uid="{66C6EC47-199F-4199-9C7E-C42094548355}"/>
    <cellStyle name="Comma 6 2 2 4 4" xfId="11275" xr:uid="{E543ED39-1F93-4DF6-8B9E-C20BAD9B25C6}"/>
    <cellStyle name="Comma 6 2 2 5" xfId="4909" xr:uid="{00000000-0005-0000-0000-0000D0070000}"/>
    <cellStyle name="Comma 6 2 2 5 2" xfId="8298" xr:uid="{00000000-0005-0000-0000-0000D1070000}"/>
    <cellStyle name="Comma 6 2 2 5 2 2" xfId="15036" xr:uid="{BCFB0210-0882-4D68-AF01-3830FC385A63}"/>
    <cellStyle name="Comma 6 2 2 5 3" xfId="11677" xr:uid="{A66BFCB6-B242-417D-AEEF-988600E52D3E}"/>
    <cellStyle name="Comma 6 2 2 6" xfId="6629" xr:uid="{00000000-0005-0000-0000-0000D2070000}"/>
    <cellStyle name="Comma 6 2 2 6 2" xfId="13367" xr:uid="{CB2D377B-BD8E-4C65-8227-B45ED000E384}"/>
    <cellStyle name="Comma 6 2 2 7" xfId="10007" xr:uid="{4B79F58B-8EEA-4D78-B71C-2D447B159613}"/>
    <cellStyle name="Comma 6 2 3" xfId="3399" xr:uid="{00000000-0005-0000-0000-0000D3070000}"/>
    <cellStyle name="Comma 6 2 3 2" xfId="5103" xr:uid="{00000000-0005-0000-0000-0000D4070000}"/>
    <cellStyle name="Comma 6 2 3 2 2" xfId="8492" xr:uid="{00000000-0005-0000-0000-0000D5070000}"/>
    <cellStyle name="Comma 6 2 3 2 2 2" xfId="15230" xr:uid="{4A1C7022-BA3B-4F87-A0C0-B705CFF7EACA}"/>
    <cellStyle name="Comma 6 2 3 2 3" xfId="11871" xr:uid="{6D472371-F7D9-45A2-A947-480757EB3F15}"/>
    <cellStyle name="Comma 6 2 3 3" xfId="6823" xr:uid="{00000000-0005-0000-0000-0000D6070000}"/>
    <cellStyle name="Comma 6 2 3 3 2" xfId="13561" xr:uid="{86F50ABE-8885-40C1-A8C1-6D14D9D6A342}"/>
    <cellStyle name="Comma 6 2 3 4" xfId="10202" xr:uid="{3AEE522D-D2B0-4357-ADB3-A62872399731}"/>
    <cellStyle name="Comma 6 2 4" xfId="3794" xr:uid="{00000000-0005-0000-0000-0000D7070000}"/>
    <cellStyle name="Comma 6 2 4 2" xfId="5492" xr:uid="{00000000-0005-0000-0000-0000D8070000}"/>
    <cellStyle name="Comma 6 2 4 2 2" xfId="8881" xr:uid="{00000000-0005-0000-0000-0000D9070000}"/>
    <cellStyle name="Comma 6 2 4 2 2 2" xfId="15619" xr:uid="{39D258BF-4245-4F00-AF09-65C45E5E4DFB}"/>
    <cellStyle name="Comma 6 2 4 2 3" xfId="12260" xr:uid="{E2D1677E-172B-457C-9F44-DA2E470F1AB9}"/>
    <cellStyle name="Comma 6 2 4 3" xfId="7212" xr:uid="{00000000-0005-0000-0000-0000DA070000}"/>
    <cellStyle name="Comma 6 2 4 3 2" xfId="13950" xr:uid="{758D4569-058F-4C80-A430-1069B48E35F8}"/>
    <cellStyle name="Comma 6 2 4 4" xfId="10591" xr:uid="{30C9CBD7-2E1F-4EEA-94FC-C929B3FC0DCB}"/>
    <cellStyle name="Comma 6 2 5" xfId="4301" xr:uid="{00000000-0005-0000-0000-0000DB070000}"/>
    <cellStyle name="Comma 6 2 5 2" xfId="5982" xr:uid="{00000000-0005-0000-0000-0000DC070000}"/>
    <cellStyle name="Comma 6 2 5 2 2" xfId="9371" xr:uid="{00000000-0005-0000-0000-0000DD070000}"/>
    <cellStyle name="Comma 6 2 5 2 2 2" xfId="16109" xr:uid="{7A54C31F-7913-498F-8111-2ABD241E5090}"/>
    <cellStyle name="Comma 6 2 5 2 3" xfId="12750" xr:uid="{B10F9EFE-BC15-4626-BBF1-B1E78049390C}"/>
    <cellStyle name="Comma 6 2 5 3" xfId="7702" xr:uid="{00000000-0005-0000-0000-0000DE070000}"/>
    <cellStyle name="Comma 6 2 5 3 2" xfId="14440" xr:uid="{F28F300E-71D0-415B-8A66-DD073FC957D7}"/>
    <cellStyle name="Comma 6 2 5 4" xfId="11081" xr:uid="{117FBF09-2727-4E29-9FDC-FB712D5336DE}"/>
    <cellStyle name="Comma 6 2 6" xfId="4715" xr:uid="{00000000-0005-0000-0000-0000DF070000}"/>
    <cellStyle name="Comma 6 2 6 2" xfId="8104" xr:uid="{00000000-0005-0000-0000-0000E0070000}"/>
    <cellStyle name="Comma 6 2 6 2 2" xfId="14842" xr:uid="{02D44A1C-2C64-4BB0-A69A-4624BA961F49}"/>
    <cellStyle name="Comma 6 2 6 3" xfId="11483" xr:uid="{C0DC26C6-286E-49C6-A335-9C0B3E342681}"/>
    <cellStyle name="Comma 6 2 7" xfId="6435" xr:uid="{00000000-0005-0000-0000-0000E1070000}"/>
    <cellStyle name="Comma 6 2 7 2" xfId="13173" xr:uid="{7BD1EC63-116C-4257-908B-DDDF5AD8BABC}"/>
    <cellStyle name="Comma 6 2 8" xfId="9813" xr:uid="{CA564868-824D-4D95-B9CC-D60BC8AD893E}"/>
    <cellStyle name="Comma 6 3" xfId="3103" xr:uid="{00000000-0005-0000-0000-0000E2070000}"/>
    <cellStyle name="Comma 6 3 2" xfId="3495" xr:uid="{00000000-0005-0000-0000-0000E3070000}"/>
    <cellStyle name="Comma 6 3 2 2" xfId="5199" xr:uid="{00000000-0005-0000-0000-0000E4070000}"/>
    <cellStyle name="Comma 6 3 2 2 2" xfId="8588" xr:uid="{00000000-0005-0000-0000-0000E5070000}"/>
    <cellStyle name="Comma 6 3 2 2 2 2" xfId="15326" xr:uid="{B95CE2B9-6A12-4A58-87D4-F0A8DB3E5A89}"/>
    <cellStyle name="Comma 6 3 2 2 3" xfId="11967" xr:uid="{D0D521B4-20FF-4E52-8111-496318D1930D}"/>
    <cellStyle name="Comma 6 3 2 3" xfId="6919" xr:uid="{00000000-0005-0000-0000-0000E6070000}"/>
    <cellStyle name="Comma 6 3 2 3 2" xfId="13657" xr:uid="{F5EF4F46-1C40-46F0-BCD9-69DB04C71AAE}"/>
    <cellStyle name="Comma 6 3 2 4" xfId="10298" xr:uid="{5E264A6A-0B1B-4FF6-8549-018C2B128520}"/>
    <cellStyle name="Comma 6 3 3" xfId="3890" xr:uid="{00000000-0005-0000-0000-0000E7070000}"/>
    <cellStyle name="Comma 6 3 3 2" xfId="5588" xr:uid="{00000000-0005-0000-0000-0000E8070000}"/>
    <cellStyle name="Comma 6 3 3 2 2" xfId="8977" xr:uid="{00000000-0005-0000-0000-0000E9070000}"/>
    <cellStyle name="Comma 6 3 3 2 2 2" xfId="15715" xr:uid="{4708F086-A6DE-4F55-B995-C99B5D4536B8}"/>
    <cellStyle name="Comma 6 3 3 2 3" xfId="12356" xr:uid="{CE6C7981-7B89-489B-A824-A122A283E42C}"/>
    <cellStyle name="Comma 6 3 3 3" xfId="7308" xr:uid="{00000000-0005-0000-0000-0000EA070000}"/>
    <cellStyle name="Comma 6 3 3 3 2" xfId="14046" xr:uid="{424110B4-5559-4F2D-9D23-8AF63D034F27}"/>
    <cellStyle name="Comma 6 3 3 4" xfId="10687" xr:uid="{887640F3-1D78-4467-96DF-E0D5AFE9F239}"/>
    <cellStyle name="Comma 6 3 4" xfId="4397" xr:uid="{00000000-0005-0000-0000-0000EB070000}"/>
    <cellStyle name="Comma 6 3 4 2" xfId="6078" xr:uid="{00000000-0005-0000-0000-0000EC070000}"/>
    <cellStyle name="Comma 6 3 4 2 2" xfId="9467" xr:uid="{00000000-0005-0000-0000-0000ED070000}"/>
    <cellStyle name="Comma 6 3 4 2 2 2" xfId="16205" xr:uid="{38A79C15-1C90-4987-A595-9B974687F848}"/>
    <cellStyle name="Comma 6 3 4 2 3" xfId="12846" xr:uid="{23266A95-F5A1-4F87-959C-0BA5D36FEB7E}"/>
    <cellStyle name="Comma 6 3 4 3" xfId="7798" xr:uid="{00000000-0005-0000-0000-0000EE070000}"/>
    <cellStyle name="Comma 6 3 4 3 2" xfId="14536" xr:uid="{29971CD4-5263-4AE7-8A38-73EEE45E9967}"/>
    <cellStyle name="Comma 6 3 4 4" xfId="11177" xr:uid="{51AD0573-AF85-4EAA-925E-C42244287E37}"/>
    <cellStyle name="Comma 6 3 5" xfId="4811" xr:uid="{00000000-0005-0000-0000-0000EF070000}"/>
    <cellStyle name="Comma 6 3 5 2" xfId="8200" xr:uid="{00000000-0005-0000-0000-0000F0070000}"/>
    <cellStyle name="Comma 6 3 5 2 2" xfId="14938" xr:uid="{01D21698-A44D-4A1E-B31C-93DA17070506}"/>
    <cellStyle name="Comma 6 3 5 3" xfId="11579" xr:uid="{61A45168-8830-423D-8A9D-3FB4D19938C5}"/>
    <cellStyle name="Comma 6 3 6" xfId="6531" xr:uid="{00000000-0005-0000-0000-0000F1070000}"/>
    <cellStyle name="Comma 6 3 6 2" xfId="13269" xr:uid="{9A497728-EEEC-4608-9C24-D96DA433747B}"/>
    <cellStyle name="Comma 6 3 7" xfId="9909" xr:uid="{F8154E7B-C855-42DF-B6D3-A7BA5B47153F}"/>
    <cellStyle name="Comma 6 4" xfId="3301" xr:uid="{00000000-0005-0000-0000-0000F2070000}"/>
    <cellStyle name="Comma 6 4 2" xfId="5005" xr:uid="{00000000-0005-0000-0000-0000F3070000}"/>
    <cellStyle name="Comma 6 4 2 2" xfId="8394" xr:uid="{00000000-0005-0000-0000-0000F4070000}"/>
    <cellStyle name="Comma 6 4 2 2 2" xfId="15132" xr:uid="{C2DF766C-F5B7-484A-8889-04C52F1D3CEF}"/>
    <cellStyle name="Comma 6 4 2 3" xfId="11773" xr:uid="{F73215F7-9992-43B2-BF74-96C526E80B72}"/>
    <cellStyle name="Comma 6 4 3" xfId="6725" xr:uid="{00000000-0005-0000-0000-0000F5070000}"/>
    <cellStyle name="Comma 6 4 3 2" xfId="13463" xr:uid="{9C29B5CA-33E0-4DEE-A746-7DBB4D2D0449}"/>
    <cellStyle name="Comma 6 4 4" xfId="10104" xr:uid="{F7E6EB74-7209-4C81-BFE2-BFF2424608E4}"/>
    <cellStyle name="Comma 6 5" xfId="3696" xr:uid="{00000000-0005-0000-0000-0000F6070000}"/>
    <cellStyle name="Comma 6 5 2" xfId="5394" xr:uid="{00000000-0005-0000-0000-0000F7070000}"/>
    <cellStyle name="Comma 6 5 2 2" xfId="8783" xr:uid="{00000000-0005-0000-0000-0000F8070000}"/>
    <cellStyle name="Comma 6 5 2 2 2" xfId="15521" xr:uid="{1FD0F210-53CC-44EE-9E2E-CB8024496709}"/>
    <cellStyle name="Comma 6 5 2 3" xfId="12162" xr:uid="{92871DCB-C497-4464-B4E3-416297957498}"/>
    <cellStyle name="Comma 6 5 3" xfId="7114" xr:uid="{00000000-0005-0000-0000-0000F9070000}"/>
    <cellStyle name="Comma 6 5 3 2" xfId="13852" xr:uid="{DC8714FF-3DBD-44EA-B998-653F9BFB3078}"/>
    <cellStyle name="Comma 6 5 4" xfId="10493" xr:uid="{3796F608-81FE-4025-8C8E-1E15FD398E0E}"/>
    <cellStyle name="Comma 6 6" xfId="4094" xr:uid="{00000000-0005-0000-0000-0000FA070000}"/>
    <cellStyle name="Comma 6 6 2" xfId="5786" xr:uid="{00000000-0005-0000-0000-0000FB070000}"/>
    <cellStyle name="Comma 6 6 2 2" xfId="9175" xr:uid="{00000000-0005-0000-0000-0000FC070000}"/>
    <cellStyle name="Comma 6 6 2 2 2" xfId="15913" xr:uid="{C7AAD4AF-54B1-46E7-AF68-02A3823F06FB}"/>
    <cellStyle name="Comma 6 6 2 3" xfId="12554" xr:uid="{68B702DA-1B38-4435-934C-2B1A1C3F7F4C}"/>
    <cellStyle name="Comma 6 6 3" xfId="7506" xr:uid="{00000000-0005-0000-0000-0000FD070000}"/>
    <cellStyle name="Comma 6 6 3 2" xfId="14244" xr:uid="{140E1BBB-97B3-4D9C-8C3B-FEC1B898AA98}"/>
    <cellStyle name="Comma 6 6 4" xfId="10885" xr:uid="{A57C55BB-8A25-45D3-9415-3F1B71A47064}"/>
    <cellStyle name="Comma 6 7" xfId="4203" xr:uid="{00000000-0005-0000-0000-0000FE070000}"/>
    <cellStyle name="Comma 6 7 2" xfId="5884" xr:uid="{00000000-0005-0000-0000-0000FF070000}"/>
    <cellStyle name="Comma 6 7 2 2" xfId="9273" xr:uid="{00000000-0005-0000-0000-000000080000}"/>
    <cellStyle name="Comma 6 7 2 2 2" xfId="16011" xr:uid="{7D9FDF03-824B-4332-BD52-1054B57D86A7}"/>
    <cellStyle name="Comma 6 7 2 3" xfId="12652" xr:uid="{8BB8C9FF-9997-469F-B10C-EE7D846915E3}"/>
    <cellStyle name="Comma 6 7 3" xfId="7604" xr:uid="{00000000-0005-0000-0000-000001080000}"/>
    <cellStyle name="Comma 6 7 3 2" xfId="14342" xr:uid="{D3C21174-509D-4E49-8818-7F8BC528B243}"/>
    <cellStyle name="Comma 6 7 4" xfId="10983" xr:uid="{75D20B77-564F-4A39-98DA-6C2CDE680BDA}"/>
    <cellStyle name="Comma 6 8" xfId="4617" xr:uid="{00000000-0005-0000-0000-000002080000}"/>
    <cellStyle name="Comma 6 8 2" xfId="8006" xr:uid="{00000000-0005-0000-0000-000003080000}"/>
    <cellStyle name="Comma 6 8 2 2" xfId="14744" xr:uid="{4CCD8DB7-7776-476E-ACCF-7216B58ED5D3}"/>
    <cellStyle name="Comma 6 8 3" xfId="11385" xr:uid="{654F6ABC-FA2A-4B87-9827-6EDDE2F6EA7D}"/>
    <cellStyle name="Comma 6 9" xfId="6323" xr:uid="{00000000-0005-0000-0000-000004080000}"/>
    <cellStyle name="Comma 6 9 2" xfId="13067" xr:uid="{99FD4D64-3A24-48A0-82AE-38DE911BC7F8}"/>
    <cellStyle name="Comma 7" xfId="2941" xr:uid="{00000000-0005-0000-0000-000005080000}"/>
    <cellStyle name="Comma 7 10" xfId="9759" xr:uid="{05D82935-ED36-48A4-A9D6-970FECED6F81}"/>
    <cellStyle name="Comma 7 2" xfId="3047" xr:uid="{00000000-0005-0000-0000-000006080000}"/>
    <cellStyle name="Comma 7 2 2" xfId="3245" xr:uid="{00000000-0005-0000-0000-000007080000}"/>
    <cellStyle name="Comma 7 2 2 2" xfId="3637" xr:uid="{00000000-0005-0000-0000-000008080000}"/>
    <cellStyle name="Comma 7 2 2 2 2" xfId="5341" xr:uid="{00000000-0005-0000-0000-000009080000}"/>
    <cellStyle name="Comma 7 2 2 2 2 2" xfId="8730" xr:uid="{00000000-0005-0000-0000-00000A080000}"/>
    <cellStyle name="Comma 7 2 2 2 2 2 2" xfId="15468" xr:uid="{19F10236-26C3-4D76-8C8C-297E8952F3AF}"/>
    <cellStyle name="Comma 7 2 2 2 2 3" xfId="12109" xr:uid="{CB5F7603-31FB-40BA-8022-ACE8D6BEE242}"/>
    <cellStyle name="Comma 7 2 2 2 3" xfId="7061" xr:uid="{00000000-0005-0000-0000-00000B080000}"/>
    <cellStyle name="Comma 7 2 2 2 3 2" xfId="13799" xr:uid="{F7139663-8EAE-4436-A170-DE61C2BF5434}"/>
    <cellStyle name="Comma 7 2 2 2 4" xfId="10440" xr:uid="{F0543116-65F7-456F-A79C-555285C4AF50}"/>
    <cellStyle name="Comma 7 2 2 3" xfId="4032" xr:uid="{00000000-0005-0000-0000-00000C080000}"/>
    <cellStyle name="Comma 7 2 2 3 2" xfId="5730" xr:uid="{00000000-0005-0000-0000-00000D080000}"/>
    <cellStyle name="Comma 7 2 2 3 2 2" xfId="9119" xr:uid="{00000000-0005-0000-0000-00000E080000}"/>
    <cellStyle name="Comma 7 2 2 3 2 2 2" xfId="15857" xr:uid="{A30ED73E-3B54-43B5-8505-7736C432AC90}"/>
    <cellStyle name="Comma 7 2 2 3 2 3" xfId="12498" xr:uid="{3F1EE196-B6DA-4117-A62A-E493D3BD5602}"/>
    <cellStyle name="Comma 7 2 2 3 3" xfId="7450" xr:uid="{00000000-0005-0000-0000-00000F080000}"/>
    <cellStyle name="Comma 7 2 2 3 3 2" xfId="14188" xr:uid="{F337B8FD-55BD-40DC-BFE0-99BA21B76BF6}"/>
    <cellStyle name="Comma 7 2 2 3 4" xfId="10829" xr:uid="{FF0CF4E2-8614-470A-8E9E-8D5D9987203F}"/>
    <cellStyle name="Comma 7 2 2 4" xfId="4539" xr:uid="{00000000-0005-0000-0000-000010080000}"/>
    <cellStyle name="Comma 7 2 2 4 2" xfId="6220" xr:uid="{00000000-0005-0000-0000-000011080000}"/>
    <cellStyle name="Comma 7 2 2 4 2 2" xfId="9609" xr:uid="{00000000-0005-0000-0000-000012080000}"/>
    <cellStyle name="Comma 7 2 2 4 2 2 2" xfId="16347" xr:uid="{1ED43227-A9D7-4BE8-86A0-5AB44591B4A0}"/>
    <cellStyle name="Comma 7 2 2 4 2 3" xfId="12988" xr:uid="{9F37F53D-447A-4876-8F62-241A0D67FE22}"/>
    <cellStyle name="Comma 7 2 2 4 3" xfId="7940" xr:uid="{00000000-0005-0000-0000-000013080000}"/>
    <cellStyle name="Comma 7 2 2 4 3 2" xfId="14678" xr:uid="{603D82C9-1B99-44AA-B2B2-6F48A5F52AC8}"/>
    <cellStyle name="Comma 7 2 2 4 4" xfId="11319" xr:uid="{903CFA39-0F71-4858-8A5C-BC424C1AA07E}"/>
    <cellStyle name="Comma 7 2 2 5" xfId="4953" xr:uid="{00000000-0005-0000-0000-000014080000}"/>
    <cellStyle name="Comma 7 2 2 5 2" xfId="8342" xr:uid="{00000000-0005-0000-0000-000015080000}"/>
    <cellStyle name="Comma 7 2 2 5 2 2" xfId="15080" xr:uid="{4D2A0245-6559-4AD2-9BA5-6305FFEE76A5}"/>
    <cellStyle name="Comma 7 2 2 5 3" xfId="11721" xr:uid="{4F25D000-2F43-436E-8CA1-F58AEADD16BE}"/>
    <cellStyle name="Comma 7 2 2 6" xfId="6673" xr:uid="{00000000-0005-0000-0000-000016080000}"/>
    <cellStyle name="Comma 7 2 2 6 2" xfId="13411" xr:uid="{1AD0D9A5-ADC0-4690-941C-7417DF753C8A}"/>
    <cellStyle name="Comma 7 2 2 7" xfId="10051" xr:uid="{2533A8D2-2003-40F9-A6DF-268D9EE8A686}"/>
    <cellStyle name="Comma 7 2 3" xfId="3443" xr:uid="{00000000-0005-0000-0000-000017080000}"/>
    <cellStyle name="Comma 7 2 3 2" xfId="5147" xr:uid="{00000000-0005-0000-0000-000018080000}"/>
    <cellStyle name="Comma 7 2 3 2 2" xfId="8536" xr:uid="{00000000-0005-0000-0000-000019080000}"/>
    <cellStyle name="Comma 7 2 3 2 2 2" xfId="15274" xr:uid="{D1650837-8904-42B4-B99E-780BC3328806}"/>
    <cellStyle name="Comma 7 2 3 2 3" xfId="11915" xr:uid="{5A3BF66E-4E10-49B7-95CD-D6DC8115307B}"/>
    <cellStyle name="Comma 7 2 3 3" xfId="6867" xr:uid="{00000000-0005-0000-0000-00001A080000}"/>
    <cellStyle name="Comma 7 2 3 3 2" xfId="13605" xr:uid="{18AFA8F0-972C-4583-937B-8F990B3853F9}"/>
    <cellStyle name="Comma 7 2 3 4" xfId="10246" xr:uid="{3BD14F9A-0FAE-4E1C-9870-C231CF1B2D24}"/>
    <cellStyle name="Comma 7 2 4" xfId="3838" xr:uid="{00000000-0005-0000-0000-00001B080000}"/>
    <cellStyle name="Comma 7 2 4 2" xfId="5536" xr:uid="{00000000-0005-0000-0000-00001C080000}"/>
    <cellStyle name="Comma 7 2 4 2 2" xfId="8925" xr:uid="{00000000-0005-0000-0000-00001D080000}"/>
    <cellStyle name="Comma 7 2 4 2 2 2" xfId="15663" xr:uid="{843D1C23-8673-4FD8-A2AC-E569972BA956}"/>
    <cellStyle name="Comma 7 2 4 2 3" xfId="12304" xr:uid="{609078D6-696A-41BE-8303-CF0DCEE8A99D}"/>
    <cellStyle name="Comma 7 2 4 3" xfId="7256" xr:uid="{00000000-0005-0000-0000-00001E080000}"/>
    <cellStyle name="Comma 7 2 4 3 2" xfId="13994" xr:uid="{A86FEB79-FFB0-4506-9B64-10624E167FEA}"/>
    <cellStyle name="Comma 7 2 4 4" xfId="10635" xr:uid="{8C921E31-0D48-4072-A548-39DA007696C3}"/>
    <cellStyle name="Comma 7 2 5" xfId="4345" xr:uid="{00000000-0005-0000-0000-00001F080000}"/>
    <cellStyle name="Comma 7 2 5 2" xfId="6026" xr:uid="{00000000-0005-0000-0000-000020080000}"/>
    <cellStyle name="Comma 7 2 5 2 2" xfId="9415" xr:uid="{00000000-0005-0000-0000-000021080000}"/>
    <cellStyle name="Comma 7 2 5 2 2 2" xfId="16153" xr:uid="{A290DB3F-3116-4532-B746-1E82ED9BBD69}"/>
    <cellStyle name="Comma 7 2 5 2 3" xfId="12794" xr:uid="{5E257F8F-620C-4E59-A2F5-A5432863018B}"/>
    <cellStyle name="Comma 7 2 5 3" xfId="7746" xr:uid="{00000000-0005-0000-0000-000022080000}"/>
    <cellStyle name="Comma 7 2 5 3 2" xfId="14484" xr:uid="{B8D8A16C-35DF-45CB-AA7C-6610F5EBC5EE}"/>
    <cellStyle name="Comma 7 2 5 4" xfId="11125" xr:uid="{E357E1C2-5B18-4CF5-88B1-E4E661E84720}"/>
    <cellStyle name="Comma 7 2 6" xfId="4759" xr:uid="{00000000-0005-0000-0000-000023080000}"/>
    <cellStyle name="Comma 7 2 6 2" xfId="8148" xr:uid="{00000000-0005-0000-0000-000024080000}"/>
    <cellStyle name="Comma 7 2 6 2 2" xfId="14886" xr:uid="{60809294-1165-48C3-84B3-B41F782DC66D}"/>
    <cellStyle name="Comma 7 2 6 3" xfId="11527" xr:uid="{74F99A35-346F-4769-9179-5DB5B61E8355}"/>
    <cellStyle name="Comma 7 2 7" xfId="6479" xr:uid="{00000000-0005-0000-0000-000025080000}"/>
    <cellStyle name="Comma 7 2 7 2" xfId="13217" xr:uid="{A4E18BDB-187C-41A0-A0B5-025335F6B413}"/>
    <cellStyle name="Comma 7 2 8" xfId="9857" xr:uid="{8C92F601-13AB-4013-AE51-C909A504ADAB}"/>
    <cellStyle name="Comma 7 3" xfId="3147" xr:uid="{00000000-0005-0000-0000-000026080000}"/>
    <cellStyle name="Comma 7 3 2" xfId="3539" xr:uid="{00000000-0005-0000-0000-000027080000}"/>
    <cellStyle name="Comma 7 3 2 2" xfId="5243" xr:uid="{00000000-0005-0000-0000-000028080000}"/>
    <cellStyle name="Comma 7 3 2 2 2" xfId="8632" xr:uid="{00000000-0005-0000-0000-000029080000}"/>
    <cellStyle name="Comma 7 3 2 2 2 2" xfId="15370" xr:uid="{71820638-C7AD-4302-8A2E-B2B45F069E26}"/>
    <cellStyle name="Comma 7 3 2 2 3" xfId="12011" xr:uid="{3BCAD519-F12F-43D8-903A-B41D0BB3E99F}"/>
    <cellStyle name="Comma 7 3 2 3" xfId="6963" xr:uid="{00000000-0005-0000-0000-00002A080000}"/>
    <cellStyle name="Comma 7 3 2 3 2" xfId="13701" xr:uid="{30B0F604-5943-4CC9-A249-64A44D20B4AB}"/>
    <cellStyle name="Comma 7 3 2 4" xfId="10342" xr:uid="{4B10A7B7-A3D7-44D5-B227-E6FF591A81A9}"/>
    <cellStyle name="Comma 7 3 3" xfId="3934" xr:uid="{00000000-0005-0000-0000-00002B080000}"/>
    <cellStyle name="Comma 7 3 3 2" xfId="5632" xr:uid="{00000000-0005-0000-0000-00002C080000}"/>
    <cellStyle name="Comma 7 3 3 2 2" xfId="9021" xr:uid="{00000000-0005-0000-0000-00002D080000}"/>
    <cellStyle name="Comma 7 3 3 2 2 2" xfId="15759" xr:uid="{354F65CF-A5EC-4470-ABDD-5E0667CB128F}"/>
    <cellStyle name="Comma 7 3 3 2 3" xfId="12400" xr:uid="{A4939A3A-4AE7-434A-BFAE-EC1876CC348F}"/>
    <cellStyle name="Comma 7 3 3 3" xfId="7352" xr:uid="{00000000-0005-0000-0000-00002E080000}"/>
    <cellStyle name="Comma 7 3 3 3 2" xfId="14090" xr:uid="{93685DDD-1E58-4F1C-A25C-FB96C3AE77D7}"/>
    <cellStyle name="Comma 7 3 3 4" xfId="10731" xr:uid="{E2497741-BC62-4DD6-BB64-A8E02B3463BD}"/>
    <cellStyle name="Comma 7 3 4" xfId="4441" xr:uid="{00000000-0005-0000-0000-00002F080000}"/>
    <cellStyle name="Comma 7 3 4 2" xfId="6122" xr:uid="{00000000-0005-0000-0000-000030080000}"/>
    <cellStyle name="Comma 7 3 4 2 2" xfId="9511" xr:uid="{00000000-0005-0000-0000-000031080000}"/>
    <cellStyle name="Comma 7 3 4 2 2 2" xfId="16249" xr:uid="{2D625970-50B3-4AEF-BDA0-DE6E7332F42A}"/>
    <cellStyle name="Comma 7 3 4 2 3" xfId="12890" xr:uid="{D00145FC-B84C-4FB5-B391-03C4A24CA19E}"/>
    <cellStyle name="Comma 7 3 4 3" xfId="7842" xr:uid="{00000000-0005-0000-0000-000032080000}"/>
    <cellStyle name="Comma 7 3 4 3 2" xfId="14580" xr:uid="{BE3E8B5E-5F25-429E-B9E1-038F4BDBFA44}"/>
    <cellStyle name="Comma 7 3 4 4" xfId="11221" xr:uid="{A73006C5-23CD-4F9B-9283-7B4AF802724D}"/>
    <cellStyle name="Comma 7 3 5" xfId="4855" xr:uid="{00000000-0005-0000-0000-000033080000}"/>
    <cellStyle name="Comma 7 3 5 2" xfId="8244" xr:uid="{00000000-0005-0000-0000-000034080000}"/>
    <cellStyle name="Comma 7 3 5 2 2" xfId="14982" xr:uid="{2430BAFA-0FA0-4086-BE1F-465255615025}"/>
    <cellStyle name="Comma 7 3 5 3" xfId="11623" xr:uid="{AEE2FAFE-3327-4DE6-9E95-19A37CEA27D8}"/>
    <cellStyle name="Comma 7 3 6" xfId="6575" xr:uid="{00000000-0005-0000-0000-000035080000}"/>
    <cellStyle name="Comma 7 3 6 2" xfId="13313" xr:uid="{36890A0C-6B37-4FC3-B91B-FC787B4538F3}"/>
    <cellStyle name="Comma 7 3 7" xfId="9953" xr:uid="{F56FE9A8-A715-46EC-BAF6-562297A1007C}"/>
    <cellStyle name="Comma 7 4" xfId="3345" xr:uid="{00000000-0005-0000-0000-000036080000}"/>
    <cellStyle name="Comma 7 4 2" xfId="5049" xr:uid="{00000000-0005-0000-0000-000037080000}"/>
    <cellStyle name="Comma 7 4 2 2" xfId="8438" xr:uid="{00000000-0005-0000-0000-000038080000}"/>
    <cellStyle name="Comma 7 4 2 2 2" xfId="15176" xr:uid="{53BDCFB0-68DC-4954-9539-F9237377DCC6}"/>
    <cellStyle name="Comma 7 4 2 3" xfId="11817" xr:uid="{B610A001-F531-4657-B8AB-F5B8083538BB}"/>
    <cellStyle name="Comma 7 4 3" xfId="6769" xr:uid="{00000000-0005-0000-0000-000039080000}"/>
    <cellStyle name="Comma 7 4 3 2" xfId="13507" xr:uid="{2185E736-13CA-439A-9E42-FD6FCE0E97A0}"/>
    <cellStyle name="Comma 7 4 4" xfId="10148" xr:uid="{9B587936-644F-4C78-ACF8-2C2B8914D820}"/>
    <cellStyle name="Comma 7 5" xfId="3740" xr:uid="{00000000-0005-0000-0000-00003A080000}"/>
    <cellStyle name="Comma 7 5 2" xfId="5438" xr:uid="{00000000-0005-0000-0000-00003B080000}"/>
    <cellStyle name="Comma 7 5 2 2" xfId="8827" xr:uid="{00000000-0005-0000-0000-00003C080000}"/>
    <cellStyle name="Comma 7 5 2 2 2" xfId="15565" xr:uid="{7C9EC8AF-379D-4C67-A8E7-BA188264C939}"/>
    <cellStyle name="Comma 7 5 2 3" xfId="12206" xr:uid="{94135027-C497-4FBF-A67F-302DCC72200B}"/>
    <cellStyle name="Comma 7 5 3" xfId="7158" xr:uid="{00000000-0005-0000-0000-00003D080000}"/>
    <cellStyle name="Comma 7 5 3 2" xfId="13896" xr:uid="{3107D988-6A83-48FD-A54A-A6D0DA894699}"/>
    <cellStyle name="Comma 7 5 4" xfId="10537" xr:uid="{1C67F0AE-A21A-4E06-93D2-CAD6B68368F2}"/>
    <cellStyle name="Comma 7 6" xfId="4138" xr:uid="{00000000-0005-0000-0000-00003E080000}"/>
    <cellStyle name="Comma 7 6 2" xfId="5830" xr:uid="{00000000-0005-0000-0000-00003F080000}"/>
    <cellStyle name="Comma 7 6 2 2" xfId="9219" xr:uid="{00000000-0005-0000-0000-000040080000}"/>
    <cellStyle name="Comma 7 6 2 2 2" xfId="15957" xr:uid="{94DED56F-19E0-4AAD-A970-73B37334767C}"/>
    <cellStyle name="Comma 7 6 2 3" xfId="12598" xr:uid="{E5048108-2792-44B6-8D41-AA1314EFF5BE}"/>
    <cellStyle name="Comma 7 6 3" xfId="7550" xr:uid="{00000000-0005-0000-0000-000041080000}"/>
    <cellStyle name="Comma 7 6 3 2" xfId="14288" xr:uid="{ABBD7CB8-40FC-4456-978F-A5158246317C}"/>
    <cellStyle name="Comma 7 6 4" xfId="10929" xr:uid="{3CDBCB14-7FB0-4C5D-9BFA-3714B7F7EABD}"/>
    <cellStyle name="Comma 7 7" xfId="4247" xr:uid="{00000000-0005-0000-0000-000042080000}"/>
    <cellStyle name="Comma 7 7 2" xfId="5928" xr:uid="{00000000-0005-0000-0000-000043080000}"/>
    <cellStyle name="Comma 7 7 2 2" xfId="9317" xr:uid="{00000000-0005-0000-0000-000044080000}"/>
    <cellStyle name="Comma 7 7 2 2 2" xfId="16055" xr:uid="{BA2307C5-360A-4580-BB51-D35075E129CA}"/>
    <cellStyle name="Comma 7 7 2 3" xfId="12696" xr:uid="{A3E839ED-8613-43B5-8D63-A769E460DC07}"/>
    <cellStyle name="Comma 7 7 3" xfId="7648" xr:uid="{00000000-0005-0000-0000-000045080000}"/>
    <cellStyle name="Comma 7 7 3 2" xfId="14386" xr:uid="{628A1480-465E-46CE-B883-D85E026DEF10}"/>
    <cellStyle name="Comma 7 7 4" xfId="11027" xr:uid="{6F60839A-5B9F-401A-A79B-35D5501D9465}"/>
    <cellStyle name="Comma 7 8" xfId="4661" xr:uid="{00000000-0005-0000-0000-000046080000}"/>
    <cellStyle name="Comma 7 8 2" xfId="8050" xr:uid="{00000000-0005-0000-0000-000047080000}"/>
    <cellStyle name="Comma 7 8 2 2" xfId="14788" xr:uid="{527D91BE-2E17-475D-A85C-FB22DD6FACE7}"/>
    <cellStyle name="Comma 7 8 3" xfId="11429" xr:uid="{83BAFD9D-62AE-4C6A-A6A0-E625F973977D}"/>
    <cellStyle name="Comma 7 9" xfId="6368" xr:uid="{00000000-0005-0000-0000-000048080000}"/>
    <cellStyle name="Comma 7 9 2" xfId="13112" xr:uid="{4C0E090F-7D5C-47B4-937B-F95E2D235F47}"/>
    <cellStyle name="Comma 8" xfId="2948" xr:uid="{00000000-0005-0000-0000-000049080000}"/>
    <cellStyle name="Comma 8 2" xfId="3150" xr:uid="{00000000-0005-0000-0000-00004A080000}"/>
    <cellStyle name="Comma 8 2 2" xfId="3542" xr:uid="{00000000-0005-0000-0000-00004B080000}"/>
    <cellStyle name="Comma 8 2 2 2" xfId="5246" xr:uid="{00000000-0005-0000-0000-00004C080000}"/>
    <cellStyle name="Comma 8 2 2 2 2" xfId="8635" xr:uid="{00000000-0005-0000-0000-00004D080000}"/>
    <cellStyle name="Comma 8 2 2 2 2 2" xfId="15373" xr:uid="{DB053136-8C88-4D16-9869-87F546DCAD8B}"/>
    <cellStyle name="Comma 8 2 2 2 3" xfId="12014" xr:uid="{404207A2-9445-4994-8FD0-4189921D4EC8}"/>
    <cellStyle name="Comma 8 2 2 3" xfId="6966" xr:uid="{00000000-0005-0000-0000-00004E080000}"/>
    <cellStyle name="Comma 8 2 2 3 2" xfId="13704" xr:uid="{1F48F808-4E32-4DE1-943C-D7C3E0635BDA}"/>
    <cellStyle name="Comma 8 2 2 4" xfId="10345" xr:uid="{802AFC00-C0FD-4C47-84D5-2ADCF7D216F0}"/>
    <cellStyle name="Comma 8 2 3" xfId="3937" xr:uid="{00000000-0005-0000-0000-00004F080000}"/>
    <cellStyle name="Comma 8 2 3 2" xfId="5635" xr:uid="{00000000-0005-0000-0000-000050080000}"/>
    <cellStyle name="Comma 8 2 3 2 2" xfId="9024" xr:uid="{00000000-0005-0000-0000-000051080000}"/>
    <cellStyle name="Comma 8 2 3 2 2 2" xfId="15762" xr:uid="{C6B03792-32EA-477D-A4CC-80E664CC4409}"/>
    <cellStyle name="Comma 8 2 3 2 3" xfId="12403" xr:uid="{BE39B6A1-ED8B-40C2-8AB9-2F8F4075AD91}"/>
    <cellStyle name="Comma 8 2 3 3" xfId="7355" xr:uid="{00000000-0005-0000-0000-000052080000}"/>
    <cellStyle name="Comma 8 2 3 3 2" xfId="14093" xr:uid="{277693DB-AE8C-4AD8-8D30-AA5CA80B1B37}"/>
    <cellStyle name="Comma 8 2 3 4" xfId="10734" xr:uid="{AFB12804-91B7-492C-BE02-43E887246EE5}"/>
    <cellStyle name="Comma 8 2 4" xfId="4444" xr:uid="{00000000-0005-0000-0000-000053080000}"/>
    <cellStyle name="Comma 8 2 4 2" xfId="6125" xr:uid="{00000000-0005-0000-0000-000054080000}"/>
    <cellStyle name="Comma 8 2 4 2 2" xfId="9514" xr:uid="{00000000-0005-0000-0000-000055080000}"/>
    <cellStyle name="Comma 8 2 4 2 2 2" xfId="16252" xr:uid="{E33CCCE6-BB9A-4178-B93D-FFF56718A189}"/>
    <cellStyle name="Comma 8 2 4 2 3" xfId="12893" xr:uid="{7B8E0DFB-94D0-4D18-A1DD-880E3BE45270}"/>
    <cellStyle name="Comma 8 2 4 3" xfId="7845" xr:uid="{00000000-0005-0000-0000-000056080000}"/>
    <cellStyle name="Comma 8 2 4 3 2" xfId="14583" xr:uid="{B43B8AF3-FF29-4D8E-910E-DF0728ABE16B}"/>
    <cellStyle name="Comma 8 2 4 4" xfId="11224" xr:uid="{FD7AB8A9-CB6B-4C8E-8FC8-5D0DC7A88EA9}"/>
    <cellStyle name="Comma 8 2 5" xfId="4858" xr:uid="{00000000-0005-0000-0000-000057080000}"/>
    <cellStyle name="Comma 8 2 5 2" xfId="8247" xr:uid="{00000000-0005-0000-0000-000058080000}"/>
    <cellStyle name="Comma 8 2 5 2 2" xfId="14985" xr:uid="{14BC2496-FF55-4A3E-BBFA-699E5D17650C}"/>
    <cellStyle name="Comma 8 2 5 3" xfId="11626" xr:uid="{74A247E9-1BB7-44CC-A2CC-F914198D7AC5}"/>
    <cellStyle name="Comma 8 2 6" xfId="6578" xr:uid="{00000000-0005-0000-0000-000059080000}"/>
    <cellStyle name="Comma 8 2 6 2" xfId="13316" xr:uid="{47379B0C-F33F-46A3-93A5-E7756E8D2784}"/>
    <cellStyle name="Comma 8 2 7" xfId="9956" xr:uid="{FCBCD270-6CAB-416B-BE40-358EDFAF945C}"/>
    <cellStyle name="Comma 8 3" xfId="3348" xr:uid="{00000000-0005-0000-0000-00005A080000}"/>
    <cellStyle name="Comma 8 3 2" xfId="5052" xr:uid="{00000000-0005-0000-0000-00005B080000}"/>
    <cellStyle name="Comma 8 3 2 2" xfId="8441" xr:uid="{00000000-0005-0000-0000-00005C080000}"/>
    <cellStyle name="Comma 8 3 2 2 2" xfId="15179" xr:uid="{08F1E460-4CE9-4082-96D6-A2188911FE4A}"/>
    <cellStyle name="Comma 8 3 2 3" xfId="11820" xr:uid="{D84A053C-92C7-42A4-9744-3B301075359C}"/>
    <cellStyle name="Comma 8 3 3" xfId="6772" xr:uid="{00000000-0005-0000-0000-00005D080000}"/>
    <cellStyle name="Comma 8 3 3 2" xfId="13510" xr:uid="{757D1148-5C64-4093-BE17-ADD199CCED83}"/>
    <cellStyle name="Comma 8 3 4" xfId="10151" xr:uid="{167B3D1E-B3DA-4D3E-8953-47891254CB26}"/>
    <cellStyle name="Comma 8 4" xfId="3743" xr:uid="{00000000-0005-0000-0000-00005E080000}"/>
    <cellStyle name="Comma 8 4 2" xfId="5441" xr:uid="{00000000-0005-0000-0000-00005F080000}"/>
    <cellStyle name="Comma 8 4 2 2" xfId="8830" xr:uid="{00000000-0005-0000-0000-000060080000}"/>
    <cellStyle name="Comma 8 4 2 2 2" xfId="15568" xr:uid="{2E6467D3-E444-4712-90C2-14ECF23B9E03}"/>
    <cellStyle name="Comma 8 4 2 3" xfId="12209" xr:uid="{47C995AC-D22A-4273-9F50-2A6405CDAE29}"/>
    <cellStyle name="Comma 8 4 3" xfId="7161" xr:uid="{00000000-0005-0000-0000-000061080000}"/>
    <cellStyle name="Comma 8 4 3 2" xfId="13899" xr:uid="{35295245-FEBE-40A0-8624-EF8E7E3F9810}"/>
    <cellStyle name="Comma 8 4 4" xfId="10540" xr:uid="{C60825FE-A9C6-48FC-9D67-BB8A4BEC2A61}"/>
    <cellStyle name="Comma 8 5" xfId="4250" xr:uid="{00000000-0005-0000-0000-000062080000}"/>
    <cellStyle name="Comma 8 5 2" xfId="5931" xr:uid="{00000000-0005-0000-0000-000063080000}"/>
    <cellStyle name="Comma 8 5 2 2" xfId="9320" xr:uid="{00000000-0005-0000-0000-000064080000}"/>
    <cellStyle name="Comma 8 5 2 2 2" xfId="16058" xr:uid="{967E7EC6-00C0-4955-9A75-7C62F05C4CD5}"/>
    <cellStyle name="Comma 8 5 2 3" xfId="12699" xr:uid="{801B55FD-55CC-4D7D-9309-CD15661A1BE4}"/>
    <cellStyle name="Comma 8 5 3" xfId="7651" xr:uid="{00000000-0005-0000-0000-000065080000}"/>
    <cellStyle name="Comma 8 5 3 2" xfId="14389" xr:uid="{C8FED908-75E2-451D-AC26-4187A6E12E36}"/>
    <cellStyle name="Comma 8 5 4" xfId="11030" xr:uid="{70778544-8900-4BFC-9A2E-21638DE06F12}"/>
    <cellStyle name="Comma 8 6" xfId="4664" xr:uid="{00000000-0005-0000-0000-000066080000}"/>
    <cellStyle name="Comma 8 6 2" xfId="8053" xr:uid="{00000000-0005-0000-0000-000067080000}"/>
    <cellStyle name="Comma 8 6 2 2" xfId="14791" xr:uid="{FC8DEECD-67FA-40EE-A694-86FEE0AC1843}"/>
    <cellStyle name="Comma 8 6 3" xfId="11432" xr:uid="{D6053343-F6C6-419E-9D14-5F47FF5CDE3D}"/>
    <cellStyle name="Comma 8 7" xfId="6384" xr:uid="{00000000-0005-0000-0000-000068080000}"/>
    <cellStyle name="Comma 8 7 2" xfId="13122" xr:uid="{DF1E51CB-581E-4539-ACDF-3210ED7BA9D1}"/>
    <cellStyle name="Comma 8 8" xfId="9762" xr:uid="{EEA2974B-87C5-4E1D-BF8F-DFD7B7E40F97}"/>
    <cellStyle name="Comma 9" xfId="2998" xr:uid="{00000000-0005-0000-0000-000069080000}"/>
    <cellStyle name="Comma 9 2" xfId="3198" xr:uid="{00000000-0005-0000-0000-00006A080000}"/>
    <cellStyle name="Comma 9 2 2" xfId="3590" xr:uid="{00000000-0005-0000-0000-00006B080000}"/>
    <cellStyle name="Comma 9 2 2 2" xfId="5294" xr:uid="{00000000-0005-0000-0000-00006C080000}"/>
    <cellStyle name="Comma 9 2 2 2 2" xfId="8683" xr:uid="{00000000-0005-0000-0000-00006D080000}"/>
    <cellStyle name="Comma 9 2 2 2 2 2" xfId="15421" xr:uid="{B6AC6CCB-4357-4679-A494-1DD41FB507F3}"/>
    <cellStyle name="Comma 9 2 2 2 3" xfId="12062" xr:uid="{3AF9A144-74BA-449F-ACD7-313EEA43CD85}"/>
    <cellStyle name="Comma 9 2 2 3" xfId="7014" xr:uid="{00000000-0005-0000-0000-00006E080000}"/>
    <cellStyle name="Comma 9 2 2 3 2" xfId="13752" xr:uid="{505731A9-8A5E-4AC7-98C4-29F5CDAF0F9C}"/>
    <cellStyle name="Comma 9 2 2 4" xfId="10393" xr:uid="{DC406F7D-E539-4D59-BB98-238F797E3EF1}"/>
    <cellStyle name="Comma 9 2 3" xfId="3985" xr:uid="{00000000-0005-0000-0000-00006F080000}"/>
    <cellStyle name="Comma 9 2 3 2" xfId="5683" xr:uid="{00000000-0005-0000-0000-000070080000}"/>
    <cellStyle name="Comma 9 2 3 2 2" xfId="9072" xr:uid="{00000000-0005-0000-0000-000071080000}"/>
    <cellStyle name="Comma 9 2 3 2 2 2" xfId="15810" xr:uid="{5162106A-9BBB-4DC8-8B48-5FC510F4B070}"/>
    <cellStyle name="Comma 9 2 3 2 3" xfId="12451" xr:uid="{A5E4CB45-36DB-41F5-8BA7-391D33AF9ED3}"/>
    <cellStyle name="Comma 9 2 3 3" xfId="7403" xr:uid="{00000000-0005-0000-0000-000072080000}"/>
    <cellStyle name="Comma 9 2 3 3 2" xfId="14141" xr:uid="{0D40D0D8-4E1C-48A2-9BBD-B075668F77EA}"/>
    <cellStyle name="Comma 9 2 3 4" xfId="10782" xr:uid="{CFAFC1E8-6EDA-4398-B7BB-622643A86D2F}"/>
    <cellStyle name="Comma 9 2 4" xfId="4492" xr:uid="{00000000-0005-0000-0000-000073080000}"/>
    <cellStyle name="Comma 9 2 4 2" xfId="6173" xr:uid="{00000000-0005-0000-0000-000074080000}"/>
    <cellStyle name="Comma 9 2 4 2 2" xfId="9562" xr:uid="{00000000-0005-0000-0000-000075080000}"/>
    <cellStyle name="Comma 9 2 4 2 2 2" xfId="16300" xr:uid="{CDAC153F-1395-4A00-8BF0-AED37F173B28}"/>
    <cellStyle name="Comma 9 2 4 2 3" xfId="12941" xr:uid="{A62CC3A8-830B-40B7-A8AF-56FD7515F5D3}"/>
    <cellStyle name="Comma 9 2 4 3" xfId="7893" xr:uid="{00000000-0005-0000-0000-000076080000}"/>
    <cellStyle name="Comma 9 2 4 3 2" xfId="14631" xr:uid="{3BE91CA4-A496-403C-BFA1-117D98E67C7D}"/>
    <cellStyle name="Comma 9 2 4 4" xfId="11272" xr:uid="{602D7D7C-3B27-4DAB-B5DC-7309F9917050}"/>
    <cellStyle name="Comma 9 2 5" xfId="4906" xr:uid="{00000000-0005-0000-0000-000077080000}"/>
    <cellStyle name="Comma 9 2 5 2" xfId="8295" xr:uid="{00000000-0005-0000-0000-000078080000}"/>
    <cellStyle name="Comma 9 2 5 2 2" xfId="15033" xr:uid="{90AD3ED0-5329-4C6B-AB31-FB9910FD55A2}"/>
    <cellStyle name="Comma 9 2 5 3" xfId="11674" xr:uid="{E3A998DC-8195-4339-A52F-E550149062B1}"/>
    <cellStyle name="Comma 9 2 6" xfId="6626" xr:uid="{00000000-0005-0000-0000-000079080000}"/>
    <cellStyle name="Comma 9 2 6 2" xfId="13364" xr:uid="{7953A0E4-FCAC-4B25-B289-732F320D8380}"/>
    <cellStyle name="Comma 9 2 7" xfId="10004" xr:uid="{B8A24EC9-7DAC-42E0-9EC3-4DA1E021FB1A}"/>
    <cellStyle name="Comma 9 3" xfId="3396" xr:uid="{00000000-0005-0000-0000-00007A080000}"/>
    <cellStyle name="Comma 9 3 2" xfId="5100" xr:uid="{00000000-0005-0000-0000-00007B080000}"/>
    <cellStyle name="Comma 9 3 2 2" xfId="8489" xr:uid="{00000000-0005-0000-0000-00007C080000}"/>
    <cellStyle name="Comma 9 3 2 2 2" xfId="15227" xr:uid="{3428CA72-275F-46BC-9CF8-E12213EAFB8C}"/>
    <cellStyle name="Comma 9 3 2 3" xfId="11868" xr:uid="{A8EF5FFB-8F1C-4DD3-8D86-C7395CD71B65}"/>
    <cellStyle name="Comma 9 3 3" xfId="6820" xr:uid="{00000000-0005-0000-0000-00007D080000}"/>
    <cellStyle name="Comma 9 3 3 2" xfId="13558" xr:uid="{AAA0315D-0E8E-42B4-ACA5-7B32BCEC48BB}"/>
    <cellStyle name="Comma 9 3 4" xfId="10199" xr:uid="{BE298011-5F2D-40F6-B822-6746B95650F0}"/>
    <cellStyle name="Comma 9 4" xfId="3791" xr:uid="{00000000-0005-0000-0000-00007E080000}"/>
    <cellStyle name="Comma 9 4 2" xfId="5489" xr:uid="{00000000-0005-0000-0000-00007F080000}"/>
    <cellStyle name="Comma 9 4 2 2" xfId="8878" xr:uid="{00000000-0005-0000-0000-000080080000}"/>
    <cellStyle name="Comma 9 4 2 2 2" xfId="15616" xr:uid="{F9BDF9AA-BF8B-4120-A2C4-C4D110431B49}"/>
    <cellStyle name="Comma 9 4 2 3" xfId="12257" xr:uid="{1BE94BAB-60CC-4EC4-A6C9-09F6021E16D9}"/>
    <cellStyle name="Comma 9 4 3" xfId="7209" xr:uid="{00000000-0005-0000-0000-000081080000}"/>
    <cellStyle name="Comma 9 4 3 2" xfId="13947" xr:uid="{716BB4E9-E6D6-4980-81A9-A52321365B03}"/>
    <cellStyle name="Comma 9 4 4" xfId="10588" xr:uid="{CCECAB87-E503-430B-BB92-B564162F0258}"/>
    <cellStyle name="Comma 9 5" xfId="4298" xr:uid="{00000000-0005-0000-0000-000082080000}"/>
    <cellStyle name="Comma 9 5 2" xfId="5979" xr:uid="{00000000-0005-0000-0000-000083080000}"/>
    <cellStyle name="Comma 9 5 2 2" xfId="9368" xr:uid="{00000000-0005-0000-0000-000084080000}"/>
    <cellStyle name="Comma 9 5 2 2 2" xfId="16106" xr:uid="{79CE1C36-CBA4-4574-A818-37855E342385}"/>
    <cellStyle name="Comma 9 5 2 3" xfId="12747" xr:uid="{0BB6F36B-50F6-4BAD-BCAE-A377759F145D}"/>
    <cellStyle name="Comma 9 5 3" xfId="7699" xr:uid="{00000000-0005-0000-0000-000085080000}"/>
    <cellStyle name="Comma 9 5 3 2" xfId="14437" xr:uid="{94D6F0C7-9ED4-49E1-B5A1-4EAE39DCAF8A}"/>
    <cellStyle name="Comma 9 5 4" xfId="11078" xr:uid="{B352323C-016C-4B24-8B0B-96C3A82B70C0}"/>
    <cellStyle name="Comma 9 6" xfId="4712" xr:uid="{00000000-0005-0000-0000-000086080000}"/>
    <cellStyle name="Comma 9 6 2" xfId="8101" xr:uid="{00000000-0005-0000-0000-000087080000}"/>
    <cellStyle name="Comma 9 6 2 2" xfId="14839" xr:uid="{438CB52B-B39C-493A-AA51-C83B389123AA}"/>
    <cellStyle name="Comma 9 6 3" xfId="11480" xr:uid="{32B3D1CC-9155-4B90-AC68-80DB03BD2299}"/>
    <cellStyle name="Comma 9 7" xfId="6432" xr:uid="{00000000-0005-0000-0000-000088080000}"/>
    <cellStyle name="Comma 9 7 2" xfId="13170" xr:uid="{AFF7FC52-BECE-4B7C-9EC0-68889A3067EC}"/>
    <cellStyle name="Comma 9 8" xfId="9810" xr:uid="{F738F0FF-5F42-4592-BD93-3D5EA8DDA073}"/>
    <cellStyle name="Currency" xfId="83" xr:uid="{00000000-0005-0000-0000-000089080000}"/>
    <cellStyle name="Currency [0]" xfId="84" xr:uid="{00000000-0005-0000-0000-00008A080000}"/>
    <cellStyle name="Currency [0] 2" xfId="85" xr:uid="{00000000-0005-0000-0000-00008B080000}"/>
    <cellStyle name="Currency [0] 2 2" xfId="86" xr:uid="{00000000-0005-0000-0000-00008C080000}"/>
    <cellStyle name="Currency [0] 2 2 2" xfId="87" xr:uid="{00000000-0005-0000-0000-00008D080000}"/>
    <cellStyle name="Currency [0] 2 2 2 2" xfId="88" xr:uid="{00000000-0005-0000-0000-00008E080000}"/>
    <cellStyle name="Currency [0] 2 2 3" xfId="89" xr:uid="{00000000-0005-0000-0000-00008F080000}"/>
    <cellStyle name="Currency [0] 2 2 3 2" xfId="90" xr:uid="{00000000-0005-0000-0000-000090080000}"/>
    <cellStyle name="Currency [0] 2 2 4" xfId="91" xr:uid="{00000000-0005-0000-0000-000091080000}"/>
    <cellStyle name="Currency [0] 2 2 4 2" xfId="92" xr:uid="{00000000-0005-0000-0000-000092080000}"/>
    <cellStyle name="Currency [0] 2 2 5" xfId="93" xr:uid="{00000000-0005-0000-0000-000093080000}"/>
    <cellStyle name="Currency [0] 2 3" xfId="94" xr:uid="{00000000-0005-0000-0000-000094080000}"/>
    <cellStyle name="Currency [0] 2 3 2" xfId="95" xr:uid="{00000000-0005-0000-0000-000095080000}"/>
    <cellStyle name="Currency [0] 2 4" xfId="96" xr:uid="{00000000-0005-0000-0000-000096080000}"/>
    <cellStyle name="Currency [0] 2 4 2" xfId="97" xr:uid="{00000000-0005-0000-0000-000097080000}"/>
    <cellStyle name="Currency [0] 2 5" xfId="98" xr:uid="{00000000-0005-0000-0000-000098080000}"/>
    <cellStyle name="Currency [0] 2 5 2" xfId="99" xr:uid="{00000000-0005-0000-0000-000099080000}"/>
    <cellStyle name="Currency [0] 2 6" xfId="100" xr:uid="{00000000-0005-0000-0000-00009A080000}"/>
    <cellStyle name="Currency [0] 3" xfId="101" xr:uid="{00000000-0005-0000-0000-00009B080000}"/>
    <cellStyle name="Currency [0] 3 2" xfId="102" xr:uid="{00000000-0005-0000-0000-00009C080000}"/>
    <cellStyle name="Currency [0] 3 2 2" xfId="103" xr:uid="{00000000-0005-0000-0000-00009D080000}"/>
    <cellStyle name="Currency [0] 3 3" xfId="104" xr:uid="{00000000-0005-0000-0000-00009E080000}"/>
    <cellStyle name="Currency [0] 3 3 2" xfId="105" xr:uid="{00000000-0005-0000-0000-00009F080000}"/>
    <cellStyle name="Currency [0] 3 4" xfId="106" xr:uid="{00000000-0005-0000-0000-0000A0080000}"/>
    <cellStyle name="Currency [0] 3 4 2" xfId="107" xr:uid="{00000000-0005-0000-0000-0000A1080000}"/>
    <cellStyle name="Currency [0] 3 5" xfId="108" xr:uid="{00000000-0005-0000-0000-0000A2080000}"/>
    <cellStyle name="Currency [0] 4" xfId="109" xr:uid="{00000000-0005-0000-0000-0000A3080000}"/>
    <cellStyle name="Currency [0] 4 2" xfId="110" xr:uid="{00000000-0005-0000-0000-0000A4080000}"/>
    <cellStyle name="Currency [0] 5" xfId="111" xr:uid="{00000000-0005-0000-0000-0000A5080000}"/>
    <cellStyle name="Currency [0] 5 2" xfId="112" xr:uid="{00000000-0005-0000-0000-0000A6080000}"/>
    <cellStyle name="Currency [0] 6" xfId="113" xr:uid="{00000000-0005-0000-0000-0000A7080000}"/>
    <cellStyle name="Currency [0] 6 2" xfId="114" xr:uid="{00000000-0005-0000-0000-0000A8080000}"/>
    <cellStyle name="Currency [0] 7" xfId="115" xr:uid="{00000000-0005-0000-0000-0000A9080000}"/>
    <cellStyle name="Currency 10" xfId="116" xr:uid="{00000000-0005-0000-0000-0000AA080000}"/>
    <cellStyle name="Currency 10 2" xfId="117" xr:uid="{00000000-0005-0000-0000-0000AB080000}"/>
    <cellStyle name="Currency 11" xfId="118" xr:uid="{00000000-0005-0000-0000-0000AC080000}"/>
    <cellStyle name="Currency 11 2" xfId="119" xr:uid="{00000000-0005-0000-0000-0000AD080000}"/>
    <cellStyle name="Currency 12" xfId="120" xr:uid="{00000000-0005-0000-0000-0000AE080000}"/>
    <cellStyle name="Currency 12 2" xfId="121" xr:uid="{00000000-0005-0000-0000-0000AF080000}"/>
    <cellStyle name="Currency 13" xfId="122" xr:uid="{00000000-0005-0000-0000-0000B0080000}"/>
    <cellStyle name="Currency 13 2" xfId="123" xr:uid="{00000000-0005-0000-0000-0000B1080000}"/>
    <cellStyle name="Currency 14" xfId="124" xr:uid="{00000000-0005-0000-0000-0000B2080000}"/>
    <cellStyle name="Currency 15" xfId="125" xr:uid="{00000000-0005-0000-0000-0000B3080000}"/>
    <cellStyle name="Currency 2" xfId="126" xr:uid="{00000000-0005-0000-0000-0000B4080000}"/>
    <cellStyle name="Currency 2 2" xfId="127" xr:uid="{00000000-0005-0000-0000-0000B5080000}"/>
    <cellStyle name="Currency 2 2 2" xfId="128" xr:uid="{00000000-0005-0000-0000-0000B6080000}"/>
    <cellStyle name="Currency 2 2 2 2" xfId="129" xr:uid="{00000000-0005-0000-0000-0000B7080000}"/>
    <cellStyle name="Currency 2 2 3" xfId="130" xr:uid="{00000000-0005-0000-0000-0000B8080000}"/>
    <cellStyle name="Currency 2 2 3 2" xfId="131" xr:uid="{00000000-0005-0000-0000-0000B9080000}"/>
    <cellStyle name="Currency 2 2 4" xfId="132" xr:uid="{00000000-0005-0000-0000-0000BA080000}"/>
    <cellStyle name="Currency 2 2 4 2" xfId="133" xr:uid="{00000000-0005-0000-0000-0000BB080000}"/>
    <cellStyle name="Currency 2 2 5" xfId="134" xr:uid="{00000000-0005-0000-0000-0000BC080000}"/>
    <cellStyle name="Currency 2 3" xfId="135" xr:uid="{00000000-0005-0000-0000-0000BD080000}"/>
    <cellStyle name="Currency 2 3 2" xfId="136" xr:uid="{00000000-0005-0000-0000-0000BE080000}"/>
    <cellStyle name="Currency 2 4" xfId="137" xr:uid="{00000000-0005-0000-0000-0000BF080000}"/>
    <cellStyle name="Currency 2 4 2" xfId="138" xr:uid="{00000000-0005-0000-0000-0000C0080000}"/>
    <cellStyle name="Currency 2 5" xfId="139" xr:uid="{00000000-0005-0000-0000-0000C1080000}"/>
    <cellStyle name="Currency 2 5 2" xfId="140" xr:uid="{00000000-0005-0000-0000-0000C2080000}"/>
    <cellStyle name="Currency 2 6" xfId="141" xr:uid="{00000000-0005-0000-0000-0000C3080000}"/>
    <cellStyle name="Currency 3" xfId="142" xr:uid="{00000000-0005-0000-0000-0000C4080000}"/>
    <cellStyle name="Currency 3 2" xfId="143" xr:uid="{00000000-0005-0000-0000-0000C5080000}"/>
    <cellStyle name="Currency 3 2 2" xfId="144" xr:uid="{00000000-0005-0000-0000-0000C6080000}"/>
    <cellStyle name="Currency 3 3" xfId="145" xr:uid="{00000000-0005-0000-0000-0000C7080000}"/>
    <cellStyle name="Currency 3 3 2" xfId="146" xr:uid="{00000000-0005-0000-0000-0000C8080000}"/>
    <cellStyle name="Currency 3 4" xfId="147" xr:uid="{00000000-0005-0000-0000-0000C9080000}"/>
    <cellStyle name="Currency 3 4 2" xfId="148" xr:uid="{00000000-0005-0000-0000-0000CA080000}"/>
    <cellStyle name="Currency 3 5" xfId="149" xr:uid="{00000000-0005-0000-0000-0000CB080000}"/>
    <cellStyle name="Currency 4" xfId="150" xr:uid="{00000000-0005-0000-0000-0000CC080000}"/>
    <cellStyle name="Currency 4 2" xfId="151" xr:uid="{00000000-0005-0000-0000-0000CD080000}"/>
    <cellStyle name="Currency 4 2 2" xfId="152" xr:uid="{00000000-0005-0000-0000-0000CE080000}"/>
    <cellStyle name="Currency 4 3" xfId="153" xr:uid="{00000000-0005-0000-0000-0000CF080000}"/>
    <cellStyle name="Currency 4 3 2" xfId="154" xr:uid="{00000000-0005-0000-0000-0000D0080000}"/>
    <cellStyle name="Currency 4 4" xfId="155" xr:uid="{00000000-0005-0000-0000-0000D1080000}"/>
    <cellStyle name="Currency 4 4 2" xfId="156" xr:uid="{00000000-0005-0000-0000-0000D2080000}"/>
    <cellStyle name="Currency 4 5" xfId="157" xr:uid="{00000000-0005-0000-0000-0000D3080000}"/>
    <cellStyle name="Currency 5" xfId="158" xr:uid="{00000000-0005-0000-0000-0000D4080000}"/>
    <cellStyle name="Currency 5 2" xfId="159" xr:uid="{00000000-0005-0000-0000-0000D5080000}"/>
    <cellStyle name="Currency 5 2 2" xfId="160" xr:uid="{00000000-0005-0000-0000-0000D6080000}"/>
    <cellStyle name="Currency 5 3" xfId="161" xr:uid="{00000000-0005-0000-0000-0000D7080000}"/>
    <cellStyle name="Currency 5 3 2" xfId="162" xr:uid="{00000000-0005-0000-0000-0000D8080000}"/>
    <cellStyle name="Currency 5 4" xfId="163" xr:uid="{00000000-0005-0000-0000-0000D9080000}"/>
    <cellStyle name="Currency 5 4 2" xfId="164" xr:uid="{00000000-0005-0000-0000-0000DA080000}"/>
    <cellStyle name="Currency 5 5" xfId="165" xr:uid="{00000000-0005-0000-0000-0000DB080000}"/>
    <cellStyle name="Currency 6" xfId="166" xr:uid="{00000000-0005-0000-0000-0000DC080000}"/>
    <cellStyle name="Currency 6 2" xfId="167" xr:uid="{00000000-0005-0000-0000-0000DD080000}"/>
    <cellStyle name="Currency 7" xfId="168" xr:uid="{00000000-0005-0000-0000-0000DE080000}"/>
    <cellStyle name="Currency 7 2" xfId="169" xr:uid="{00000000-0005-0000-0000-0000DF080000}"/>
    <cellStyle name="Currency 8" xfId="170" xr:uid="{00000000-0005-0000-0000-0000E0080000}"/>
    <cellStyle name="Currency 8 2" xfId="171" xr:uid="{00000000-0005-0000-0000-0000E1080000}"/>
    <cellStyle name="Currency 9" xfId="172" xr:uid="{00000000-0005-0000-0000-0000E2080000}"/>
    <cellStyle name="Currency 9 2" xfId="173" xr:uid="{00000000-0005-0000-0000-0000E3080000}"/>
    <cellStyle name="DateStyle" xfId="174" xr:uid="{00000000-0005-0000-0000-0000E4080000}"/>
    <cellStyle name="DateTimeStyle" xfId="175" xr:uid="{00000000-0005-0000-0000-0000E5080000}"/>
    <cellStyle name="Decimal" xfId="176" xr:uid="{00000000-0005-0000-0000-0000E6080000}"/>
    <cellStyle name="DecimalWithBorder" xfId="177" xr:uid="{00000000-0005-0000-0000-0000E7080000}"/>
    <cellStyle name="DecimalWithBorder 2" xfId="178" xr:uid="{00000000-0005-0000-0000-0000E8080000}"/>
    <cellStyle name="DecimalWithBorder 2 2" xfId="179" xr:uid="{00000000-0005-0000-0000-0000E9080000}"/>
    <cellStyle name="DecimalWithBorder 2 3" xfId="180" xr:uid="{00000000-0005-0000-0000-0000EA080000}"/>
    <cellStyle name="DecimalWithBorder 2 4" xfId="181" xr:uid="{00000000-0005-0000-0000-0000EB080000}"/>
    <cellStyle name="DecimalWithBorder 3" xfId="182" xr:uid="{00000000-0005-0000-0000-0000EC080000}"/>
    <cellStyle name="DecimalWithBorder 4" xfId="183" xr:uid="{00000000-0005-0000-0000-0000ED080000}"/>
    <cellStyle name="DecimalWithBorder 5" xfId="184" xr:uid="{00000000-0005-0000-0000-0000EE080000}"/>
    <cellStyle name="Énfasis1 2" xfId="185" xr:uid="{00000000-0005-0000-0000-0000EF080000}"/>
    <cellStyle name="Énfasis1 2 2" xfId="186" xr:uid="{00000000-0005-0000-0000-0000F0080000}"/>
    <cellStyle name="EuroCurrency" xfId="187" xr:uid="{00000000-0005-0000-0000-0000F1080000}"/>
    <cellStyle name="EuroCurrencyWithBorder" xfId="188" xr:uid="{00000000-0005-0000-0000-0000F2080000}"/>
    <cellStyle name="EuroCurrencyWithBorder 2" xfId="189" xr:uid="{00000000-0005-0000-0000-0000F3080000}"/>
    <cellStyle name="EuroCurrencyWithBorder 2 2" xfId="190" xr:uid="{00000000-0005-0000-0000-0000F4080000}"/>
    <cellStyle name="EuroCurrencyWithBorder 2 3" xfId="191" xr:uid="{00000000-0005-0000-0000-0000F5080000}"/>
    <cellStyle name="EuroCurrencyWithBorder 2 4" xfId="192" xr:uid="{00000000-0005-0000-0000-0000F6080000}"/>
    <cellStyle name="EuroCurrencyWithBorder 3" xfId="193" xr:uid="{00000000-0005-0000-0000-0000F7080000}"/>
    <cellStyle name="EuroCurrencyWithBorder 4" xfId="194" xr:uid="{00000000-0005-0000-0000-0000F8080000}"/>
    <cellStyle name="EuroCurrencyWithBorder 5" xfId="195" xr:uid="{00000000-0005-0000-0000-0000F9080000}"/>
    <cellStyle name="HeaderStyle" xfId="196" xr:uid="{00000000-0005-0000-0000-0000FA080000}"/>
    <cellStyle name="HeaderStyle 2" xfId="6375" xr:uid="{00000000-0005-0000-0000-0000FB080000}"/>
    <cellStyle name="HeaderStyle 3" xfId="6302" xr:uid="{00000000-0005-0000-0000-0000FC080000}"/>
    <cellStyle name="HeaderSubTop" xfId="197" xr:uid="{00000000-0005-0000-0000-0000FD080000}"/>
    <cellStyle name="HeaderSubTopNoBold" xfId="198" xr:uid="{00000000-0005-0000-0000-0000FE080000}"/>
    <cellStyle name="HeaderTopBuyer" xfId="199" xr:uid="{00000000-0005-0000-0000-0000FF080000}"/>
    <cellStyle name="HeaderTopStyle" xfId="200" xr:uid="{00000000-0005-0000-0000-000000090000}"/>
    <cellStyle name="HeaderTopStyleAlignRight" xfId="201" xr:uid="{00000000-0005-0000-0000-000001090000}"/>
    <cellStyle name="Hipervínculo" xfId="3248" builtinId="8"/>
    <cellStyle name="Hipervínculo visitado" xfId="3249" builtinId="9" hidden="1"/>
    <cellStyle name="Hipervínculo visitado" xfId="3640" builtinId="9" hidden="1"/>
    <cellStyle name="Hipervínculo visitado" xfId="3641" builtinId="9" hidden="1"/>
    <cellStyle name="MainTitle" xfId="202" xr:uid="{00000000-0005-0000-0000-000006090000}"/>
    <cellStyle name="MainTitle 2" xfId="203" xr:uid="{00000000-0005-0000-0000-000007090000}"/>
    <cellStyle name="MainTitle 2 2" xfId="204" xr:uid="{00000000-0005-0000-0000-000008090000}"/>
    <cellStyle name="MainTitle 2 3" xfId="205" xr:uid="{00000000-0005-0000-0000-000009090000}"/>
    <cellStyle name="MainTitle 2 4" xfId="206" xr:uid="{00000000-0005-0000-0000-00000A090000}"/>
    <cellStyle name="MainTitle 3" xfId="207" xr:uid="{00000000-0005-0000-0000-00000B090000}"/>
    <cellStyle name="MainTitle 4" xfId="208" xr:uid="{00000000-0005-0000-0000-00000C090000}"/>
    <cellStyle name="MainTitle 5" xfId="209" xr:uid="{00000000-0005-0000-0000-00000D090000}"/>
    <cellStyle name="Millares" xfId="3" builtinId="3"/>
    <cellStyle name="Millares [0]" xfId="2865" builtinId="6"/>
    <cellStyle name="Millares [0] 10" xfId="6321" xr:uid="{00000000-0005-0000-0000-000010090000}"/>
    <cellStyle name="Millares [0] 10 2" xfId="13065" xr:uid="{12017538-C94A-41EE-8A44-C7F32A7E3C90}"/>
    <cellStyle name="Millares [0] 11" xfId="9637" xr:uid="{00000000-0005-0000-0000-000011090000}"/>
    <cellStyle name="Millares [0] 11 2" xfId="16374" xr:uid="{E9F0E1CC-3B91-47E2-A0E0-409553B60C0F}"/>
    <cellStyle name="Millares [0] 12" xfId="9633" xr:uid="{00000000-0005-0000-0000-000012090000}"/>
    <cellStyle name="Millares [0] 12 2" xfId="16370" xr:uid="{7279410F-7281-41A5-A531-DF6AF03DFE49}"/>
    <cellStyle name="Millares [0] 13" xfId="9713" xr:uid="{04D154EE-1AF9-4DA2-9143-EED0E73DD496}"/>
    <cellStyle name="Millares [0] 2" xfId="2944" xr:uid="{00000000-0005-0000-0000-000013090000}"/>
    <cellStyle name="Millares [0] 2 10" xfId="6369" xr:uid="{00000000-0005-0000-0000-000014090000}"/>
    <cellStyle name="Millares [0] 2 10 2" xfId="13113" xr:uid="{5E229785-CE0A-4F1E-8E44-605F87935F77}"/>
    <cellStyle name="Millares [0] 2 11" xfId="9760" xr:uid="{29256DD2-F578-411C-9530-7004B64CB6B5}"/>
    <cellStyle name="Millares [0] 2 2" xfId="3048" xr:uid="{00000000-0005-0000-0000-000015090000}"/>
    <cellStyle name="Millares [0] 2 2 2" xfId="3246" xr:uid="{00000000-0005-0000-0000-000016090000}"/>
    <cellStyle name="Millares [0] 2 2 2 2" xfId="3638" xr:uid="{00000000-0005-0000-0000-000017090000}"/>
    <cellStyle name="Millares [0] 2 2 2 2 2" xfId="5342" xr:uid="{00000000-0005-0000-0000-000018090000}"/>
    <cellStyle name="Millares [0] 2 2 2 2 2 2" xfId="8731" xr:uid="{00000000-0005-0000-0000-000019090000}"/>
    <cellStyle name="Millares [0] 2 2 2 2 2 2 2" xfId="15469" xr:uid="{15FE82C0-392D-463D-A2DD-872A5A2FFF34}"/>
    <cellStyle name="Millares [0] 2 2 2 2 2 3" xfId="12110" xr:uid="{A8FCCE29-692F-45FF-B59F-0833C3C86D7A}"/>
    <cellStyle name="Millares [0] 2 2 2 2 3" xfId="7062" xr:uid="{00000000-0005-0000-0000-00001A090000}"/>
    <cellStyle name="Millares [0] 2 2 2 2 3 2" xfId="13800" xr:uid="{59343F1C-5B7D-45FF-ACBD-93C9D031A9EB}"/>
    <cellStyle name="Millares [0] 2 2 2 2 4" xfId="10441" xr:uid="{28B66DAB-08BC-4312-8875-D1E00CBECD07}"/>
    <cellStyle name="Millares [0] 2 2 2 3" xfId="4033" xr:uid="{00000000-0005-0000-0000-00001B090000}"/>
    <cellStyle name="Millares [0] 2 2 2 3 2" xfId="5731" xr:uid="{00000000-0005-0000-0000-00001C090000}"/>
    <cellStyle name="Millares [0] 2 2 2 3 2 2" xfId="9120" xr:uid="{00000000-0005-0000-0000-00001D090000}"/>
    <cellStyle name="Millares [0] 2 2 2 3 2 2 2" xfId="15858" xr:uid="{5486F578-AB9B-4D3F-ACED-758B291577A4}"/>
    <cellStyle name="Millares [0] 2 2 2 3 2 3" xfId="12499" xr:uid="{BAFE9A42-FE0C-4E17-AB78-D92251087B0A}"/>
    <cellStyle name="Millares [0] 2 2 2 3 3" xfId="7451" xr:uid="{00000000-0005-0000-0000-00001E090000}"/>
    <cellStyle name="Millares [0] 2 2 2 3 3 2" xfId="14189" xr:uid="{6D17A4F3-E791-4A2E-ACD0-82BE2E546F04}"/>
    <cellStyle name="Millares [0] 2 2 2 3 4" xfId="10830" xr:uid="{689AEA06-8504-4EC4-A70D-5E116FF091A1}"/>
    <cellStyle name="Millares [0] 2 2 2 4" xfId="4540" xr:uid="{00000000-0005-0000-0000-00001F090000}"/>
    <cellStyle name="Millares [0] 2 2 2 4 2" xfId="6221" xr:uid="{00000000-0005-0000-0000-000020090000}"/>
    <cellStyle name="Millares [0] 2 2 2 4 2 2" xfId="9610" xr:uid="{00000000-0005-0000-0000-000021090000}"/>
    <cellStyle name="Millares [0] 2 2 2 4 2 2 2" xfId="16348" xr:uid="{3FCAF9C8-EE4D-4150-961D-7B0D74900CE7}"/>
    <cellStyle name="Millares [0] 2 2 2 4 2 3" xfId="12989" xr:uid="{E966510E-F566-4F91-BC56-68751759B3A3}"/>
    <cellStyle name="Millares [0] 2 2 2 4 3" xfId="7941" xr:uid="{00000000-0005-0000-0000-000022090000}"/>
    <cellStyle name="Millares [0] 2 2 2 4 3 2" xfId="14679" xr:uid="{DAC0C858-654A-4EB9-86AC-4AF86D4FF2B6}"/>
    <cellStyle name="Millares [0] 2 2 2 4 4" xfId="11320" xr:uid="{CFB168AA-9ECB-47D6-BF5C-02AD8C124E29}"/>
    <cellStyle name="Millares [0] 2 2 2 5" xfId="4954" xr:uid="{00000000-0005-0000-0000-000023090000}"/>
    <cellStyle name="Millares [0] 2 2 2 5 2" xfId="8343" xr:uid="{00000000-0005-0000-0000-000024090000}"/>
    <cellStyle name="Millares [0] 2 2 2 5 2 2" xfId="15081" xr:uid="{FA32E434-C9E0-4159-8ECE-35F01D5D7E75}"/>
    <cellStyle name="Millares [0] 2 2 2 5 3" xfId="11722" xr:uid="{17FAE8E8-A140-48B5-91D9-F4ED16F87371}"/>
    <cellStyle name="Millares [0] 2 2 2 6" xfId="6674" xr:uid="{00000000-0005-0000-0000-000025090000}"/>
    <cellStyle name="Millares [0] 2 2 2 6 2" xfId="13412" xr:uid="{A26BECFB-6CD7-420C-BE90-212C4D74C12D}"/>
    <cellStyle name="Millares [0] 2 2 2 7" xfId="10052" xr:uid="{BDE4A33A-E7F0-43F1-BDCB-A5E1EFAD34C4}"/>
    <cellStyle name="Millares [0] 2 2 3" xfId="3444" xr:uid="{00000000-0005-0000-0000-000026090000}"/>
    <cellStyle name="Millares [0] 2 2 3 2" xfId="5148" xr:uid="{00000000-0005-0000-0000-000027090000}"/>
    <cellStyle name="Millares [0] 2 2 3 2 2" xfId="8537" xr:uid="{00000000-0005-0000-0000-000028090000}"/>
    <cellStyle name="Millares [0] 2 2 3 2 2 2" xfId="15275" xr:uid="{3C0D32C1-A89C-480A-9E61-FB9CB24EDEC8}"/>
    <cellStyle name="Millares [0] 2 2 3 2 3" xfId="11916" xr:uid="{762B2CAF-0F7E-4DAD-B35A-BE9C2FA3FF48}"/>
    <cellStyle name="Millares [0] 2 2 3 3" xfId="6868" xr:uid="{00000000-0005-0000-0000-000029090000}"/>
    <cellStyle name="Millares [0] 2 2 3 3 2" xfId="13606" xr:uid="{1716108A-0564-49E6-8503-90D299C040E5}"/>
    <cellStyle name="Millares [0] 2 2 3 4" xfId="10247" xr:uid="{6A47AA43-249D-4DE3-8C10-F2DE46642381}"/>
    <cellStyle name="Millares [0] 2 2 4" xfId="3839" xr:uid="{00000000-0005-0000-0000-00002A090000}"/>
    <cellStyle name="Millares [0] 2 2 4 2" xfId="5537" xr:uid="{00000000-0005-0000-0000-00002B090000}"/>
    <cellStyle name="Millares [0] 2 2 4 2 2" xfId="8926" xr:uid="{00000000-0005-0000-0000-00002C090000}"/>
    <cellStyle name="Millares [0] 2 2 4 2 2 2" xfId="15664" xr:uid="{F441B2E1-E1AB-4EB7-B8F2-61345959B46F}"/>
    <cellStyle name="Millares [0] 2 2 4 2 3" xfId="12305" xr:uid="{B7A70CB3-4A31-47BC-AADD-D72767AAEF5A}"/>
    <cellStyle name="Millares [0] 2 2 4 3" xfId="7257" xr:uid="{00000000-0005-0000-0000-00002D090000}"/>
    <cellStyle name="Millares [0] 2 2 4 3 2" xfId="13995" xr:uid="{5A21E992-690E-4615-84B6-6124E024A83F}"/>
    <cellStyle name="Millares [0] 2 2 4 4" xfId="10636" xr:uid="{760E2CEC-4E46-4659-9766-AFEA6B15B560}"/>
    <cellStyle name="Millares [0] 2 2 5" xfId="4346" xr:uid="{00000000-0005-0000-0000-00002E090000}"/>
    <cellStyle name="Millares [0] 2 2 5 2" xfId="6027" xr:uid="{00000000-0005-0000-0000-00002F090000}"/>
    <cellStyle name="Millares [0] 2 2 5 2 2" xfId="9416" xr:uid="{00000000-0005-0000-0000-000030090000}"/>
    <cellStyle name="Millares [0] 2 2 5 2 2 2" xfId="16154" xr:uid="{340DB4F5-00BF-4D53-9A9F-77FE5B51BF3B}"/>
    <cellStyle name="Millares [0] 2 2 5 2 3" xfId="12795" xr:uid="{FE452E3C-71B6-4500-9F8F-8C995F142A7D}"/>
    <cellStyle name="Millares [0] 2 2 5 3" xfId="7747" xr:uid="{00000000-0005-0000-0000-000031090000}"/>
    <cellStyle name="Millares [0] 2 2 5 3 2" xfId="14485" xr:uid="{5AAAB65F-F344-486D-AD5D-62C7885CCE6B}"/>
    <cellStyle name="Millares [0] 2 2 5 4" xfId="11126" xr:uid="{9A324AA8-75F5-411D-9D20-A81E6155EA43}"/>
    <cellStyle name="Millares [0] 2 2 6" xfId="4760" xr:uid="{00000000-0005-0000-0000-000032090000}"/>
    <cellStyle name="Millares [0] 2 2 6 2" xfId="8149" xr:uid="{00000000-0005-0000-0000-000033090000}"/>
    <cellStyle name="Millares [0] 2 2 6 2 2" xfId="14887" xr:uid="{D73488AB-B757-44F7-94BD-94A3218BA714}"/>
    <cellStyle name="Millares [0] 2 2 6 3" xfId="11528" xr:uid="{51AB86C0-39B6-4FC2-9BC1-3A5D8AD280A9}"/>
    <cellStyle name="Millares [0] 2 2 7" xfId="6480" xr:uid="{00000000-0005-0000-0000-000034090000}"/>
    <cellStyle name="Millares [0] 2 2 7 2" xfId="13218" xr:uid="{AAB8909B-4506-49FE-BDF3-BF001B9B14C7}"/>
    <cellStyle name="Millares [0] 2 2 8" xfId="9858" xr:uid="{E999A75B-F7CF-478B-8FB4-6392A81A91EB}"/>
    <cellStyle name="Millares [0] 2 3" xfId="3051" xr:uid="{00000000-0005-0000-0000-000035090000}"/>
    <cellStyle name="Millares [0] 2 3 2" xfId="3247" xr:uid="{00000000-0005-0000-0000-000036090000}"/>
    <cellStyle name="Millares [0] 2 3 2 2" xfId="3639" xr:uid="{00000000-0005-0000-0000-000037090000}"/>
    <cellStyle name="Millares [0] 2 3 2 2 2" xfId="5343" xr:uid="{00000000-0005-0000-0000-000038090000}"/>
    <cellStyle name="Millares [0] 2 3 2 2 2 2" xfId="8732" xr:uid="{00000000-0005-0000-0000-000039090000}"/>
    <cellStyle name="Millares [0] 2 3 2 2 2 2 2" xfId="15470" xr:uid="{21EFDA5D-81F3-451C-B9E1-FF84B8A513B9}"/>
    <cellStyle name="Millares [0] 2 3 2 2 2 3" xfId="12111" xr:uid="{6EFDD7C6-CC4A-4658-A73E-3220FC660102}"/>
    <cellStyle name="Millares [0] 2 3 2 2 3" xfId="7063" xr:uid="{00000000-0005-0000-0000-00003A090000}"/>
    <cellStyle name="Millares [0] 2 3 2 2 3 2" xfId="13801" xr:uid="{F68D615A-173E-4059-89CD-9BFEDB307A86}"/>
    <cellStyle name="Millares [0] 2 3 2 2 4" xfId="10442" xr:uid="{E032F865-D84F-4F3B-9BE6-23A46635CFD6}"/>
    <cellStyle name="Millares [0] 2 3 2 3" xfId="4034" xr:uid="{00000000-0005-0000-0000-00003B090000}"/>
    <cellStyle name="Millares [0] 2 3 2 3 2" xfId="5732" xr:uid="{00000000-0005-0000-0000-00003C090000}"/>
    <cellStyle name="Millares [0] 2 3 2 3 2 2" xfId="9121" xr:uid="{00000000-0005-0000-0000-00003D090000}"/>
    <cellStyle name="Millares [0] 2 3 2 3 2 2 2" xfId="15859" xr:uid="{38386F49-C54C-407D-8823-8D69EB9A0106}"/>
    <cellStyle name="Millares [0] 2 3 2 3 2 3" xfId="12500" xr:uid="{41C1AB23-B3BF-4276-AD98-86B69B662A27}"/>
    <cellStyle name="Millares [0] 2 3 2 3 3" xfId="7452" xr:uid="{00000000-0005-0000-0000-00003E090000}"/>
    <cellStyle name="Millares [0] 2 3 2 3 3 2" xfId="14190" xr:uid="{C99879B2-BD64-4B47-B2DC-F28BFCFF9BA8}"/>
    <cellStyle name="Millares [0] 2 3 2 3 4" xfId="10831" xr:uid="{626325C9-CA13-4818-AD50-CD8893AF6EF6}"/>
    <cellStyle name="Millares [0] 2 3 2 4" xfId="4541" xr:uid="{00000000-0005-0000-0000-00003F090000}"/>
    <cellStyle name="Millares [0] 2 3 2 4 2" xfId="6222" xr:uid="{00000000-0005-0000-0000-000040090000}"/>
    <cellStyle name="Millares [0] 2 3 2 4 2 2" xfId="9611" xr:uid="{00000000-0005-0000-0000-000041090000}"/>
    <cellStyle name="Millares [0] 2 3 2 4 2 2 2" xfId="16349" xr:uid="{121DF01A-E1BB-44E4-A04F-F86CC87D3D68}"/>
    <cellStyle name="Millares [0] 2 3 2 4 2 3" xfId="12990" xr:uid="{8AE7601B-F96C-4C08-9D3A-519FBB405D07}"/>
    <cellStyle name="Millares [0] 2 3 2 4 3" xfId="7942" xr:uid="{00000000-0005-0000-0000-000042090000}"/>
    <cellStyle name="Millares [0] 2 3 2 4 3 2" xfId="14680" xr:uid="{48A44340-CBE0-45BE-A8DB-54125DA8C5A3}"/>
    <cellStyle name="Millares [0] 2 3 2 4 4" xfId="11321" xr:uid="{373754DB-B1A5-4B1D-92E9-81E940F3F4E2}"/>
    <cellStyle name="Millares [0] 2 3 2 5" xfId="4955" xr:uid="{00000000-0005-0000-0000-000043090000}"/>
    <cellStyle name="Millares [0] 2 3 2 5 2" xfId="8344" xr:uid="{00000000-0005-0000-0000-000044090000}"/>
    <cellStyle name="Millares [0] 2 3 2 5 2 2" xfId="15082" xr:uid="{D1B0126A-3317-4247-98BD-DA40FD741F6E}"/>
    <cellStyle name="Millares [0] 2 3 2 5 3" xfId="11723" xr:uid="{51C4A1D5-A515-4ABB-8050-7FF119420CE6}"/>
    <cellStyle name="Millares [0] 2 3 2 6" xfId="6675" xr:uid="{00000000-0005-0000-0000-000045090000}"/>
    <cellStyle name="Millares [0] 2 3 2 6 2" xfId="13413" xr:uid="{D415EDC4-D2AE-44C1-B1C5-82DD71312CA4}"/>
    <cellStyle name="Millares [0] 2 3 2 7" xfId="10053" xr:uid="{98964206-E59D-4DA3-94B3-1AA85F3E8D0F}"/>
    <cellStyle name="Millares [0] 2 3 3" xfId="3445" xr:uid="{00000000-0005-0000-0000-000046090000}"/>
    <cellStyle name="Millares [0] 2 3 3 2" xfId="5149" xr:uid="{00000000-0005-0000-0000-000047090000}"/>
    <cellStyle name="Millares [0] 2 3 3 2 2" xfId="8538" xr:uid="{00000000-0005-0000-0000-000048090000}"/>
    <cellStyle name="Millares [0] 2 3 3 2 2 2" xfId="15276" xr:uid="{EA1CDEF7-A72E-433E-81B6-1C8D2451D55B}"/>
    <cellStyle name="Millares [0] 2 3 3 2 3" xfId="11917" xr:uid="{88CCE33A-D142-4A62-A1B2-673BE529AB66}"/>
    <cellStyle name="Millares [0] 2 3 3 3" xfId="6869" xr:uid="{00000000-0005-0000-0000-000049090000}"/>
    <cellStyle name="Millares [0] 2 3 3 3 2" xfId="13607" xr:uid="{BFD393FB-45F1-4747-B0F7-2194834301FE}"/>
    <cellStyle name="Millares [0] 2 3 3 4" xfId="10248" xr:uid="{77B7E878-0267-42A1-92B7-083CBDF1A1CC}"/>
    <cellStyle name="Millares [0] 2 3 4" xfId="3840" xr:uid="{00000000-0005-0000-0000-00004A090000}"/>
    <cellStyle name="Millares [0] 2 3 4 2" xfId="5538" xr:uid="{00000000-0005-0000-0000-00004B090000}"/>
    <cellStyle name="Millares [0] 2 3 4 2 2" xfId="8927" xr:uid="{00000000-0005-0000-0000-00004C090000}"/>
    <cellStyle name="Millares [0] 2 3 4 2 2 2" xfId="15665" xr:uid="{ACB8AD3F-97EF-405A-8336-B8791C904D54}"/>
    <cellStyle name="Millares [0] 2 3 4 2 3" xfId="12306" xr:uid="{4DAE1C02-3E27-4FF6-B08D-3FB27D42D503}"/>
    <cellStyle name="Millares [0] 2 3 4 3" xfId="7258" xr:uid="{00000000-0005-0000-0000-00004D090000}"/>
    <cellStyle name="Millares [0] 2 3 4 3 2" xfId="13996" xr:uid="{7E577A0D-B5D0-4980-9333-EBFBC15903F1}"/>
    <cellStyle name="Millares [0] 2 3 4 4" xfId="10637" xr:uid="{DECC659C-93CE-4E91-9F18-E7B66136FE55}"/>
    <cellStyle name="Millares [0] 2 3 5" xfId="4347" xr:uid="{00000000-0005-0000-0000-00004E090000}"/>
    <cellStyle name="Millares [0] 2 3 5 2" xfId="6028" xr:uid="{00000000-0005-0000-0000-00004F090000}"/>
    <cellStyle name="Millares [0] 2 3 5 2 2" xfId="9417" xr:uid="{00000000-0005-0000-0000-000050090000}"/>
    <cellStyle name="Millares [0] 2 3 5 2 2 2" xfId="16155" xr:uid="{0F1A5B67-C429-47CD-A139-C4482C0F291B}"/>
    <cellStyle name="Millares [0] 2 3 5 2 3" xfId="12796" xr:uid="{B2833D4F-6C8F-4D3D-BED2-199F8BE5DC79}"/>
    <cellStyle name="Millares [0] 2 3 5 3" xfId="7748" xr:uid="{00000000-0005-0000-0000-000051090000}"/>
    <cellStyle name="Millares [0] 2 3 5 3 2" xfId="14486" xr:uid="{B17237D1-041B-40BE-8C6D-EDF74C6D0F3D}"/>
    <cellStyle name="Millares [0] 2 3 5 4" xfId="11127" xr:uid="{3465F90E-1D15-4CD5-B946-E653B9CBA18C}"/>
    <cellStyle name="Millares [0] 2 3 6" xfId="4761" xr:uid="{00000000-0005-0000-0000-000052090000}"/>
    <cellStyle name="Millares [0] 2 3 6 2" xfId="8150" xr:uid="{00000000-0005-0000-0000-000053090000}"/>
    <cellStyle name="Millares [0] 2 3 6 2 2" xfId="14888" xr:uid="{D8611805-4256-4D32-8FB3-210727CF8BEA}"/>
    <cellStyle name="Millares [0] 2 3 6 3" xfId="11529" xr:uid="{62EB7221-FDD3-4430-B2E8-DA799A154552}"/>
    <cellStyle name="Millares [0] 2 3 7" xfId="6481" xr:uid="{00000000-0005-0000-0000-000054090000}"/>
    <cellStyle name="Millares [0] 2 3 7 2" xfId="13219" xr:uid="{9D4FB4DC-46F3-4615-8AEB-0B4B11B83278}"/>
    <cellStyle name="Millares [0] 2 3 8" xfId="9859" xr:uid="{597ECFF5-3DF3-4F3E-BB70-ED8E370592F7}"/>
    <cellStyle name="Millares [0] 2 4" xfId="3148" xr:uid="{00000000-0005-0000-0000-000055090000}"/>
    <cellStyle name="Millares [0] 2 4 2" xfId="3540" xr:uid="{00000000-0005-0000-0000-000056090000}"/>
    <cellStyle name="Millares [0] 2 4 2 2" xfId="5244" xr:uid="{00000000-0005-0000-0000-000057090000}"/>
    <cellStyle name="Millares [0] 2 4 2 2 2" xfId="8633" xr:uid="{00000000-0005-0000-0000-000058090000}"/>
    <cellStyle name="Millares [0] 2 4 2 2 2 2" xfId="15371" xr:uid="{E1DDEE90-48C2-4D27-BFE6-70C993FB32F7}"/>
    <cellStyle name="Millares [0] 2 4 2 2 3" xfId="12012" xr:uid="{82F673B4-16B3-4341-B039-DD7521665E48}"/>
    <cellStyle name="Millares [0] 2 4 2 3" xfId="6964" xr:uid="{00000000-0005-0000-0000-000059090000}"/>
    <cellStyle name="Millares [0] 2 4 2 3 2" xfId="13702" xr:uid="{31311263-9600-4D47-9A73-7A9A9B6D2CA6}"/>
    <cellStyle name="Millares [0] 2 4 2 4" xfId="10343" xr:uid="{404A8609-66D3-4CB3-960D-0AEBCF7FE3A8}"/>
    <cellStyle name="Millares [0] 2 4 3" xfId="3935" xr:uid="{00000000-0005-0000-0000-00005A090000}"/>
    <cellStyle name="Millares [0] 2 4 3 2" xfId="5633" xr:uid="{00000000-0005-0000-0000-00005B090000}"/>
    <cellStyle name="Millares [0] 2 4 3 2 2" xfId="9022" xr:uid="{00000000-0005-0000-0000-00005C090000}"/>
    <cellStyle name="Millares [0] 2 4 3 2 2 2" xfId="15760" xr:uid="{F5ED78B7-92A8-4553-A863-AEE1F6448520}"/>
    <cellStyle name="Millares [0] 2 4 3 2 3" xfId="12401" xr:uid="{D8743F4E-70CC-4847-A1D8-C86B9778D245}"/>
    <cellStyle name="Millares [0] 2 4 3 3" xfId="7353" xr:uid="{00000000-0005-0000-0000-00005D090000}"/>
    <cellStyle name="Millares [0] 2 4 3 3 2" xfId="14091" xr:uid="{B347D0CA-69C4-4908-AFBF-6635C0158FDE}"/>
    <cellStyle name="Millares [0] 2 4 3 4" xfId="10732" xr:uid="{262242F2-E7AA-47A4-8FAC-200917EC6D73}"/>
    <cellStyle name="Millares [0] 2 4 4" xfId="4442" xr:uid="{00000000-0005-0000-0000-00005E090000}"/>
    <cellStyle name="Millares [0] 2 4 4 2" xfId="6123" xr:uid="{00000000-0005-0000-0000-00005F090000}"/>
    <cellStyle name="Millares [0] 2 4 4 2 2" xfId="9512" xr:uid="{00000000-0005-0000-0000-000060090000}"/>
    <cellStyle name="Millares [0] 2 4 4 2 2 2" xfId="16250" xr:uid="{82565F9D-6051-416F-B34D-80D2F020A684}"/>
    <cellStyle name="Millares [0] 2 4 4 2 3" xfId="12891" xr:uid="{AEB9AAEA-FA63-483C-A34C-D1EEA4B22B85}"/>
    <cellStyle name="Millares [0] 2 4 4 3" xfId="7843" xr:uid="{00000000-0005-0000-0000-000061090000}"/>
    <cellStyle name="Millares [0] 2 4 4 3 2" xfId="14581" xr:uid="{3AEA0E7C-DC34-458C-A73C-A79A7899D0F8}"/>
    <cellStyle name="Millares [0] 2 4 4 4" xfId="11222" xr:uid="{33D0DB85-2AD3-49DC-AEBF-E5A509FE3843}"/>
    <cellStyle name="Millares [0] 2 4 5" xfId="4856" xr:uid="{00000000-0005-0000-0000-000062090000}"/>
    <cellStyle name="Millares [0] 2 4 5 2" xfId="8245" xr:uid="{00000000-0005-0000-0000-000063090000}"/>
    <cellStyle name="Millares [0] 2 4 5 2 2" xfId="14983" xr:uid="{DE98CCD2-DD41-4A62-B26D-E6EAE89BF47A}"/>
    <cellStyle name="Millares [0] 2 4 5 3" xfId="11624" xr:uid="{74F8F975-8D79-4071-A752-49F99EEE3A7A}"/>
    <cellStyle name="Millares [0] 2 4 6" xfId="6576" xr:uid="{00000000-0005-0000-0000-000064090000}"/>
    <cellStyle name="Millares [0] 2 4 6 2" xfId="13314" xr:uid="{67354A7A-CA34-437A-96C9-A2EC34ABADED}"/>
    <cellStyle name="Millares [0] 2 4 7" xfId="9954" xr:uid="{90F0EE8A-17C1-42C0-BC07-A195E71EF808}"/>
    <cellStyle name="Millares [0] 2 5" xfId="3346" xr:uid="{00000000-0005-0000-0000-000065090000}"/>
    <cellStyle name="Millares [0] 2 5 2" xfId="5050" xr:uid="{00000000-0005-0000-0000-000066090000}"/>
    <cellStyle name="Millares [0] 2 5 2 2" xfId="8439" xr:uid="{00000000-0005-0000-0000-000067090000}"/>
    <cellStyle name="Millares [0] 2 5 2 2 2" xfId="15177" xr:uid="{058296BB-4FBE-49EA-B91E-0834FA5A294E}"/>
    <cellStyle name="Millares [0] 2 5 2 3" xfId="11818" xr:uid="{1B6888B5-6D65-4656-AF1C-8378FD8A08F4}"/>
    <cellStyle name="Millares [0] 2 5 3" xfId="6770" xr:uid="{00000000-0005-0000-0000-000068090000}"/>
    <cellStyle name="Millares [0] 2 5 3 2" xfId="13508" xr:uid="{5BCD4EBF-B1C8-4F10-A536-F81D4B4CD4C8}"/>
    <cellStyle name="Millares [0] 2 5 4" xfId="10149" xr:uid="{BDB7DE05-0D9A-49AD-BF64-3B829B51FA85}"/>
    <cellStyle name="Millares [0] 2 6" xfId="3741" xr:uid="{00000000-0005-0000-0000-000069090000}"/>
    <cellStyle name="Millares [0] 2 6 2" xfId="5439" xr:uid="{00000000-0005-0000-0000-00006A090000}"/>
    <cellStyle name="Millares [0] 2 6 2 2" xfId="8828" xr:uid="{00000000-0005-0000-0000-00006B090000}"/>
    <cellStyle name="Millares [0] 2 6 2 2 2" xfId="15566" xr:uid="{24BAE946-2D87-424D-8CEB-84414658A775}"/>
    <cellStyle name="Millares [0] 2 6 2 3" xfId="12207" xr:uid="{D1B28C73-DD9D-4C78-B721-4731062C3607}"/>
    <cellStyle name="Millares [0] 2 6 3" xfId="7159" xr:uid="{00000000-0005-0000-0000-00006C090000}"/>
    <cellStyle name="Millares [0] 2 6 3 2" xfId="13897" xr:uid="{E1279E76-99D4-483F-A9A3-715764B0686F}"/>
    <cellStyle name="Millares [0] 2 6 4" xfId="10538" xr:uid="{5DFBE554-3481-4519-87AB-80DEE014CC9E}"/>
    <cellStyle name="Millares [0] 2 7" xfId="4139" xr:uid="{00000000-0005-0000-0000-00006D090000}"/>
    <cellStyle name="Millares [0] 2 7 2" xfId="5831" xr:uid="{00000000-0005-0000-0000-00006E090000}"/>
    <cellStyle name="Millares [0] 2 7 2 2" xfId="9220" xr:uid="{00000000-0005-0000-0000-00006F090000}"/>
    <cellStyle name="Millares [0] 2 7 2 2 2" xfId="15958" xr:uid="{F8296F00-46D9-44D1-B537-6904164EB0ED}"/>
    <cellStyle name="Millares [0] 2 7 2 3" xfId="12599" xr:uid="{BC37C723-1CFD-413D-90AD-80BD5FA3F4E6}"/>
    <cellStyle name="Millares [0] 2 7 3" xfId="7551" xr:uid="{00000000-0005-0000-0000-000070090000}"/>
    <cellStyle name="Millares [0] 2 7 3 2" xfId="14289" xr:uid="{33772A0B-B7DB-48B4-A505-157584800D01}"/>
    <cellStyle name="Millares [0] 2 7 4" xfId="10930" xr:uid="{DDFF63D0-56F5-4238-8B52-BD11EE5F4C21}"/>
    <cellStyle name="Millares [0] 2 8" xfId="4248" xr:uid="{00000000-0005-0000-0000-000071090000}"/>
    <cellStyle name="Millares [0] 2 8 2" xfId="5929" xr:uid="{00000000-0005-0000-0000-000072090000}"/>
    <cellStyle name="Millares [0] 2 8 2 2" xfId="9318" xr:uid="{00000000-0005-0000-0000-000073090000}"/>
    <cellStyle name="Millares [0] 2 8 2 2 2" xfId="16056" xr:uid="{038485D0-ADC8-4E74-9247-2350CCB78D6D}"/>
    <cellStyle name="Millares [0] 2 8 2 3" xfId="12697" xr:uid="{83BBF4B2-E7CD-4F5F-8FAF-39C660AD7677}"/>
    <cellStyle name="Millares [0] 2 8 3" xfId="7649" xr:uid="{00000000-0005-0000-0000-000074090000}"/>
    <cellStyle name="Millares [0] 2 8 3 2" xfId="14387" xr:uid="{71FB2916-CB40-4F66-A87A-983BD277ED11}"/>
    <cellStyle name="Millares [0] 2 8 4" xfId="11028" xr:uid="{DBF93135-96F9-4D87-9D38-6ECEE9AFFAD2}"/>
    <cellStyle name="Millares [0] 2 9" xfId="4662" xr:uid="{00000000-0005-0000-0000-000075090000}"/>
    <cellStyle name="Millares [0] 2 9 2" xfId="8051" xr:uid="{00000000-0005-0000-0000-000076090000}"/>
    <cellStyle name="Millares [0] 2 9 2 2" xfId="14789" xr:uid="{F36DE236-3763-412C-8884-7562E11C7674}"/>
    <cellStyle name="Millares [0] 2 9 3" xfId="11430" xr:uid="{5C89AE60-67BD-47ED-9593-DE9ACE2B390D}"/>
    <cellStyle name="Millares [0] 3" xfId="3001" xr:uid="{00000000-0005-0000-0000-000077090000}"/>
    <cellStyle name="Millares [0] 3 2" xfId="3199" xr:uid="{00000000-0005-0000-0000-000078090000}"/>
    <cellStyle name="Millares [0] 3 2 2" xfId="3591" xr:uid="{00000000-0005-0000-0000-000079090000}"/>
    <cellStyle name="Millares [0] 3 2 2 2" xfId="5295" xr:uid="{00000000-0005-0000-0000-00007A090000}"/>
    <cellStyle name="Millares [0] 3 2 2 2 2" xfId="8684" xr:uid="{00000000-0005-0000-0000-00007B090000}"/>
    <cellStyle name="Millares [0] 3 2 2 2 2 2" xfId="15422" xr:uid="{EF9F3B50-4E74-44DB-878F-47AF6F028542}"/>
    <cellStyle name="Millares [0] 3 2 2 2 3" xfId="12063" xr:uid="{347432D3-28B8-411B-9331-FBFA1D1E5145}"/>
    <cellStyle name="Millares [0] 3 2 2 3" xfId="7015" xr:uid="{00000000-0005-0000-0000-00007C090000}"/>
    <cellStyle name="Millares [0] 3 2 2 3 2" xfId="13753" xr:uid="{958F9324-DD3E-45A9-A745-7691824176D8}"/>
    <cellStyle name="Millares [0] 3 2 2 4" xfId="10394" xr:uid="{307EC3B4-2A8E-40FF-A950-5C3F61FB9B8E}"/>
    <cellStyle name="Millares [0] 3 2 3" xfId="3986" xr:uid="{00000000-0005-0000-0000-00007D090000}"/>
    <cellStyle name="Millares [0] 3 2 3 2" xfId="5684" xr:uid="{00000000-0005-0000-0000-00007E090000}"/>
    <cellStyle name="Millares [0] 3 2 3 2 2" xfId="9073" xr:uid="{00000000-0005-0000-0000-00007F090000}"/>
    <cellStyle name="Millares [0] 3 2 3 2 2 2" xfId="15811" xr:uid="{A53F7442-F0E8-492D-B119-84F86FF81564}"/>
    <cellStyle name="Millares [0] 3 2 3 2 3" xfId="12452" xr:uid="{4119FDD2-48DB-4791-92B6-621418844AC1}"/>
    <cellStyle name="Millares [0] 3 2 3 3" xfId="7404" xr:uid="{00000000-0005-0000-0000-000080090000}"/>
    <cellStyle name="Millares [0] 3 2 3 3 2" xfId="14142" xr:uid="{68E1B5D7-169E-407B-BDB2-57CB55E90AEC}"/>
    <cellStyle name="Millares [0] 3 2 3 4" xfId="10783" xr:uid="{51771988-88ED-47EA-BAF9-D490D64D71E9}"/>
    <cellStyle name="Millares [0] 3 2 4" xfId="4493" xr:uid="{00000000-0005-0000-0000-000081090000}"/>
    <cellStyle name="Millares [0] 3 2 4 2" xfId="6174" xr:uid="{00000000-0005-0000-0000-000082090000}"/>
    <cellStyle name="Millares [0] 3 2 4 2 2" xfId="9563" xr:uid="{00000000-0005-0000-0000-000083090000}"/>
    <cellStyle name="Millares [0] 3 2 4 2 2 2" xfId="16301" xr:uid="{70989B25-0054-4EB5-954E-8757970DE6A4}"/>
    <cellStyle name="Millares [0] 3 2 4 2 3" xfId="12942" xr:uid="{8A1B54D5-9CFB-4C02-A136-4F14117D6AC9}"/>
    <cellStyle name="Millares [0] 3 2 4 3" xfId="7894" xr:uid="{00000000-0005-0000-0000-000084090000}"/>
    <cellStyle name="Millares [0] 3 2 4 3 2" xfId="14632" xr:uid="{321A445A-CFC2-45C7-8258-DCAB7F932369}"/>
    <cellStyle name="Millares [0] 3 2 4 4" xfId="11273" xr:uid="{49049662-7964-4D0E-B799-07C4777C0721}"/>
    <cellStyle name="Millares [0] 3 2 5" xfId="4907" xr:uid="{00000000-0005-0000-0000-000085090000}"/>
    <cellStyle name="Millares [0] 3 2 5 2" xfId="8296" xr:uid="{00000000-0005-0000-0000-000086090000}"/>
    <cellStyle name="Millares [0] 3 2 5 2 2" xfId="15034" xr:uid="{2573210C-7AC9-4BB6-9E38-445DE62ECE0E}"/>
    <cellStyle name="Millares [0] 3 2 5 3" xfId="11675" xr:uid="{F0E8BB9A-137E-48FF-A8BC-19B2519F3C36}"/>
    <cellStyle name="Millares [0] 3 2 6" xfId="6627" xr:uid="{00000000-0005-0000-0000-000087090000}"/>
    <cellStyle name="Millares [0] 3 2 6 2" xfId="13365" xr:uid="{93A5B075-5BAE-49F1-85E9-6404379B5118}"/>
    <cellStyle name="Millares [0] 3 2 7" xfId="10005" xr:uid="{1276FCBB-0275-4C29-9828-252A22C134BA}"/>
    <cellStyle name="Millares [0] 3 3" xfId="3397" xr:uid="{00000000-0005-0000-0000-000088090000}"/>
    <cellStyle name="Millares [0] 3 3 2" xfId="5101" xr:uid="{00000000-0005-0000-0000-000089090000}"/>
    <cellStyle name="Millares [0] 3 3 2 2" xfId="8490" xr:uid="{00000000-0005-0000-0000-00008A090000}"/>
    <cellStyle name="Millares [0] 3 3 2 2 2" xfId="15228" xr:uid="{FE4B3BAC-FACC-44FE-9D84-BF68585ECCC8}"/>
    <cellStyle name="Millares [0] 3 3 2 3" xfId="11869" xr:uid="{7002F54C-6237-4539-8572-63970E26EC44}"/>
    <cellStyle name="Millares [0] 3 3 3" xfId="6821" xr:uid="{00000000-0005-0000-0000-00008B090000}"/>
    <cellStyle name="Millares [0] 3 3 3 2" xfId="13559" xr:uid="{A6A0D852-B517-4DC5-86D7-D1FEB43F6B13}"/>
    <cellStyle name="Millares [0] 3 3 4" xfId="10200" xr:uid="{EE4786E4-6362-44F9-BA8C-2432B993396B}"/>
    <cellStyle name="Millares [0] 3 4" xfId="3792" xr:uid="{00000000-0005-0000-0000-00008C090000}"/>
    <cellStyle name="Millares [0] 3 4 2" xfId="5490" xr:uid="{00000000-0005-0000-0000-00008D090000}"/>
    <cellStyle name="Millares [0] 3 4 2 2" xfId="8879" xr:uid="{00000000-0005-0000-0000-00008E090000}"/>
    <cellStyle name="Millares [0] 3 4 2 2 2" xfId="15617" xr:uid="{DBAB8A28-77BD-49F4-8CD0-10D66A6565B9}"/>
    <cellStyle name="Millares [0] 3 4 2 3" xfId="12258" xr:uid="{4AEBC3F1-8871-47B3-952E-AB0D815AC632}"/>
    <cellStyle name="Millares [0] 3 4 3" xfId="7210" xr:uid="{00000000-0005-0000-0000-00008F090000}"/>
    <cellStyle name="Millares [0] 3 4 3 2" xfId="13948" xr:uid="{537884DE-659D-4622-BA5D-4F459A3204D1}"/>
    <cellStyle name="Millares [0] 3 4 4" xfId="10589" xr:uid="{4557A48B-4897-4E2F-B916-9005A01BDA82}"/>
    <cellStyle name="Millares [0] 3 5" xfId="4299" xr:uid="{00000000-0005-0000-0000-000090090000}"/>
    <cellStyle name="Millares [0] 3 5 2" xfId="5980" xr:uid="{00000000-0005-0000-0000-000091090000}"/>
    <cellStyle name="Millares [0] 3 5 2 2" xfId="9369" xr:uid="{00000000-0005-0000-0000-000092090000}"/>
    <cellStyle name="Millares [0] 3 5 2 2 2" xfId="16107" xr:uid="{EFCB93CD-DBCE-4319-9FAD-B3B99255659D}"/>
    <cellStyle name="Millares [0] 3 5 2 3" xfId="12748" xr:uid="{002B746D-E84B-4F40-9136-08AC9B5AB961}"/>
    <cellStyle name="Millares [0] 3 5 3" xfId="7700" xr:uid="{00000000-0005-0000-0000-000093090000}"/>
    <cellStyle name="Millares [0] 3 5 3 2" xfId="14438" xr:uid="{155DB211-D5E4-4571-B333-0BB2AAE239EC}"/>
    <cellStyle name="Millares [0] 3 5 4" xfId="11079" xr:uid="{6047AA0C-0BE7-4D76-980B-62CE5A76E371}"/>
    <cellStyle name="Millares [0] 3 6" xfId="4713" xr:uid="{00000000-0005-0000-0000-000094090000}"/>
    <cellStyle name="Millares [0] 3 6 2" xfId="8102" xr:uid="{00000000-0005-0000-0000-000095090000}"/>
    <cellStyle name="Millares [0] 3 6 2 2" xfId="14840" xr:uid="{21E9A7EA-2B40-4AA0-B4F5-A094BAA47014}"/>
    <cellStyle name="Millares [0] 3 6 3" xfId="11481" xr:uid="{8AB9D38E-BF58-45D5-8DE0-B327CFDF3184}"/>
    <cellStyle name="Millares [0] 3 7" xfId="6433" xr:uid="{00000000-0005-0000-0000-000096090000}"/>
    <cellStyle name="Millares [0] 3 7 2" xfId="13171" xr:uid="{3E6A295A-FB77-4E8E-AC91-23104AB37068}"/>
    <cellStyle name="Millares [0] 3 8" xfId="9811" xr:uid="{92CF6106-04E1-4FF2-A062-3E29D94182F0}"/>
    <cellStyle name="Millares [0] 4" xfId="3101" xr:uid="{00000000-0005-0000-0000-000097090000}"/>
    <cellStyle name="Millares [0] 4 2" xfId="3493" xr:uid="{00000000-0005-0000-0000-000098090000}"/>
    <cellStyle name="Millares [0] 4 2 2" xfId="5197" xr:uid="{00000000-0005-0000-0000-000099090000}"/>
    <cellStyle name="Millares [0] 4 2 2 2" xfId="8586" xr:uid="{00000000-0005-0000-0000-00009A090000}"/>
    <cellStyle name="Millares [0] 4 2 2 2 2" xfId="15324" xr:uid="{DD1398A0-2EF3-4779-8715-B33AF20A644C}"/>
    <cellStyle name="Millares [0] 4 2 2 3" xfId="11965" xr:uid="{1EDB6928-C8FC-4D7E-8A0D-308F90063BBE}"/>
    <cellStyle name="Millares [0] 4 2 3" xfId="6917" xr:uid="{00000000-0005-0000-0000-00009B090000}"/>
    <cellStyle name="Millares [0] 4 2 3 2" xfId="13655" xr:uid="{0F3B5A88-0598-428B-A0CA-20A021CE9BBA}"/>
    <cellStyle name="Millares [0] 4 2 4" xfId="10296" xr:uid="{0A790448-D8CC-4999-B4AD-8DE8C683D55E}"/>
    <cellStyle name="Millares [0] 4 3" xfId="3888" xr:uid="{00000000-0005-0000-0000-00009C090000}"/>
    <cellStyle name="Millares [0] 4 3 2" xfId="5586" xr:uid="{00000000-0005-0000-0000-00009D090000}"/>
    <cellStyle name="Millares [0] 4 3 2 2" xfId="8975" xr:uid="{00000000-0005-0000-0000-00009E090000}"/>
    <cellStyle name="Millares [0] 4 3 2 2 2" xfId="15713" xr:uid="{E0D58AF2-2F40-4603-B962-01DE35F91D03}"/>
    <cellStyle name="Millares [0] 4 3 2 3" xfId="12354" xr:uid="{94E114A0-CEB3-4B6B-B3A1-287B03F22360}"/>
    <cellStyle name="Millares [0] 4 3 3" xfId="7306" xr:uid="{00000000-0005-0000-0000-00009F090000}"/>
    <cellStyle name="Millares [0] 4 3 3 2" xfId="14044" xr:uid="{C7B38E1B-2706-476B-9170-704F2BD1F7C1}"/>
    <cellStyle name="Millares [0] 4 3 4" xfId="10685" xr:uid="{CEEDFFCB-E128-41D9-8DC4-3070BB51E007}"/>
    <cellStyle name="Millares [0] 4 4" xfId="4395" xr:uid="{00000000-0005-0000-0000-0000A0090000}"/>
    <cellStyle name="Millares [0] 4 4 2" xfId="6076" xr:uid="{00000000-0005-0000-0000-0000A1090000}"/>
    <cellStyle name="Millares [0] 4 4 2 2" xfId="9465" xr:uid="{00000000-0005-0000-0000-0000A2090000}"/>
    <cellStyle name="Millares [0] 4 4 2 2 2" xfId="16203" xr:uid="{9161361C-3951-4186-953F-331C78BDF81E}"/>
    <cellStyle name="Millares [0] 4 4 2 3" xfId="12844" xr:uid="{9A540300-DB6B-4D8D-BB8D-FD80EB5DF5D0}"/>
    <cellStyle name="Millares [0] 4 4 3" xfId="7796" xr:uid="{00000000-0005-0000-0000-0000A3090000}"/>
    <cellStyle name="Millares [0] 4 4 3 2" xfId="14534" xr:uid="{F76478E1-EAA5-4806-8DF5-6FB933D98727}"/>
    <cellStyle name="Millares [0] 4 4 4" xfId="11175" xr:uid="{1FA3C72F-4DA6-458E-84FF-0FFDB1099008}"/>
    <cellStyle name="Millares [0] 4 5" xfId="4809" xr:uid="{00000000-0005-0000-0000-0000A4090000}"/>
    <cellStyle name="Millares [0] 4 5 2" xfId="8198" xr:uid="{00000000-0005-0000-0000-0000A5090000}"/>
    <cellStyle name="Millares [0] 4 5 2 2" xfId="14936" xr:uid="{37F31AC0-9F78-4EB7-84F2-CEAD016B170C}"/>
    <cellStyle name="Millares [0] 4 5 3" xfId="11577" xr:uid="{D7B8217D-F96F-4EF0-9B43-682AF31ACD81}"/>
    <cellStyle name="Millares [0] 4 6" xfId="6529" xr:uid="{00000000-0005-0000-0000-0000A6090000}"/>
    <cellStyle name="Millares [0] 4 6 2" xfId="13267" xr:uid="{F1F14661-45AE-4A4D-BF83-7B4E581AE6F3}"/>
    <cellStyle name="Millares [0] 4 7" xfId="9907" xr:uid="{CCEE8AF5-7341-4443-B06E-A9B8BA1ADC1A}"/>
    <cellStyle name="Millares [0] 5" xfId="3299" xr:uid="{00000000-0005-0000-0000-0000A7090000}"/>
    <cellStyle name="Millares [0] 5 2" xfId="5003" xr:uid="{00000000-0005-0000-0000-0000A8090000}"/>
    <cellStyle name="Millares [0] 5 2 2" xfId="8392" xr:uid="{00000000-0005-0000-0000-0000A9090000}"/>
    <cellStyle name="Millares [0] 5 2 2 2" xfId="15130" xr:uid="{5E3ED479-1D9B-4C18-A1F6-475B234D682D}"/>
    <cellStyle name="Millares [0] 5 2 3" xfId="11771" xr:uid="{288F977F-63D6-4830-A168-7D1ED8203F11}"/>
    <cellStyle name="Millares [0] 5 3" xfId="6723" xr:uid="{00000000-0005-0000-0000-0000AA090000}"/>
    <cellStyle name="Millares [0] 5 3 2" xfId="13461" xr:uid="{A1F4B0D4-C369-4606-AF5A-B7E715112C6B}"/>
    <cellStyle name="Millares [0] 5 4" xfId="10102" xr:uid="{8F5A6E2D-B802-471A-8B7F-D05234F1EC04}"/>
    <cellStyle name="Millares [0] 6" xfId="3694" xr:uid="{00000000-0005-0000-0000-0000AB090000}"/>
    <cellStyle name="Millares [0] 6 2" xfId="5392" xr:uid="{00000000-0005-0000-0000-0000AC090000}"/>
    <cellStyle name="Millares [0] 6 2 2" xfId="8781" xr:uid="{00000000-0005-0000-0000-0000AD090000}"/>
    <cellStyle name="Millares [0] 6 2 2 2" xfId="15519" xr:uid="{BEAAC83C-2FC9-431C-B9AC-EF965556A6B2}"/>
    <cellStyle name="Millares [0] 6 2 3" xfId="12160" xr:uid="{507EB74F-EF49-4C2E-9502-81A2CEEAE2D4}"/>
    <cellStyle name="Millares [0] 6 3" xfId="7112" xr:uid="{00000000-0005-0000-0000-0000AE090000}"/>
    <cellStyle name="Millares [0] 6 3 2" xfId="13850" xr:uid="{71ADF77F-0D4C-4D77-B64F-58C11B0C862C}"/>
    <cellStyle name="Millares [0] 6 4" xfId="10491" xr:uid="{B15A27A4-E374-4CF1-8CF5-0ACB87103C1B}"/>
    <cellStyle name="Millares [0] 7" xfId="4092" xr:uid="{00000000-0005-0000-0000-0000AF090000}"/>
    <cellStyle name="Millares [0] 7 2" xfId="5784" xr:uid="{00000000-0005-0000-0000-0000B0090000}"/>
    <cellStyle name="Millares [0] 7 2 2" xfId="9173" xr:uid="{00000000-0005-0000-0000-0000B1090000}"/>
    <cellStyle name="Millares [0] 7 2 2 2" xfId="15911" xr:uid="{132CAD19-0ADF-4D0F-B7DC-CD2DEA084354}"/>
    <cellStyle name="Millares [0] 7 2 3" xfId="12552" xr:uid="{785EFFAE-B8CC-4017-9206-9EDE78A78879}"/>
    <cellStyle name="Millares [0] 7 3" xfId="7504" xr:uid="{00000000-0005-0000-0000-0000B2090000}"/>
    <cellStyle name="Millares [0] 7 3 2" xfId="14242" xr:uid="{B9DE0E7A-8295-4B11-9863-584FEDCA254F}"/>
    <cellStyle name="Millares [0] 7 4" xfId="10883" xr:uid="{919E6B17-26D2-4AE5-93CC-B4B13C3B585A}"/>
    <cellStyle name="Millares [0] 8" xfId="4201" xr:uid="{00000000-0005-0000-0000-0000B3090000}"/>
    <cellStyle name="Millares [0] 8 2" xfId="5882" xr:uid="{00000000-0005-0000-0000-0000B4090000}"/>
    <cellStyle name="Millares [0] 8 2 2" xfId="9271" xr:uid="{00000000-0005-0000-0000-0000B5090000}"/>
    <cellStyle name="Millares [0] 8 2 2 2" xfId="16009" xr:uid="{1FE00051-34D1-420D-9E18-247782D65DB0}"/>
    <cellStyle name="Millares [0] 8 2 3" xfId="12650" xr:uid="{D577DC96-604C-405F-AD03-C05ECA6BEAC5}"/>
    <cellStyle name="Millares [0] 8 3" xfId="7602" xr:uid="{00000000-0005-0000-0000-0000B6090000}"/>
    <cellStyle name="Millares [0] 8 3 2" xfId="14340" xr:uid="{0172D0F4-27CF-458B-A664-D9B3B2A46406}"/>
    <cellStyle name="Millares [0] 8 4" xfId="10981" xr:uid="{2FB6A0F3-CD1C-4485-A12A-002099F8F8FF}"/>
    <cellStyle name="Millares [0] 9" xfId="4615" xr:uid="{00000000-0005-0000-0000-0000B7090000}"/>
    <cellStyle name="Millares [0] 9 2" xfId="8004" xr:uid="{00000000-0005-0000-0000-0000B8090000}"/>
    <cellStyle name="Millares [0] 9 2 2" xfId="14742" xr:uid="{039AAEA2-63B8-4AC2-8B25-6EAC4FA8EA42}"/>
    <cellStyle name="Millares [0] 9 3" xfId="11383" xr:uid="{68544666-A9EF-4A5D-A30F-6869C4B2A877}"/>
    <cellStyle name="Millares 10" xfId="210" xr:uid="{00000000-0005-0000-0000-0000B9090000}"/>
    <cellStyle name="Millares 10 10" xfId="4579" xr:uid="{00000000-0005-0000-0000-0000BA090000}"/>
    <cellStyle name="Millares 10 10 2" xfId="7968" xr:uid="{00000000-0005-0000-0000-0000BB090000}"/>
    <cellStyle name="Millares 10 10 2 2" xfId="14706" xr:uid="{6F11C7C6-DFAC-45C6-8B8A-CCE9E4D8C452}"/>
    <cellStyle name="Millares 10 10 3" xfId="11347" xr:uid="{B8EDA438-DDB4-4348-B18D-060969BD920C}"/>
    <cellStyle name="Millares 10 11" xfId="6258" xr:uid="{00000000-0005-0000-0000-0000BC090000}"/>
    <cellStyle name="Millares 10 11 2" xfId="13019" xr:uid="{58F521D3-C956-4B6C-A676-8A0E07698D28}"/>
    <cellStyle name="Millares 10 12" xfId="9627" xr:uid="{00000000-0005-0000-0000-0000BD090000}"/>
    <cellStyle name="Millares 10 12 2" xfId="16364" xr:uid="{955E2792-B26C-42A9-816C-0C8683AF1ACC}"/>
    <cellStyle name="Millares 10 13" xfId="6301" xr:uid="{00000000-0005-0000-0000-0000BE090000}"/>
    <cellStyle name="Millares 10 13 2" xfId="13055" xr:uid="{EE74F765-C6A1-422A-A6D6-E1B885B7F931}"/>
    <cellStyle name="Millares 10 14" xfId="9660" xr:uid="{00000000-0005-0000-0000-0000BF090000}"/>
    <cellStyle name="Millares 10 14 2" xfId="16391" xr:uid="{748AFD3F-4188-42DE-AADB-C01F07A98126}"/>
    <cellStyle name="Millares 10 15" xfId="9680" xr:uid="{54A5BDB5-71D2-42C9-BBA4-46D87ADE96CD}"/>
    <cellStyle name="Millares 10 2" xfId="211" xr:uid="{00000000-0005-0000-0000-0000C0090000}"/>
    <cellStyle name="Millares 10 2 10" xfId="6259" xr:uid="{00000000-0005-0000-0000-0000C1090000}"/>
    <cellStyle name="Millares 10 2 10 2" xfId="13020" xr:uid="{DF495FA1-D45D-496E-A5A2-FDFADCF61B87}"/>
    <cellStyle name="Millares 10 2 11" xfId="9681" xr:uid="{41DDC6A7-2405-4CD1-9775-6CB1B483FC5B}"/>
    <cellStyle name="Millares 10 2 2" xfId="2886" xr:uid="{00000000-0005-0000-0000-0000C2090000}"/>
    <cellStyle name="Millares 10 2 2 10" xfId="9730" xr:uid="{C7E9D1F9-1C90-46BF-9575-D04AE894CA98}"/>
    <cellStyle name="Millares 10 2 2 2" xfId="3018" xr:uid="{00000000-0005-0000-0000-0000C3090000}"/>
    <cellStyle name="Millares 10 2 2 2 2" xfId="3216" xr:uid="{00000000-0005-0000-0000-0000C4090000}"/>
    <cellStyle name="Millares 10 2 2 2 2 2" xfId="3608" xr:uid="{00000000-0005-0000-0000-0000C5090000}"/>
    <cellStyle name="Millares 10 2 2 2 2 2 2" xfId="5312" xr:uid="{00000000-0005-0000-0000-0000C6090000}"/>
    <cellStyle name="Millares 10 2 2 2 2 2 2 2" xfId="8701" xr:uid="{00000000-0005-0000-0000-0000C7090000}"/>
    <cellStyle name="Millares 10 2 2 2 2 2 2 2 2" xfId="15439" xr:uid="{423C8DE0-6A9C-4C65-91B6-57247B5A50E5}"/>
    <cellStyle name="Millares 10 2 2 2 2 2 2 3" xfId="12080" xr:uid="{D23BD93A-55F4-4C04-85DD-C0D4F22F9E73}"/>
    <cellStyle name="Millares 10 2 2 2 2 2 3" xfId="7032" xr:uid="{00000000-0005-0000-0000-0000C8090000}"/>
    <cellStyle name="Millares 10 2 2 2 2 2 3 2" xfId="13770" xr:uid="{27BD388A-D64A-4AD9-8A8C-51381A714633}"/>
    <cellStyle name="Millares 10 2 2 2 2 2 4" xfId="10411" xr:uid="{55BEAE02-7677-4DCA-8D18-3664EF9FB06D}"/>
    <cellStyle name="Millares 10 2 2 2 2 3" xfId="4003" xr:uid="{00000000-0005-0000-0000-0000C9090000}"/>
    <cellStyle name="Millares 10 2 2 2 2 3 2" xfId="5701" xr:uid="{00000000-0005-0000-0000-0000CA090000}"/>
    <cellStyle name="Millares 10 2 2 2 2 3 2 2" xfId="9090" xr:uid="{00000000-0005-0000-0000-0000CB090000}"/>
    <cellStyle name="Millares 10 2 2 2 2 3 2 2 2" xfId="15828" xr:uid="{B38316FD-ED4F-4084-BD21-F8AA56C4B7FF}"/>
    <cellStyle name="Millares 10 2 2 2 2 3 2 3" xfId="12469" xr:uid="{7A8C42A2-2BEB-420F-AA87-B8FD3AA87AE3}"/>
    <cellStyle name="Millares 10 2 2 2 2 3 3" xfId="7421" xr:uid="{00000000-0005-0000-0000-0000CC090000}"/>
    <cellStyle name="Millares 10 2 2 2 2 3 3 2" xfId="14159" xr:uid="{486E2B80-EA5B-4F40-A58D-AF7A7F09BB0E}"/>
    <cellStyle name="Millares 10 2 2 2 2 3 4" xfId="10800" xr:uid="{31147918-E2F9-4084-ABA5-E0F7B199F5C8}"/>
    <cellStyle name="Millares 10 2 2 2 2 4" xfId="4510" xr:uid="{00000000-0005-0000-0000-0000CD090000}"/>
    <cellStyle name="Millares 10 2 2 2 2 4 2" xfId="6191" xr:uid="{00000000-0005-0000-0000-0000CE090000}"/>
    <cellStyle name="Millares 10 2 2 2 2 4 2 2" xfId="9580" xr:uid="{00000000-0005-0000-0000-0000CF090000}"/>
    <cellStyle name="Millares 10 2 2 2 2 4 2 2 2" xfId="16318" xr:uid="{1A7AE006-AB8E-4C87-A0BE-5C7A37C3221F}"/>
    <cellStyle name="Millares 10 2 2 2 2 4 2 3" xfId="12959" xr:uid="{C7729B78-7838-44FB-9313-2CB9AF1E996B}"/>
    <cellStyle name="Millares 10 2 2 2 2 4 3" xfId="7911" xr:uid="{00000000-0005-0000-0000-0000D0090000}"/>
    <cellStyle name="Millares 10 2 2 2 2 4 3 2" xfId="14649" xr:uid="{417B8F53-9296-42A7-A319-7040046B6C04}"/>
    <cellStyle name="Millares 10 2 2 2 2 4 4" xfId="11290" xr:uid="{62A07959-E84D-453B-A3C4-FF8C34DFFE4B}"/>
    <cellStyle name="Millares 10 2 2 2 2 5" xfId="4924" xr:uid="{00000000-0005-0000-0000-0000D1090000}"/>
    <cellStyle name="Millares 10 2 2 2 2 5 2" xfId="8313" xr:uid="{00000000-0005-0000-0000-0000D2090000}"/>
    <cellStyle name="Millares 10 2 2 2 2 5 2 2" xfId="15051" xr:uid="{2AA693F0-C9BC-4B06-9A67-88F6C1275608}"/>
    <cellStyle name="Millares 10 2 2 2 2 5 3" xfId="11692" xr:uid="{B0EBD583-8E05-4780-B8C3-2F8DEEFD896C}"/>
    <cellStyle name="Millares 10 2 2 2 2 6" xfId="6644" xr:uid="{00000000-0005-0000-0000-0000D3090000}"/>
    <cellStyle name="Millares 10 2 2 2 2 6 2" xfId="13382" xr:uid="{F2A9D53F-942F-4210-AAFD-D15621B43708}"/>
    <cellStyle name="Millares 10 2 2 2 2 7" xfId="10022" xr:uid="{DC0A6BDD-3354-429D-9D3E-C41D54481AEB}"/>
    <cellStyle name="Millares 10 2 2 2 3" xfId="3414" xr:uid="{00000000-0005-0000-0000-0000D4090000}"/>
    <cellStyle name="Millares 10 2 2 2 3 2" xfId="5118" xr:uid="{00000000-0005-0000-0000-0000D5090000}"/>
    <cellStyle name="Millares 10 2 2 2 3 2 2" xfId="8507" xr:uid="{00000000-0005-0000-0000-0000D6090000}"/>
    <cellStyle name="Millares 10 2 2 2 3 2 2 2" xfId="15245" xr:uid="{0FDEB806-C14B-4F1B-8AF9-7668D3884B9F}"/>
    <cellStyle name="Millares 10 2 2 2 3 2 3" xfId="11886" xr:uid="{9E81B650-0B55-4B49-81E4-791823F0E57F}"/>
    <cellStyle name="Millares 10 2 2 2 3 3" xfId="6838" xr:uid="{00000000-0005-0000-0000-0000D7090000}"/>
    <cellStyle name="Millares 10 2 2 2 3 3 2" xfId="13576" xr:uid="{F88E0863-8E40-4CA1-AA0B-79D5D07654E0}"/>
    <cellStyle name="Millares 10 2 2 2 3 4" xfId="10217" xr:uid="{C35A2DB2-CBC5-470E-B83D-37B7BA5CEE1C}"/>
    <cellStyle name="Millares 10 2 2 2 4" xfId="3809" xr:uid="{00000000-0005-0000-0000-0000D8090000}"/>
    <cellStyle name="Millares 10 2 2 2 4 2" xfId="5507" xr:uid="{00000000-0005-0000-0000-0000D9090000}"/>
    <cellStyle name="Millares 10 2 2 2 4 2 2" xfId="8896" xr:uid="{00000000-0005-0000-0000-0000DA090000}"/>
    <cellStyle name="Millares 10 2 2 2 4 2 2 2" xfId="15634" xr:uid="{C8E26E21-0425-4471-A6F3-788406EBC4E9}"/>
    <cellStyle name="Millares 10 2 2 2 4 2 3" xfId="12275" xr:uid="{1C5CA062-C83E-45EF-BD13-0F11ACE2960E}"/>
    <cellStyle name="Millares 10 2 2 2 4 3" xfId="7227" xr:uid="{00000000-0005-0000-0000-0000DB090000}"/>
    <cellStyle name="Millares 10 2 2 2 4 3 2" xfId="13965" xr:uid="{C1FBE000-0E31-45D1-B295-7A103D4151E3}"/>
    <cellStyle name="Millares 10 2 2 2 4 4" xfId="10606" xr:uid="{4A800D7F-10DD-4C05-9293-7C5E556211DB}"/>
    <cellStyle name="Millares 10 2 2 2 5" xfId="4316" xr:uid="{00000000-0005-0000-0000-0000DC090000}"/>
    <cellStyle name="Millares 10 2 2 2 5 2" xfId="5997" xr:uid="{00000000-0005-0000-0000-0000DD090000}"/>
    <cellStyle name="Millares 10 2 2 2 5 2 2" xfId="9386" xr:uid="{00000000-0005-0000-0000-0000DE090000}"/>
    <cellStyle name="Millares 10 2 2 2 5 2 2 2" xfId="16124" xr:uid="{B9992CE9-CB07-442C-8817-40EA124050F9}"/>
    <cellStyle name="Millares 10 2 2 2 5 2 3" xfId="12765" xr:uid="{A1441886-4EDA-4B4E-872B-7BFDAEFF90CD}"/>
    <cellStyle name="Millares 10 2 2 2 5 3" xfId="7717" xr:uid="{00000000-0005-0000-0000-0000DF090000}"/>
    <cellStyle name="Millares 10 2 2 2 5 3 2" xfId="14455" xr:uid="{3CD17AB9-995F-404B-AF24-290C67534BB5}"/>
    <cellStyle name="Millares 10 2 2 2 5 4" xfId="11096" xr:uid="{6B73D43C-D7B9-4200-8C35-81B8D6225FE4}"/>
    <cellStyle name="Millares 10 2 2 2 6" xfId="4730" xr:uid="{00000000-0005-0000-0000-0000E0090000}"/>
    <cellStyle name="Millares 10 2 2 2 6 2" xfId="8119" xr:uid="{00000000-0005-0000-0000-0000E1090000}"/>
    <cellStyle name="Millares 10 2 2 2 6 2 2" xfId="14857" xr:uid="{A383380A-FAC0-4DAD-BB58-17C1B88485E7}"/>
    <cellStyle name="Millares 10 2 2 2 6 3" xfId="11498" xr:uid="{2E557712-4671-4378-B328-6FA86E4287CC}"/>
    <cellStyle name="Millares 10 2 2 2 7" xfId="6450" xr:uid="{00000000-0005-0000-0000-0000E2090000}"/>
    <cellStyle name="Millares 10 2 2 2 7 2" xfId="13188" xr:uid="{92F765DC-6370-4856-8DFB-A011B75EF8DF}"/>
    <cellStyle name="Millares 10 2 2 2 8" xfId="9828" xr:uid="{8CB33AF4-2201-481F-A0CE-E5907DD52AF5}"/>
    <cellStyle name="Millares 10 2 2 3" xfId="3118" xr:uid="{00000000-0005-0000-0000-0000E3090000}"/>
    <cellStyle name="Millares 10 2 2 3 2" xfId="3510" xr:uid="{00000000-0005-0000-0000-0000E4090000}"/>
    <cellStyle name="Millares 10 2 2 3 2 2" xfId="5214" xr:uid="{00000000-0005-0000-0000-0000E5090000}"/>
    <cellStyle name="Millares 10 2 2 3 2 2 2" xfId="8603" xr:uid="{00000000-0005-0000-0000-0000E6090000}"/>
    <cellStyle name="Millares 10 2 2 3 2 2 2 2" xfId="15341" xr:uid="{D68F0A44-3818-448F-B204-1D2790CD2134}"/>
    <cellStyle name="Millares 10 2 2 3 2 2 3" xfId="11982" xr:uid="{2CDCBA67-1C10-4558-A3FD-5F327B2F9B4A}"/>
    <cellStyle name="Millares 10 2 2 3 2 3" xfId="6934" xr:uid="{00000000-0005-0000-0000-0000E7090000}"/>
    <cellStyle name="Millares 10 2 2 3 2 3 2" xfId="13672" xr:uid="{76A4B204-1853-4649-A6EA-4151158DFF87}"/>
    <cellStyle name="Millares 10 2 2 3 2 4" xfId="10313" xr:uid="{64777A8C-A7A4-4DDA-BD5A-89CF8348590B}"/>
    <cellStyle name="Millares 10 2 2 3 3" xfId="3905" xr:uid="{00000000-0005-0000-0000-0000E8090000}"/>
    <cellStyle name="Millares 10 2 2 3 3 2" xfId="5603" xr:uid="{00000000-0005-0000-0000-0000E9090000}"/>
    <cellStyle name="Millares 10 2 2 3 3 2 2" xfId="8992" xr:uid="{00000000-0005-0000-0000-0000EA090000}"/>
    <cellStyle name="Millares 10 2 2 3 3 2 2 2" xfId="15730" xr:uid="{DF90B205-424F-4FD4-8466-AFFF5A5AB279}"/>
    <cellStyle name="Millares 10 2 2 3 3 2 3" xfId="12371" xr:uid="{6BC8B625-CC71-4860-9136-7E2D45716BBD}"/>
    <cellStyle name="Millares 10 2 2 3 3 3" xfId="7323" xr:uid="{00000000-0005-0000-0000-0000EB090000}"/>
    <cellStyle name="Millares 10 2 2 3 3 3 2" xfId="14061" xr:uid="{480E7211-2084-482E-8D92-A139E77282F4}"/>
    <cellStyle name="Millares 10 2 2 3 3 4" xfId="10702" xr:uid="{1DD5A0D3-6D00-495E-903E-EA5FD9814AA2}"/>
    <cellStyle name="Millares 10 2 2 3 4" xfId="4412" xr:uid="{00000000-0005-0000-0000-0000EC090000}"/>
    <cellStyle name="Millares 10 2 2 3 4 2" xfId="6093" xr:uid="{00000000-0005-0000-0000-0000ED090000}"/>
    <cellStyle name="Millares 10 2 2 3 4 2 2" xfId="9482" xr:uid="{00000000-0005-0000-0000-0000EE090000}"/>
    <cellStyle name="Millares 10 2 2 3 4 2 2 2" xfId="16220" xr:uid="{CA5A21A0-6E52-42E8-B0E7-63B697C8B30E}"/>
    <cellStyle name="Millares 10 2 2 3 4 2 3" xfId="12861" xr:uid="{18419850-47A0-4739-9C7C-500B394DAF42}"/>
    <cellStyle name="Millares 10 2 2 3 4 3" xfId="7813" xr:uid="{00000000-0005-0000-0000-0000EF090000}"/>
    <cellStyle name="Millares 10 2 2 3 4 3 2" xfId="14551" xr:uid="{28B9B521-3C23-4207-A589-6BD9BE75734F}"/>
    <cellStyle name="Millares 10 2 2 3 4 4" xfId="11192" xr:uid="{A0B81C8A-3420-444A-8375-81175A89D2AA}"/>
    <cellStyle name="Millares 10 2 2 3 5" xfId="4826" xr:uid="{00000000-0005-0000-0000-0000F0090000}"/>
    <cellStyle name="Millares 10 2 2 3 5 2" xfId="8215" xr:uid="{00000000-0005-0000-0000-0000F1090000}"/>
    <cellStyle name="Millares 10 2 2 3 5 2 2" xfId="14953" xr:uid="{18C8F192-5416-481A-A525-96B67065AFFF}"/>
    <cellStyle name="Millares 10 2 2 3 5 3" xfId="11594" xr:uid="{E51B8C59-F08A-47DF-80BA-A2F8D32DCEB9}"/>
    <cellStyle name="Millares 10 2 2 3 6" xfId="6546" xr:uid="{00000000-0005-0000-0000-0000F2090000}"/>
    <cellStyle name="Millares 10 2 2 3 6 2" xfId="13284" xr:uid="{A3F6CC41-0C88-497E-A5F9-AAB999A2E761}"/>
    <cellStyle name="Millares 10 2 2 3 7" xfId="9924" xr:uid="{084BE5D0-D449-412E-9457-8FB5A66EB0BC}"/>
    <cellStyle name="Millares 10 2 2 4" xfId="3316" xr:uid="{00000000-0005-0000-0000-0000F3090000}"/>
    <cellStyle name="Millares 10 2 2 4 2" xfId="5020" xr:uid="{00000000-0005-0000-0000-0000F4090000}"/>
    <cellStyle name="Millares 10 2 2 4 2 2" xfId="8409" xr:uid="{00000000-0005-0000-0000-0000F5090000}"/>
    <cellStyle name="Millares 10 2 2 4 2 2 2" xfId="15147" xr:uid="{2A759072-7034-42FA-A492-78DC12EBBCEA}"/>
    <cellStyle name="Millares 10 2 2 4 2 3" xfId="11788" xr:uid="{669D7F79-B940-4BF9-90CE-C6870D7F194F}"/>
    <cellStyle name="Millares 10 2 2 4 3" xfId="6740" xr:uid="{00000000-0005-0000-0000-0000F6090000}"/>
    <cellStyle name="Millares 10 2 2 4 3 2" xfId="13478" xr:uid="{302A7030-A894-406A-9DE9-8F2A420643F5}"/>
    <cellStyle name="Millares 10 2 2 4 4" xfId="10119" xr:uid="{52535329-025E-4B24-95C5-85552D9BDB6B}"/>
    <cellStyle name="Millares 10 2 2 5" xfId="3711" xr:uid="{00000000-0005-0000-0000-0000F7090000}"/>
    <cellStyle name="Millares 10 2 2 5 2" xfId="5409" xr:uid="{00000000-0005-0000-0000-0000F8090000}"/>
    <cellStyle name="Millares 10 2 2 5 2 2" xfId="8798" xr:uid="{00000000-0005-0000-0000-0000F9090000}"/>
    <cellStyle name="Millares 10 2 2 5 2 2 2" xfId="15536" xr:uid="{031FA28B-D7CD-4AD1-8973-BB966698B98A}"/>
    <cellStyle name="Millares 10 2 2 5 2 3" xfId="12177" xr:uid="{78FB74E0-3685-4333-A591-606C6631ED1B}"/>
    <cellStyle name="Millares 10 2 2 5 3" xfId="7129" xr:uid="{00000000-0005-0000-0000-0000FA090000}"/>
    <cellStyle name="Millares 10 2 2 5 3 2" xfId="13867" xr:uid="{BA3CC1F9-C59A-4976-9708-A777FEF797F1}"/>
    <cellStyle name="Millares 10 2 2 5 4" xfId="10508" xr:uid="{BF7E2B7A-EF83-4046-B59C-6D402BD10F59}"/>
    <cellStyle name="Millares 10 2 2 6" xfId="4109" xr:uid="{00000000-0005-0000-0000-0000FB090000}"/>
    <cellStyle name="Millares 10 2 2 6 2" xfId="5801" xr:uid="{00000000-0005-0000-0000-0000FC090000}"/>
    <cellStyle name="Millares 10 2 2 6 2 2" xfId="9190" xr:uid="{00000000-0005-0000-0000-0000FD090000}"/>
    <cellStyle name="Millares 10 2 2 6 2 2 2" xfId="15928" xr:uid="{58A50734-6B9B-4227-8664-03C8AA66746E}"/>
    <cellStyle name="Millares 10 2 2 6 2 3" xfId="12569" xr:uid="{D4A37F9B-737B-454A-898D-F17054009427}"/>
    <cellStyle name="Millares 10 2 2 6 3" xfId="7521" xr:uid="{00000000-0005-0000-0000-0000FE090000}"/>
    <cellStyle name="Millares 10 2 2 6 3 2" xfId="14259" xr:uid="{642A360F-CABE-441F-8647-D13C8DDFD443}"/>
    <cellStyle name="Millares 10 2 2 6 4" xfId="10900" xr:uid="{C507FF38-5BF3-401B-B870-6A3C8AE22713}"/>
    <cellStyle name="Millares 10 2 2 7" xfId="4218" xr:uid="{00000000-0005-0000-0000-0000FF090000}"/>
    <cellStyle name="Millares 10 2 2 7 2" xfId="5899" xr:uid="{00000000-0005-0000-0000-0000000A0000}"/>
    <cellStyle name="Millares 10 2 2 7 2 2" xfId="9288" xr:uid="{00000000-0005-0000-0000-0000010A0000}"/>
    <cellStyle name="Millares 10 2 2 7 2 2 2" xfId="16026" xr:uid="{FF739F02-FBE0-4B71-85C1-7B181E268FCC}"/>
    <cellStyle name="Millares 10 2 2 7 2 3" xfId="12667" xr:uid="{5075F715-7E4A-4897-9255-974C0A8DDA96}"/>
    <cellStyle name="Millares 10 2 2 7 3" xfId="7619" xr:uid="{00000000-0005-0000-0000-0000020A0000}"/>
    <cellStyle name="Millares 10 2 2 7 3 2" xfId="14357" xr:uid="{51F53840-62EB-4C48-B0E8-02758C5863EE}"/>
    <cellStyle name="Millares 10 2 2 7 4" xfId="10998" xr:uid="{5F2D4BC1-AFF3-4438-8C39-11BB55BC9ED6}"/>
    <cellStyle name="Millares 10 2 2 8" xfId="4632" xr:uid="{00000000-0005-0000-0000-0000030A0000}"/>
    <cellStyle name="Millares 10 2 2 8 2" xfId="8021" xr:uid="{00000000-0005-0000-0000-0000040A0000}"/>
    <cellStyle name="Millares 10 2 2 8 2 2" xfId="14759" xr:uid="{39CCBE77-3A17-46A8-839C-3A17EA1B46A5}"/>
    <cellStyle name="Millares 10 2 2 8 3" xfId="11400" xr:uid="{4F2F1568-457B-454D-AE27-13A33DEA7D01}"/>
    <cellStyle name="Millares 10 2 2 9" xfId="6338" xr:uid="{00000000-0005-0000-0000-0000050A0000}"/>
    <cellStyle name="Millares 10 2 2 9 2" xfId="13082" xr:uid="{4B96FFCC-6E87-41D4-9B34-2F43F972D2C3}"/>
    <cellStyle name="Millares 10 2 3" xfId="2963" xr:uid="{00000000-0005-0000-0000-0000060A0000}"/>
    <cellStyle name="Millares 10 2 3 2" xfId="3165" xr:uid="{00000000-0005-0000-0000-0000070A0000}"/>
    <cellStyle name="Millares 10 2 3 2 2" xfId="3557" xr:uid="{00000000-0005-0000-0000-0000080A0000}"/>
    <cellStyle name="Millares 10 2 3 2 2 2" xfId="5261" xr:uid="{00000000-0005-0000-0000-0000090A0000}"/>
    <cellStyle name="Millares 10 2 3 2 2 2 2" xfId="8650" xr:uid="{00000000-0005-0000-0000-00000A0A0000}"/>
    <cellStyle name="Millares 10 2 3 2 2 2 2 2" xfId="15388" xr:uid="{509362D1-022C-40F1-B8D2-3EFC583B18FD}"/>
    <cellStyle name="Millares 10 2 3 2 2 2 3" xfId="12029" xr:uid="{65DFA651-041C-4EDF-8F08-2AACEE745392}"/>
    <cellStyle name="Millares 10 2 3 2 2 3" xfId="6981" xr:uid="{00000000-0005-0000-0000-00000B0A0000}"/>
    <cellStyle name="Millares 10 2 3 2 2 3 2" xfId="13719" xr:uid="{6DE4759D-78AD-4336-B9A1-A98262C3964B}"/>
    <cellStyle name="Millares 10 2 3 2 2 4" xfId="10360" xr:uid="{8C28EB98-CC2D-4F6C-BC04-D62AEA1012F1}"/>
    <cellStyle name="Millares 10 2 3 2 3" xfId="3952" xr:uid="{00000000-0005-0000-0000-00000C0A0000}"/>
    <cellStyle name="Millares 10 2 3 2 3 2" xfId="5650" xr:uid="{00000000-0005-0000-0000-00000D0A0000}"/>
    <cellStyle name="Millares 10 2 3 2 3 2 2" xfId="9039" xr:uid="{00000000-0005-0000-0000-00000E0A0000}"/>
    <cellStyle name="Millares 10 2 3 2 3 2 2 2" xfId="15777" xr:uid="{0C612D9E-5CCB-426D-982B-BAA790D99642}"/>
    <cellStyle name="Millares 10 2 3 2 3 2 3" xfId="12418" xr:uid="{261EE777-D897-4530-A3F8-992934B164EE}"/>
    <cellStyle name="Millares 10 2 3 2 3 3" xfId="7370" xr:uid="{00000000-0005-0000-0000-00000F0A0000}"/>
    <cellStyle name="Millares 10 2 3 2 3 3 2" xfId="14108" xr:uid="{FC8F7CD5-3BA9-4990-B092-BCB418E0CA3C}"/>
    <cellStyle name="Millares 10 2 3 2 3 4" xfId="10749" xr:uid="{E338E16C-40E7-4A69-A361-37AF94D96E85}"/>
    <cellStyle name="Millares 10 2 3 2 4" xfId="4459" xr:uid="{00000000-0005-0000-0000-0000100A0000}"/>
    <cellStyle name="Millares 10 2 3 2 4 2" xfId="6140" xr:uid="{00000000-0005-0000-0000-0000110A0000}"/>
    <cellStyle name="Millares 10 2 3 2 4 2 2" xfId="9529" xr:uid="{00000000-0005-0000-0000-0000120A0000}"/>
    <cellStyle name="Millares 10 2 3 2 4 2 2 2" xfId="16267" xr:uid="{7467774B-0896-41A4-8BFD-1AB7158186C5}"/>
    <cellStyle name="Millares 10 2 3 2 4 2 3" xfId="12908" xr:uid="{95F0E362-43D8-4ED4-9538-FC21FA100551}"/>
    <cellStyle name="Millares 10 2 3 2 4 3" xfId="7860" xr:uid="{00000000-0005-0000-0000-0000130A0000}"/>
    <cellStyle name="Millares 10 2 3 2 4 3 2" xfId="14598" xr:uid="{37C120C4-E749-4449-A33B-99431BC19E54}"/>
    <cellStyle name="Millares 10 2 3 2 4 4" xfId="11239" xr:uid="{F78D7B2D-65F8-4285-A0FE-08437725A185}"/>
    <cellStyle name="Millares 10 2 3 2 5" xfId="4873" xr:uid="{00000000-0005-0000-0000-0000140A0000}"/>
    <cellStyle name="Millares 10 2 3 2 5 2" xfId="8262" xr:uid="{00000000-0005-0000-0000-0000150A0000}"/>
    <cellStyle name="Millares 10 2 3 2 5 2 2" xfId="15000" xr:uid="{26DA6153-9F66-416C-AA35-D37029887ADC}"/>
    <cellStyle name="Millares 10 2 3 2 5 3" xfId="11641" xr:uid="{353532D5-72A6-48C2-B27A-63ABA82C22BB}"/>
    <cellStyle name="Millares 10 2 3 2 6" xfId="6593" xr:uid="{00000000-0005-0000-0000-0000160A0000}"/>
    <cellStyle name="Millares 10 2 3 2 6 2" xfId="13331" xr:uid="{B9D73C30-C604-4801-953E-F88466146916}"/>
    <cellStyle name="Millares 10 2 3 2 7" xfId="9971" xr:uid="{8062CF27-58E8-45D2-92F6-B6F9F72D13B2}"/>
    <cellStyle name="Millares 10 2 3 3" xfId="3363" xr:uid="{00000000-0005-0000-0000-0000170A0000}"/>
    <cellStyle name="Millares 10 2 3 3 2" xfId="5067" xr:uid="{00000000-0005-0000-0000-0000180A0000}"/>
    <cellStyle name="Millares 10 2 3 3 2 2" xfId="8456" xr:uid="{00000000-0005-0000-0000-0000190A0000}"/>
    <cellStyle name="Millares 10 2 3 3 2 2 2" xfId="15194" xr:uid="{6416F7B0-DC89-4A03-A767-94BC0F251BA4}"/>
    <cellStyle name="Millares 10 2 3 3 2 3" xfId="11835" xr:uid="{D5B6B71E-FBD7-467D-BD70-C38D33787BA4}"/>
    <cellStyle name="Millares 10 2 3 3 3" xfId="6787" xr:uid="{00000000-0005-0000-0000-00001A0A0000}"/>
    <cellStyle name="Millares 10 2 3 3 3 2" xfId="13525" xr:uid="{26A565C7-5B0F-4EF0-8D5D-40E82F5B425E}"/>
    <cellStyle name="Millares 10 2 3 3 4" xfId="10166" xr:uid="{F585495B-DCC2-463A-B178-7D6814579C3A}"/>
    <cellStyle name="Millares 10 2 3 4" xfId="3758" xr:uid="{00000000-0005-0000-0000-00001B0A0000}"/>
    <cellStyle name="Millares 10 2 3 4 2" xfId="5456" xr:uid="{00000000-0005-0000-0000-00001C0A0000}"/>
    <cellStyle name="Millares 10 2 3 4 2 2" xfId="8845" xr:uid="{00000000-0005-0000-0000-00001D0A0000}"/>
    <cellStyle name="Millares 10 2 3 4 2 2 2" xfId="15583" xr:uid="{481C91AD-3802-4595-B54D-1688A1DDC0D0}"/>
    <cellStyle name="Millares 10 2 3 4 2 3" xfId="12224" xr:uid="{008EA77C-480C-42C7-BEA8-3A8C08AB74E2}"/>
    <cellStyle name="Millares 10 2 3 4 3" xfId="7176" xr:uid="{00000000-0005-0000-0000-00001E0A0000}"/>
    <cellStyle name="Millares 10 2 3 4 3 2" xfId="13914" xr:uid="{D43C2151-7122-4142-9561-92E8094BD576}"/>
    <cellStyle name="Millares 10 2 3 4 4" xfId="10555" xr:uid="{8F0DD664-E4F1-4F05-BEC1-3CEF30B0F8A7}"/>
    <cellStyle name="Millares 10 2 3 5" xfId="4265" xr:uid="{00000000-0005-0000-0000-00001F0A0000}"/>
    <cellStyle name="Millares 10 2 3 5 2" xfId="5946" xr:uid="{00000000-0005-0000-0000-0000200A0000}"/>
    <cellStyle name="Millares 10 2 3 5 2 2" xfId="9335" xr:uid="{00000000-0005-0000-0000-0000210A0000}"/>
    <cellStyle name="Millares 10 2 3 5 2 2 2" xfId="16073" xr:uid="{3AFC8EA7-21D7-4402-85E0-112BD7E54A88}"/>
    <cellStyle name="Millares 10 2 3 5 2 3" xfId="12714" xr:uid="{00F57318-92CB-45A1-9B7B-553349C986AD}"/>
    <cellStyle name="Millares 10 2 3 5 3" xfId="7666" xr:uid="{00000000-0005-0000-0000-0000220A0000}"/>
    <cellStyle name="Millares 10 2 3 5 3 2" xfId="14404" xr:uid="{3D122BC6-ACAF-4EF5-9A42-44234813CF4C}"/>
    <cellStyle name="Millares 10 2 3 5 4" xfId="11045" xr:uid="{02D3E762-561E-4135-8353-98AD2A485D06}"/>
    <cellStyle name="Millares 10 2 3 6" xfId="4679" xr:uid="{00000000-0005-0000-0000-0000230A0000}"/>
    <cellStyle name="Millares 10 2 3 6 2" xfId="8068" xr:uid="{00000000-0005-0000-0000-0000240A0000}"/>
    <cellStyle name="Millares 10 2 3 6 2 2" xfId="14806" xr:uid="{4810FF91-7205-4095-A0BD-9B86BA1DD25C}"/>
    <cellStyle name="Millares 10 2 3 6 3" xfId="11447" xr:uid="{18182C98-E46D-43A9-98AD-F3CC737A4309}"/>
    <cellStyle name="Millares 10 2 3 7" xfId="6399" xr:uid="{00000000-0005-0000-0000-0000250A0000}"/>
    <cellStyle name="Millares 10 2 3 7 2" xfId="13137" xr:uid="{C84C06BA-D1D6-40C6-8805-993066E3C17B}"/>
    <cellStyle name="Millares 10 2 3 8" xfId="9777" xr:uid="{684660A8-759C-4D4F-8D19-9FD31645A89A}"/>
    <cellStyle name="Millares 10 2 4" xfId="3069" xr:uid="{00000000-0005-0000-0000-0000260A0000}"/>
    <cellStyle name="Millares 10 2 4 2" xfId="3461" xr:uid="{00000000-0005-0000-0000-0000270A0000}"/>
    <cellStyle name="Millares 10 2 4 2 2" xfId="5165" xr:uid="{00000000-0005-0000-0000-0000280A0000}"/>
    <cellStyle name="Millares 10 2 4 2 2 2" xfId="8554" xr:uid="{00000000-0005-0000-0000-0000290A0000}"/>
    <cellStyle name="Millares 10 2 4 2 2 2 2" xfId="15292" xr:uid="{DCE7494F-0981-4300-9ECD-F02985E86D54}"/>
    <cellStyle name="Millares 10 2 4 2 2 3" xfId="11933" xr:uid="{88D94814-5B27-46EA-A0F9-7E860EA70AAB}"/>
    <cellStyle name="Millares 10 2 4 2 3" xfId="6885" xr:uid="{00000000-0005-0000-0000-00002A0A0000}"/>
    <cellStyle name="Millares 10 2 4 2 3 2" xfId="13623" xr:uid="{A35390FF-8C73-4601-AB9F-39BDA777C1EB}"/>
    <cellStyle name="Millares 10 2 4 2 4" xfId="10264" xr:uid="{BBCEFA1B-A8C5-45AD-B581-652BFEF9A614}"/>
    <cellStyle name="Millares 10 2 4 3" xfId="3856" xr:uid="{00000000-0005-0000-0000-00002B0A0000}"/>
    <cellStyle name="Millares 10 2 4 3 2" xfId="5554" xr:uid="{00000000-0005-0000-0000-00002C0A0000}"/>
    <cellStyle name="Millares 10 2 4 3 2 2" xfId="8943" xr:uid="{00000000-0005-0000-0000-00002D0A0000}"/>
    <cellStyle name="Millares 10 2 4 3 2 2 2" xfId="15681" xr:uid="{8B9BBFB8-D4FE-439E-8202-E16A4EAC9C92}"/>
    <cellStyle name="Millares 10 2 4 3 2 3" xfId="12322" xr:uid="{B82A7423-5574-4F04-B631-C8173A3B5A7E}"/>
    <cellStyle name="Millares 10 2 4 3 3" xfId="7274" xr:uid="{00000000-0005-0000-0000-00002E0A0000}"/>
    <cellStyle name="Millares 10 2 4 3 3 2" xfId="14012" xr:uid="{A35483F0-69FC-41EC-ABE1-3D8ABD759842}"/>
    <cellStyle name="Millares 10 2 4 3 4" xfId="10653" xr:uid="{3707771F-C47A-4A74-AA3F-FA55131D428E}"/>
    <cellStyle name="Millares 10 2 4 4" xfId="4363" xr:uid="{00000000-0005-0000-0000-00002F0A0000}"/>
    <cellStyle name="Millares 10 2 4 4 2" xfId="6044" xr:uid="{00000000-0005-0000-0000-0000300A0000}"/>
    <cellStyle name="Millares 10 2 4 4 2 2" xfId="9433" xr:uid="{00000000-0005-0000-0000-0000310A0000}"/>
    <cellStyle name="Millares 10 2 4 4 2 2 2" xfId="16171" xr:uid="{12777EAB-D6B6-4CB9-8AFB-26B904168FD6}"/>
    <cellStyle name="Millares 10 2 4 4 2 3" xfId="12812" xr:uid="{AFAC4F89-5886-4E10-9BD0-BBE953BA392D}"/>
    <cellStyle name="Millares 10 2 4 4 3" xfId="7764" xr:uid="{00000000-0005-0000-0000-0000320A0000}"/>
    <cellStyle name="Millares 10 2 4 4 3 2" xfId="14502" xr:uid="{662B0D2F-AF53-4689-8110-EE3EC369BC68}"/>
    <cellStyle name="Millares 10 2 4 4 4" xfId="11143" xr:uid="{2ACFE742-BD44-43FF-BCDE-8B87B59775AD}"/>
    <cellStyle name="Millares 10 2 4 5" xfId="4777" xr:uid="{00000000-0005-0000-0000-0000330A0000}"/>
    <cellStyle name="Millares 10 2 4 5 2" xfId="8166" xr:uid="{00000000-0005-0000-0000-0000340A0000}"/>
    <cellStyle name="Millares 10 2 4 5 2 2" xfId="14904" xr:uid="{E0D6A7FB-BF2A-4539-82A5-600DD684A921}"/>
    <cellStyle name="Millares 10 2 4 5 3" xfId="11545" xr:uid="{0650162F-D87B-47DD-9F2D-465FFF07CDCD}"/>
    <cellStyle name="Millares 10 2 4 6" xfId="6497" xr:uid="{00000000-0005-0000-0000-0000350A0000}"/>
    <cellStyle name="Millares 10 2 4 6 2" xfId="13235" xr:uid="{40B0868A-C155-4BBB-AD70-8B3E4994E0F2}"/>
    <cellStyle name="Millares 10 2 4 7" xfId="9875" xr:uid="{504C68B2-05F3-4EE1-AFB2-77EF447519D2}"/>
    <cellStyle name="Millares 10 2 5" xfId="3267" xr:uid="{00000000-0005-0000-0000-0000360A0000}"/>
    <cellStyle name="Millares 10 2 5 2" xfId="4971" xr:uid="{00000000-0005-0000-0000-0000370A0000}"/>
    <cellStyle name="Millares 10 2 5 2 2" xfId="8360" xr:uid="{00000000-0005-0000-0000-0000380A0000}"/>
    <cellStyle name="Millares 10 2 5 2 2 2" xfId="15098" xr:uid="{0302D57C-FF98-4FAC-8EDF-D13CED05731B}"/>
    <cellStyle name="Millares 10 2 5 2 3" xfId="11739" xr:uid="{D05E6E74-5C5F-43BE-9A9F-BEB6C7FFF7BE}"/>
    <cellStyle name="Millares 10 2 5 3" xfId="6691" xr:uid="{00000000-0005-0000-0000-0000390A0000}"/>
    <cellStyle name="Millares 10 2 5 3 2" xfId="13429" xr:uid="{B95A0220-0D70-4EFA-9A02-B4EE09DE5DCE}"/>
    <cellStyle name="Millares 10 2 5 4" xfId="10069" xr:uid="{00FEB9AD-DA26-4F80-84E7-DE1D835E807C}"/>
    <cellStyle name="Millares 10 2 6" xfId="3660" xr:uid="{00000000-0005-0000-0000-00003A0A0000}"/>
    <cellStyle name="Millares 10 2 6 2" xfId="5359" xr:uid="{00000000-0005-0000-0000-00003B0A0000}"/>
    <cellStyle name="Millares 10 2 6 2 2" xfId="8748" xr:uid="{00000000-0005-0000-0000-00003C0A0000}"/>
    <cellStyle name="Millares 10 2 6 2 2 2" xfId="15486" xr:uid="{9A83D694-0484-4F09-AB81-528ED32DD602}"/>
    <cellStyle name="Millares 10 2 6 2 3" xfId="12127" xr:uid="{16DEFC3D-AC66-4AC6-B8B2-BF869FA7E2F3}"/>
    <cellStyle name="Millares 10 2 6 3" xfId="7079" xr:uid="{00000000-0005-0000-0000-00003D0A0000}"/>
    <cellStyle name="Millares 10 2 6 3 2" xfId="13817" xr:uid="{CC39C619-BE20-4FAD-BBFC-E5D167180378}"/>
    <cellStyle name="Millares 10 2 6 4" xfId="10458" xr:uid="{876AC31A-752A-4BE0-A0D3-8C47EAB4C53C}"/>
    <cellStyle name="Millares 10 2 7" xfId="4058" xr:uid="{00000000-0005-0000-0000-00003E0A0000}"/>
    <cellStyle name="Millares 10 2 7 2" xfId="5750" xr:uid="{00000000-0005-0000-0000-00003F0A0000}"/>
    <cellStyle name="Millares 10 2 7 2 2" xfId="9139" xr:uid="{00000000-0005-0000-0000-0000400A0000}"/>
    <cellStyle name="Millares 10 2 7 2 2 2" xfId="15877" xr:uid="{3D5178C9-8923-4753-8C5E-A9A5903D30AB}"/>
    <cellStyle name="Millares 10 2 7 2 3" xfId="12518" xr:uid="{45269D12-0402-45D1-A547-A8DCFF9C3DFA}"/>
    <cellStyle name="Millares 10 2 7 3" xfId="7470" xr:uid="{00000000-0005-0000-0000-0000410A0000}"/>
    <cellStyle name="Millares 10 2 7 3 2" xfId="14208" xr:uid="{6979DCD4-346C-4FEC-9BFD-3EF90EA37116}"/>
    <cellStyle name="Millares 10 2 7 4" xfId="10849" xr:uid="{A83AC588-C897-4580-93DA-12FBF60650C4}"/>
    <cellStyle name="Millares 10 2 8" xfId="4163" xr:uid="{00000000-0005-0000-0000-0000420A0000}"/>
    <cellStyle name="Millares 10 2 8 2" xfId="5848" xr:uid="{00000000-0005-0000-0000-0000430A0000}"/>
    <cellStyle name="Millares 10 2 8 2 2" xfId="9237" xr:uid="{00000000-0005-0000-0000-0000440A0000}"/>
    <cellStyle name="Millares 10 2 8 2 2 2" xfId="15975" xr:uid="{DA599D48-934E-4C8F-812A-EF9EF0E8FFB9}"/>
    <cellStyle name="Millares 10 2 8 2 3" xfId="12616" xr:uid="{BFB97EFF-053C-4BAF-A91B-44C1BEFF9BC2}"/>
    <cellStyle name="Millares 10 2 8 3" xfId="7568" xr:uid="{00000000-0005-0000-0000-0000450A0000}"/>
    <cellStyle name="Millares 10 2 8 3 2" xfId="14306" xr:uid="{AC9843C4-83C5-4B5F-9B3C-3693B6EF4E51}"/>
    <cellStyle name="Millares 10 2 8 4" xfId="10947" xr:uid="{5929D11F-6FD2-441B-8CDC-3C0EFE50DD73}"/>
    <cellStyle name="Millares 10 2 9" xfId="4580" xr:uid="{00000000-0005-0000-0000-0000460A0000}"/>
    <cellStyle name="Millares 10 2 9 2" xfId="7969" xr:uid="{00000000-0005-0000-0000-0000470A0000}"/>
    <cellStyle name="Millares 10 2 9 2 2" xfId="14707" xr:uid="{36152424-14C5-419F-B7DA-79FFEDA2BB15}"/>
    <cellStyle name="Millares 10 2 9 3" xfId="11348" xr:uid="{EA3EDB09-3DFB-4CE9-8694-2DD70A4EB8D1}"/>
    <cellStyle name="Millares 10 3" xfId="2885" xr:uid="{00000000-0005-0000-0000-0000480A0000}"/>
    <cellStyle name="Millares 10 3 10" xfId="9729" xr:uid="{CFD46974-C8EC-4E81-9D5F-4D04A35BA520}"/>
    <cellStyle name="Millares 10 3 2" xfId="3017" xr:uid="{00000000-0005-0000-0000-0000490A0000}"/>
    <cellStyle name="Millares 10 3 2 2" xfId="3215" xr:uid="{00000000-0005-0000-0000-00004A0A0000}"/>
    <cellStyle name="Millares 10 3 2 2 2" xfId="3607" xr:uid="{00000000-0005-0000-0000-00004B0A0000}"/>
    <cellStyle name="Millares 10 3 2 2 2 2" xfId="5311" xr:uid="{00000000-0005-0000-0000-00004C0A0000}"/>
    <cellStyle name="Millares 10 3 2 2 2 2 2" xfId="8700" xr:uid="{00000000-0005-0000-0000-00004D0A0000}"/>
    <cellStyle name="Millares 10 3 2 2 2 2 2 2" xfId="15438" xr:uid="{F6F1EBC8-07FC-4DB4-8EFD-4255111C799E}"/>
    <cellStyle name="Millares 10 3 2 2 2 2 3" xfId="12079" xr:uid="{BD52E1EC-4978-4309-A135-0FFB86C952D6}"/>
    <cellStyle name="Millares 10 3 2 2 2 3" xfId="7031" xr:uid="{00000000-0005-0000-0000-00004E0A0000}"/>
    <cellStyle name="Millares 10 3 2 2 2 3 2" xfId="13769" xr:uid="{6CA27550-0EA1-4898-B362-41E7A6EBD63E}"/>
    <cellStyle name="Millares 10 3 2 2 2 4" xfId="10410" xr:uid="{E4D4431F-08F4-4A57-96CE-958BDD9A5010}"/>
    <cellStyle name="Millares 10 3 2 2 3" xfId="4002" xr:uid="{00000000-0005-0000-0000-00004F0A0000}"/>
    <cellStyle name="Millares 10 3 2 2 3 2" xfId="5700" xr:uid="{00000000-0005-0000-0000-0000500A0000}"/>
    <cellStyle name="Millares 10 3 2 2 3 2 2" xfId="9089" xr:uid="{00000000-0005-0000-0000-0000510A0000}"/>
    <cellStyle name="Millares 10 3 2 2 3 2 2 2" xfId="15827" xr:uid="{BD6FD7FD-F9C6-42EB-983C-80279BC777E3}"/>
    <cellStyle name="Millares 10 3 2 2 3 2 3" xfId="12468" xr:uid="{A0B7F864-67B3-489D-A717-138595A0C27D}"/>
    <cellStyle name="Millares 10 3 2 2 3 3" xfId="7420" xr:uid="{00000000-0005-0000-0000-0000520A0000}"/>
    <cellStyle name="Millares 10 3 2 2 3 3 2" xfId="14158" xr:uid="{61223E6A-18A9-4F19-946F-191D472165B6}"/>
    <cellStyle name="Millares 10 3 2 2 3 4" xfId="10799" xr:uid="{59521137-6A25-4840-8A5D-DC3D2C57F44A}"/>
    <cellStyle name="Millares 10 3 2 2 4" xfId="4509" xr:uid="{00000000-0005-0000-0000-0000530A0000}"/>
    <cellStyle name="Millares 10 3 2 2 4 2" xfId="6190" xr:uid="{00000000-0005-0000-0000-0000540A0000}"/>
    <cellStyle name="Millares 10 3 2 2 4 2 2" xfId="9579" xr:uid="{00000000-0005-0000-0000-0000550A0000}"/>
    <cellStyle name="Millares 10 3 2 2 4 2 2 2" xfId="16317" xr:uid="{EC8DB59B-A69F-4B43-A162-CCAEBC6E9AD8}"/>
    <cellStyle name="Millares 10 3 2 2 4 2 3" xfId="12958" xr:uid="{5C6D3AFD-8669-4D53-8418-43E35516A33F}"/>
    <cellStyle name="Millares 10 3 2 2 4 3" xfId="7910" xr:uid="{00000000-0005-0000-0000-0000560A0000}"/>
    <cellStyle name="Millares 10 3 2 2 4 3 2" xfId="14648" xr:uid="{43EA2044-13BB-499B-954B-B9E01C2ACDB3}"/>
    <cellStyle name="Millares 10 3 2 2 4 4" xfId="11289" xr:uid="{A67E73A0-4631-41F9-9F97-AD00A9620065}"/>
    <cellStyle name="Millares 10 3 2 2 5" xfId="4923" xr:uid="{00000000-0005-0000-0000-0000570A0000}"/>
    <cellStyle name="Millares 10 3 2 2 5 2" xfId="8312" xr:uid="{00000000-0005-0000-0000-0000580A0000}"/>
    <cellStyle name="Millares 10 3 2 2 5 2 2" xfId="15050" xr:uid="{02E37A1A-848E-4F0D-A4E0-638FA5E55B24}"/>
    <cellStyle name="Millares 10 3 2 2 5 3" xfId="11691" xr:uid="{5F8EBD84-743B-4F67-B370-C7351F33845E}"/>
    <cellStyle name="Millares 10 3 2 2 6" xfId="6643" xr:uid="{00000000-0005-0000-0000-0000590A0000}"/>
    <cellStyle name="Millares 10 3 2 2 6 2" xfId="13381" xr:uid="{D33D572C-F2BD-4D62-BCF4-FD45B30A2C2A}"/>
    <cellStyle name="Millares 10 3 2 2 7" xfId="10021" xr:uid="{F596E3AB-E42E-4976-A038-84E1D0ACEB87}"/>
    <cellStyle name="Millares 10 3 2 3" xfId="3413" xr:uid="{00000000-0005-0000-0000-00005A0A0000}"/>
    <cellStyle name="Millares 10 3 2 3 2" xfId="5117" xr:uid="{00000000-0005-0000-0000-00005B0A0000}"/>
    <cellStyle name="Millares 10 3 2 3 2 2" xfId="8506" xr:uid="{00000000-0005-0000-0000-00005C0A0000}"/>
    <cellStyle name="Millares 10 3 2 3 2 2 2" xfId="15244" xr:uid="{EE8C1928-883B-41FD-AF54-41AD31CA1F08}"/>
    <cellStyle name="Millares 10 3 2 3 2 3" xfId="11885" xr:uid="{2ACFB70C-8771-4BA2-A223-DAEC8F923F55}"/>
    <cellStyle name="Millares 10 3 2 3 3" xfId="6837" xr:uid="{00000000-0005-0000-0000-00005D0A0000}"/>
    <cellStyle name="Millares 10 3 2 3 3 2" xfId="13575" xr:uid="{7B015ED6-C6C9-4A25-8277-B31D1C6F970D}"/>
    <cellStyle name="Millares 10 3 2 3 4" xfId="10216" xr:uid="{098046AD-EDD6-4611-B7E8-E34381974596}"/>
    <cellStyle name="Millares 10 3 2 4" xfId="3808" xr:uid="{00000000-0005-0000-0000-00005E0A0000}"/>
    <cellStyle name="Millares 10 3 2 4 2" xfId="5506" xr:uid="{00000000-0005-0000-0000-00005F0A0000}"/>
    <cellStyle name="Millares 10 3 2 4 2 2" xfId="8895" xr:uid="{00000000-0005-0000-0000-0000600A0000}"/>
    <cellStyle name="Millares 10 3 2 4 2 2 2" xfId="15633" xr:uid="{44B3AB92-F3C3-46CB-88D2-EFE2B3A0EFA7}"/>
    <cellStyle name="Millares 10 3 2 4 2 3" xfId="12274" xr:uid="{C584DE5E-923A-4F1F-911F-B86DCC187AC8}"/>
    <cellStyle name="Millares 10 3 2 4 3" xfId="7226" xr:uid="{00000000-0005-0000-0000-0000610A0000}"/>
    <cellStyle name="Millares 10 3 2 4 3 2" xfId="13964" xr:uid="{FE7C3248-5245-4D94-BEC2-F189329A5526}"/>
    <cellStyle name="Millares 10 3 2 4 4" xfId="10605" xr:uid="{4585B763-3A68-41A4-A8E2-8A84AB73F299}"/>
    <cellStyle name="Millares 10 3 2 5" xfId="4315" xr:uid="{00000000-0005-0000-0000-0000620A0000}"/>
    <cellStyle name="Millares 10 3 2 5 2" xfId="5996" xr:uid="{00000000-0005-0000-0000-0000630A0000}"/>
    <cellStyle name="Millares 10 3 2 5 2 2" xfId="9385" xr:uid="{00000000-0005-0000-0000-0000640A0000}"/>
    <cellStyle name="Millares 10 3 2 5 2 2 2" xfId="16123" xr:uid="{F6EC91C8-0A99-4876-888B-E4A2C91A7D27}"/>
    <cellStyle name="Millares 10 3 2 5 2 3" xfId="12764" xr:uid="{C81F86F3-98C7-4529-BC59-52E1C9DF6BA6}"/>
    <cellStyle name="Millares 10 3 2 5 3" xfId="7716" xr:uid="{00000000-0005-0000-0000-0000650A0000}"/>
    <cellStyle name="Millares 10 3 2 5 3 2" xfId="14454" xr:uid="{1E948227-864F-4F7F-85E4-0F84F7D32E5D}"/>
    <cellStyle name="Millares 10 3 2 5 4" xfId="11095" xr:uid="{130C927B-1753-4680-B0E5-FD3FCCE68C68}"/>
    <cellStyle name="Millares 10 3 2 6" xfId="4729" xr:uid="{00000000-0005-0000-0000-0000660A0000}"/>
    <cellStyle name="Millares 10 3 2 6 2" xfId="8118" xr:uid="{00000000-0005-0000-0000-0000670A0000}"/>
    <cellStyle name="Millares 10 3 2 6 2 2" xfId="14856" xr:uid="{9073051C-DD22-4919-BA82-00B813362FD2}"/>
    <cellStyle name="Millares 10 3 2 6 3" xfId="11497" xr:uid="{7450B844-D7F9-408E-BE16-30B525951447}"/>
    <cellStyle name="Millares 10 3 2 7" xfId="6449" xr:uid="{00000000-0005-0000-0000-0000680A0000}"/>
    <cellStyle name="Millares 10 3 2 7 2" xfId="13187" xr:uid="{F3978D8E-F907-4D57-BD83-F6C0A3C4FBDD}"/>
    <cellStyle name="Millares 10 3 2 8" xfId="9827" xr:uid="{FF3BA85F-086B-4965-ABD7-6E4F8A1ABBCD}"/>
    <cellStyle name="Millares 10 3 3" xfId="3117" xr:uid="{00000000-0005-0000-0000-0000690A0000}"/>
    <cellStyle name="Millares 10 3 3 2" xfId="3509" xr:uid="{00000000-0005-0000-0000-00006A0A0000}"/>
    <cellStyle name="Millares 10 3 3 2 2" xfId="5213" xr:uid="{00000000-0005-0000-0000-00006B0A0000}"/>
    <cellStyle name="Millares 10 3 3 2 2 2" xfId="8602" xr:uid="{00000000-0005-0000-0000-00006C0A0000}"/>
    <cellStyle name="Millares 10 3 3 2 2 2 2" xfId="15340" xr:uid="{B8F41A03-E53A-4B08-8F33-29E3E1A68BFE}"/>
    <cellStyle name="Millares 10 3 3 2 2 3" xfId="11981" xr:uid="{56122F64-C653-42F9-8815-849EBB3158E7}"/>
    <cellStyle name="Millares 10 3 3 2 3" xfId="6933" xr:uid="{00000000-0005-0000-0000-00006D0A0000}"/>
    <cellStyle name="Millares 10 3 3 2 3 2" xfId="13671" xr:uid="{F6A271D8-206F-4199-B479-6D9E41E4F68A}"/>
    <cellStyle name="Millares 10 3 3 2 4" xfId="10312" xr:uid="{181476BC-C03A-4031-8D9D-9BB550AAD0FC}"/>
    <cellStyle name="Millares 10 3 3 3" xfId="3904" xr:uid="{00000000-0005-0000-0000-00006E0A0000}"/>
    <cellStyle name="Millares 10 3 3 3 2" xfId="5602" xr:uid="{00000000-0005-0000-0000-00006F0A0000}"/>
    <cellStyle name="Millares 10 3 3 3 2 2" xfId="8991" xr:uid="{00000000-0005-0000-0000-0000700A0000}"/>
    <cellStyle name="Millares 10 3 3 3 2 2 2" xfId="15729" xr:uid="{9085B8BF-AB36-42E3-B0D3-A0165368E054}"/>
    <cellStyle name="Millares 10 3 3 3 2 3" xfId="12370" xr:uid="{BC22A8C8-B467-4D65-916C-1F6CBB99F5AA}"/>
    <cellStyle name="Millares 10 3 3 3 3" xfId="7322" xr:uid="{00000000-0005-0000-0000-0000710A0000}"/>
    <cellStyle name="Millares 10 3 3 3 3 2" xfId="14060" xr:uid="{C5BB0976-947D-4BCE-BB36-3B6D1098EA49}"/>
    <cellStyle name="Millares 10 3 3 3 4" xfId="10701" xr:uid="{01DF283E-332B-4A49-AB7F-5070BF7E8B14}"/>
    <cellStyle name="Millares 10 3 3 4" xfId="4411" xr:uid="{00000000-0005-0000-0000-0000720A0000}"/>
    <cellStyle name="Millares 10 3 3 4 2" xfId="6092" xr:uid="{00000000-0005-0000-0000-0000730A0000}"/>
    <cellStyle name="Millares 10 3 3 4 2 2" xfId="9481" xr:uid="{00000000-0005-0000-0000-0000740A0000}"/>
    <cellStyle name="Millares 10 3 3 4 2 2 2" xfId="16219" xr:uid="{7977FB43-761B-4FE5-9947-6AD651737FB0}"/>
    <cellStyle name="Millares 10 3 3 4 2 3" xfId="12860" xr:uid="{37DA933F-56C3-4E2D-A4E2-2E2BA0DBC432}"/>
    <cellStyle name="Millares 10 3 3 4 3" xfId="7812" xr:uid="{00000000-0005-0000-0000-0000750A0000}"/>
    <cellStyle name="Millares 10 3 3 4 3 2" xfId="14550" xr:uid="{ED8E68A8-5C24-496E-B9FB-9143D40B9A1C}"/>
    <cellStyle name="Millares 10 3 3 4 4" xfId="11191" xr:uid="{61B3E301-1E34-4A9F-8FF6-50D6CDCC1292}"/>
    <cellStyle name="Millares 10 3 3 5" xfId="4825" xr:uid="{00000000-0005-0000-0000-0000760A0000}"/>
    <cellStyle name="Millares 10 3 3 5 2" xfId="8214" xr:uid="{00000000-0005-0000-0000-0000770A0000}"/>
    <cellStyle name="Millares 10 3 3 5 2 2" xfId="14952" xr:uid="{A1A0B802-AFA2-46DC-BF40-9EF0030269BA}"/>
    <cellStyle name="Millares 10 3 3 5 3" xfId="11593" xr:uid="{8A2E4693-1185-414C-B644-07F998AB0379}"/>
    <cellStyle name="Millares 10 3 3 6" xfId="6545" xr:uid="{00000000-0005-0000-0000-0000780A0000}"/>
    <cellStyle name="Millares 10 3 3 6 2" xfId="13283" xr:uid="{A9F30C94-DAE0-4B06-AAF5-38223A77CC1A}"/>
    <cellStyle name="Millares 10 3 3 7" xfId="9923" xr:uid="{18F0BA3B-CFD1-4009-A41E-7677C608F16D}"/>
    <cellStyle name="Millares 10 3 4" xfId="3315" xr:uid="{00000000-0005-0000-0000-0000790A0000}"/>
    <cellStyle name="Millares 10 3 4 2" xfId="5019" xr:uid="{00000000-0005-0000-0000-00007A0A0000}"/>
    <cellStyle name="Millares 10 3 4 2 2" xfId="8408" xr:uid="{00000000-0005-0000-0000-00007B0A0000}"/>
    <cellStyle name="Millares 10 3 4 2 2 2" xfId="15146" xr:uid="{2DEBDEA3-5F7C-46D7-B63C-3A3349F41343}"/>
    <cellStyle name="Millares 10 3 4 2 3" xfId="11787" xr:uid="{23ECC6A9-FE60-445B-9608-5E58B468E814}"/>
    <cellStyle name="Millares 10 3 4 3" xfId="6739" xr:uid="{00000000-0005-0000-0000-00007C0A0000}"/>
    <cellStyle name="Millares 10 3 4 3 2" xfId="13477" xr:uid="{BE1EA9B7-B865-41D8-91A9-71F35190E6BB}"/>
    <cellStyle name="Millares 10 3 4 4" xfId="10118" xr:uid="{2E73DCDA-FD8B-4845-8619-48E05137709B}"/>
    <cellStyle name="Millares 10 3 5" xfId="3710" xr:uid="{00000000-0005-0000-0000-00007D0A0000}"/>
    <cellStyle name="Millares 10 3 5 2" xfId="5408" xr:uid="{00000000-0005-0000-0000-00007E0A0000}"/>
    <cellStyle name="Millares 10 3 5 2 2" xfId="8797" xr:uid="{00000000-0005-0000-0000-00007F0A0000}"/>
    <cellStyle name="Millares 10 3 5 2 2 2" xfId="15535" xr:uid="{5B0BBC7B-6DB3-4455-BD24-D810F7F10DD7}"/>
    <cellStyle name="Millares 10 3 5 2 3" xfId="12176" xr:uid="{2B7FD2A1-E55E-4B39-9787-E290FD60D099}"/>
    <cellStyle name="Millares 10 3 5 3" xfId="7128" xr:uid="{00000000-0005-0000-0000-0000800A0000}"/>
    <cellStyle name="Millares 10 3 5 3 2" xfId="13866" xr:uid="{72419E34-D2DB-4639-B32D-797C5ACA1DBB}"/>
    <cellStyle name="Millares 10 3 5 4" xfId="10507" xr:uid="{89725465-1A3B-4260-BFEF-356572611654}"/>
    <cellStyle name="Millares 10 3 6" xfId="4108" xr:uid="{00000000-0005-0000-0000-0000810A0000}"/>
    <cellStyle name="Millares 10 3 6 2" xfId="5800" xr:uid="{00000000-0005-0000-0000-0000820A0000}"/>
    <cellStyle name="Millares 10 3 6 2 2" xfId="9189" xr:uid="{00000000-0005-0000-0000-0000830A0000}"/>
    <cellStyle name="Millares 10 3 6 2 2 2" xfId="15927" xr:uid="{D4321B65-89A6-47CB-BEA0-552B78B6B89F}"/>
    <cellStyle name="Millares 10 3 6 2 3" xfId="12568" xr:uid="{FAD33ADC-4A19-4842-BA5C-FC344C054366}"/>
    <cellStyle name="Millares 10 3 6 3" xfId="7520" xr:uid="{00000000-0005-0000-0000-0000840A0000}"/>
    <cellStyle name="Millares 10 3 6 3 2" xfId="14258" xr:uid="{417DBE35-7280-457C-9CCF-32135EAD607F}"/>
    <cellStyle name="Millares 10 3 6 4" xfId="10899" xr:uid="{2AA85E5E-8F0D-4601-B88A-4593F0D9CA63}"/>
    <cellStyle name="Millares 10 3 7" xfId="4217" xr:uid="{00000000-0005-0000-0000-0000850A0000}"/>
    <cellStyle name="Millares 10 3 7 2" xfId="5898" xr:uid="{00000000-0005-0000-0000-0000860A0000}"/>
    <cellStyle name="Millares 10 3 7 2 2" xfId="9287" xr:uid="{00000000-0005-0000-0000-0000870A0000}"/>
    <cellStyle name="Millares 10 3 7 2 2 2" xfId="16025" xr:uid="{30303691-FFDB-449A-A7F6-5A216892522A}"/>
    <cellStyle name="Millares 10 3 7 2 3" xfId="12666" xr:uid="{64E39E02-A939-44C7-8FDF-807638E8C9A7}"/>
    <cellStyle name="Millares 10 3 7 3" xfId="7618" xr:uid="{00000000-0005-0000-0000-0000880A0000}"/>
    <cellStyle name="Millares 10 3 7 3 2" xfId="14356" xr:uid="{A2B2FF58-F368-4EDD-BA5A-E949C6D1093D}"/>
    <cellStyle name="Millares 10 3 7 4" xfId="10997" xr:uid="{3E6EE175-07DB-45C4-9D0F-1633EE5B54C7}"/>
    <cellStyle name="Millares 10 3 8" xfId="4631" xr:uid="{00000000-0005-0000-0000-0000890A0000}"/>
    <cellStyle name="Millares 10 3 8 2" xfId="8020" xr:uid="{00000000-0005-0000-0000-00008A0A0000}"/>
    <cellStyle name="Millares 10 3 8 2 2" xfId="14758" xr:uid="{0DD0CB62-6138-446E-9605-88579122B695}"/>
    <cellStyle name="Millares 10 3 8 3" xfId="11399" xr:uid="{1F1B072B-D25D-46C2-91A2-7F87F5ABC24D}"/>
    <cellStyle name="Millares 10 3 9" xfId="6337" xr:uid="{00000000-0005-0000-0000-00008B0A0000}"/>
    <cellStyle name="Millares 10 3 9 2" xfId="13081" xr:uid="{DCA6766A-1F1D-475D-A472-C5182D38E5DC}"/>
    <cellStyle name="Millares 10 4" xfId="2962" xr:uid="{00000000-0005-0000-0000-00008C0A0000}"/>
    <cellStyle name="Millares 10 4 2" xfId="3164" xr:uid="{00000000-0005-0000-0000-00008D0A0000}"/>
    <cellStyle name="Millares 10 4 2 2" xfId="3556" xr:uid="{00000000-0005-0000-0000-00008E0A0000}"/>
    <cellStyle name="Millares 10 4 2 2 2" xfId="5260" xr:uid="{00000000-0005-0000-0000-00008F0A0000}"/>
    <cellStyle name="Millares 10 4 2 2 2 2" xfId="8649" xr:uid="{00000000-0005-0000-0000-0000900A0000}"/>
    <cellStyle name="Millares 10 4 2 2 2 2 2" xfId="15387" xr:uid="{F1F36AFA-F60C-46BB-8E98-4D94E19A13E5}"/>
    <cellStyle name="Millares 10 4 2 2 2 3" xfId="12028" xr:uid="{87FD3A98-0FAF-4F74-ACCF-2F1F2C9384E3}"/>
    <cellStyle name="Millares 10 4 2 2 3" xfId="6980" xr:uid="{00000000-0005-0000-0000-0000910A0000}"/>
    <cellStyle name="Millares 10 4 2 2 3 2" xfId="13718" xr:uid="{2B2E1812-D009-4F7A-B2A3-F998D810C23C}"/>
    <cellStyle name="Millares 10 4 2 2 4" xfId="10359" xr:uid="{5D650162-A75D-4CB8-947B-3149846F09DC}"/>
    <cellStyle name="Millares 10 4 2 3" xfId="3951" xr:uid="{00000000-0005-0000-0000-0000920A0000}"/>
    <cellStyle name="Millares 10 4 2 3 2" xfId="5649" xr:uid="{00000000-0005-0000-0000-0000930A0000}"/>
    <cellStyle name="Millares 10 4 2 3 2 2" xfId="9038" xr:uid="{00000000-0005-0000-0000-0000940A0000}"/>
    <cellStyle name="Millares 10 4 2 3 2 2 2" xfId="15776" xr:uid="{DC98B83D-2066-4D0B-817D-BD40B623CC8C}"/>
    <cellStyle name="Millares 10 4 2 3 2 3" xfId="12417" xr:uid="{C7CE2A22-6FCE-47D9-9A02-4A1A85EC0C38}"/>
    <cellStyle name="Millares 10 4 2 3 3" xfId="7369" xr:uid="{00000000-0005-0000-0000-0000950A0000}"/>
    <cellStyle name="Millares 10 4 2 3 3 2" xfId="14107" xr:uid="{224C9047-D199-4941-9E8D-90BB179D0372}"/>
    <cellStyle name="Millares 10 4 2 3 4" xfId="10748" xr:uid="{89172A9F-F075-42CF-A423-E64053AFD421}"/>
    <cellStyle name="Millares 10 4 2 4" xfId="4458" xr:uid="{00000000-0005-0000-0000-0000960A0000}"/>
    <cellStyle name="Millares 10 4 2 4 2" xfId="6139" xr:uid="{00000000-0005-0000-0000-0000970A0000}"/>
    <cellStyle name="Millares 10 4 2 4 2 2" xfId="9528" xr:uid="{00000000-0005-0000-0000-0000980A0000}"/>
    <cellStyle name="Millares 10 4 2 4 2 2 2" xfId="16266" xr:uid="{0BB83B45-CF15-4485-A189-A56A1FF14BDA}"/>
    <cellStyle name="Millares 10 4 2 4 2 3" xfId="12907" xr:uid="{EB994225-B144-4F8B-8AE4-1276D1F1AC6B}"/>
    <cellStyle name="Millares 10 4 2 4 3" xfId="7859" xr:uid="{00000000-0005-0000-0000-0000990A0000}"/>
    <cellStyle name="Millares 10 4 2 4 3 2" xfId="14597" xr:uid="{0BE5B86E-9191-4260-BBA5-5CE4AC6C49F5}"/>
    <cellStyle name="Millares 10 4 2 4 4" xfId="11238" xr:uid="{2D94CAFD-EE7C-4A9C-8F75-954CD6C96719}"/>
    <cellStyle name="Millares 10 4 2 5" xfId="4872" xr:uid="{00000000-0005-0000-0000-00009A0A0000}"/>
    <cellStyle name="Millares 10 4 2 5 2" xfId="8261" xr:uid="{00000000-0005-0000-0000-00009B0A0000}"/>
    <cellStyle name="Millares 10 4 2 5 2 2" xfId="14999" xr:uid="{87BC97F4-4083-41E5-B2FF-B0F6D62052A1}"/>
    <cellStyle name="Millares 10 4 2 5 3" xfId="11640" xr:uid="{60A78993-FEFB-474B-8B4C-4DC2FC7A6A7E}"/>
    <cellStyle name="Millares 10 4 2 6" xfId="6592" xr:uid="{00000000-0005-0000-0000-00009C0A0000}"/>
    <cellStyle name="Millares 10 4 2 6 2" xfId="13330" xr:uid="{25779D35-CCBA-4FFC-9961-8A8E5A439D9F}"/>
    <cellStyle name="Millares 10 4 2 7" xfId="9970" xr:uid="{DFCBE735-BA02-4A59-AEC7-6B54D393BBB6}"/>
    <cellStyle name="Millares 10 4 3" xfId="3362" xr:uid="{00000000-0005-0000-0000-00009D0A0000}"/>
    <cellStyle name="Millares 10 4 3 2" xfId="5066" xr:uid="{00000000-0005-0000-0000-00009E0A0000}"/>
    <cellStyle name="Millares 10 4 3 2 2" xfId="8455" xr:uid="{00000000-0005-0000-0000-00009F0A0000}"/>
    <cellStyle name="Millares 10 4 3 2 2 2" xfId="15193" xr:uid="{19765AC5-17F7-4D56-BD5A-0183ADFAA4C1}"/>
    <cellStyle name="Millares 10 4 3 2 3" xfId="11834" xr:uid="{B51D234B-FFD5-4F99-8186-F6F584163F1A}"/>
    <cellStyle name="Millares 10 4 3 3" xfId="6786" xr:uid="{00000000-0005-0000-0000-0000A00A0000}"/>
    <cellStyle name="Millares 10 4 3 3 2" xfId="13524" xr:uid="{C4E02435-0C1F-4180-8A15-162ADDB31405}"/>
    <cellStyle name="Millares 10 4 3 4" xfId="10165" xr:uid="{E4DD932F-4FDF-46F3-9D63-DF9AA2624A0B}"/>
    <cellStyle name="Millares 10 4 4" xfId="3757" xr:uid="{00000000-0005-0000-0000-0000A10A0000}"/>
    <cellStyle name="Millares 10 4 4 2" xfId="5455" xr:uid="{00000000-0005-0000-0000-0000A20A0000}"/>
    <cellStyle name="Millares 10 4 4 2 2" xfId="8844" xr:uid="{00000000-0005-0000-0000-0000A30A0000}"/>
    <cellStyle name="Millares 10 4 4 2 2 2" xfId="15582" xr:uid="{FD81B117-6A1E-42D9-9021-0008418CA8A6}"/>
    <cellStyle name="Millares 10 4 4 2 3" xfId="12223" xr:uid="{33BB6051-C9F6-4983-B1EC-BF4A8BE759F0}"/>
    <cellStyle name="Millares 10 4 4 3" xfId="7175" xr:uid="{00000000-0005-0000-0000-0000A40A0000}"/>
    <cellStyle name="Millares 10 4 4 3 2" xfId="13913" xr:uid="{1D8D0088-3B0B-4261-BDF6-8E052DFBF498}"/>
    <cellStyle name="Millares 10 4 4 4" xfId="10554" xr:uid="{899D3289-F6FA-4159-94FA-7F39CC3E868C}"/>
    <cellStyle name="Millares 10 4 5" xfId="4264" xr:uid="{00000000-0005-0000-0000-0000A50A0000}"/>
    <cellStyle name="Millares 10 4 5 2" xfId="5945" xr:uid="{00000000-0005-0000-0000-0000A60A0000}"/>
    <cellStyle name="Millares 10 4 5 2 2" xfId="9334" xr:uid="{00000000-0005-0000-0000-0000A70A0000}"/>
    <cellStyle name="Millares 10 4 5 2 2 2" xfId="16072" xr:uid="{D271DB9B-34B3-43D5-B623-C015E85BF3B7}"/>
    <cellStyle name="Millares 10 4 5 2 3" xfId="12713" xr:uid="{ECF51426-E2D7-4B81-8DB8-969EA01BF4AB}"/>
    <cellStyle name="Millares 10 4 5 3" xfId="7665" xr:uid="{00000000-0005-0000-0000-0000A80A0000}"/>
    <cellStyle name="Millares 10 4 5 3 2" xfId="14403" xr:uid="{19419CE9-1D54-4362-B40A-FCEA3C535362}"/>
    <cellStyle name="Millares 10 4 5 4" xfId="11044" xr:uid="{5A3D5605-5017-4A6C-9415-4968BC8489DE}"/>
    <cellStyle name="Millares 10 4 6" xfId="4678" xr:uid="{00000000-0005-0000-0000-0000A90A0000}"/>
    <cellStyle name="Millares 10 4 6 2" xfId="8067" xr:uid="{00000000-0005-0000-0000-0000AA0A0000}"/>
    <cellStyle name="Millares 10 4 6 2 2" xfId="14805" xr:uid="{A30BC071-93AF-4A28-9A17-7EA8E2975BD6}"/>
    <cellStyle name="Millares 10 4 6 3" xfId="11446" xr:uid="{C0A54323-9DD3-4453-BFA0-61FF576E82B1}"/>
    <cellStyle name="Millares 10 4 7" xfId="6398" xr:uid="{00000000-0005-0000-0000-0000AB0A0000}"/>
    <cellStyle name="Millares 10 4 7 2" xfId="13136" xr:uid="{AFF3F4B5-423B-46BE-B145-6BB356C43472}"/>
    <cellStyle name="Millares 10 4 8" xfId="9776" xr:uid="{9C5B441B-EB6F-4ECB-BD83-DC967610A8C1}"/>
    <cellStyle name="Millares 10 5" xfId="3068" xr:uid="{00000000-0005-0000-0000-0000AC0A0000}"/>
    <cellStyle name="Millares 10 5 2" xfId="3460" xr:uid="{00000000-0005-0000-0000-0000AD0A0000}"/>
    <cellStyle name="Millares 10 5 2 2" xfId="5164" xr:uid="{00000000-0005-0000-0000-0000AE0A0000}"/>
    <cellStyle name="Millares 10 5 2 2 2" xfId="8553" xr:uid="{00000000-0005-0000-0000-0000AF0A0000}"/>
    <cellStyle name="Millares 10 5 2 2 2 2" xfId="15291" xr:uid="{4BBF5CF1-8DC1-47C6-9B0A-CEACF1E9A6DF}"/>
    <cellStyle name="Millares 10 5 2 2 3" xfId="11932" xr:uid="{E6776ED9-F6D8-499B-9DDF-469025B5C686}"/>
    <cellStyle name="Millares 10 5 2 3" xfId="6884" xr:uid="{00000000-0005-0000-0000-0000B00A0000}"/>
    <cellStyle name="Millares 10 5 2 3 2" xfId="13622" xr:uid="{FC6D501C-7359-42B5-905F-592DFD628EBE}"/>
    <cellStyle name="Millares 10 5 2 4" xfId="10263" xr:uid="{BBB59085-58F7-4BE7-AC04-E5C9A20653ED}"/>
    <cellStyle name="Millares 10 5 3" xfId="3855" xr:uid="{00000000-0005-0000-0000-0000B10A0000}"/>
    <cellStyle name="Millares 10 5 3 2" xfId="5553" xr:uid="{00000000-0005-0000-0000-0000B20A0000}"/>
    <cellStyle name="Millares 10 5 3 2 2" xfId="8942" xr:uid="{00000000-0005-0000-0000-0000B30A0000}"/>
    <cellStyle name="Millares 10 5 3 2 2 2" xfId="15680" xr:uid="{3825EF0C-E81B-4634-8B55-7AF937FA34B6}"/>
    <cellStyle name="Millares 10 5 3 2 3" xfId="12321" xr:uid="{53FA5CE6-DA78-4C51-9092-73E73FED5009}"/>
    <cellStyle name="Millares 10 5 3 3" xfId="7273" xr:uid="{00000000-0005-0000-0000-0000B40A0000}"/>
    <cellStyle name="Millares 10 5 3 3 2" xfId="14011" xr:uid="{46B2C4AF-7488-45EF-B382-BC27F7441B2B}"/>
    <cellStyle name="Millares 10 5 3 4" xfId="10652" xr:uid="{C0E3A923-9C0A-4205-B367-9DA106F869CC}"/>
    <cellStyle name="Millares 10 5 4" xfId="4362" xr:uid="{00000000-0005-0000-0000-0000B50A0000}"/>
    <cellStyle name="Millares 10 5 4 2" xfId="6043" xr:uid="{00000000-0005-0000-0000-0000B60A0000}"/>
    <cellStyle name="Millares 10 5 4 2 2" xfId="9432" xr:uid="{00000000-0005-0000-0000-0000B70A0000}"/>
    <cellStyle name="Millares 10 5 4 2 2 2" xfId="16170" xr:uid="{3AD5CB65-7509-48ED-B0DA-91E382F48FBD}"/>
    <cellStyle name="Millares 10 5 4 2 3" xfId="12811" xr:uid="{7BAC4A37-D163-4123-8057-5B508FF55B9C}"/>
    <cellStyle name="Millares 10 5 4 3" xfId="7763" xr:uid="{00000000-0005-0000-0000-0000B80A0000}"/>
    <cellStyle name="Millares 10 5 4 3 2" xfId="14501" xr:uid="{D8D8018F-42E6-43D6-B2C4-D0AE4E743DC0}"/>
    <cellStyle name="Millares 10 5 4 4" xfId="11142" xr:uid="{BB2B8175-8FCD-41A1-BAE2-ECFF31993139}"/>
    <cellStyle name="Millares 10 5 5" xfId="4776" xr:uid="{00000000-0005-0000-0000-0000B90A0000}"/>
    <cellStyle name="Millares 10 5 5 2" xfId="8165" xr:uid="{00000000-0005-0000-0000-0000BA0A0000}"/>
    <cellStyle name="Millares 10 5 5 2 2" xfId="14903" xr:uid="{EF700821-3A95-4DA2-A7D4-3E45237AC72B}"/>
    <cellStyle name="Millares 10 5 5 3" xfId="11544" xr:uid="{66F8F09F-A0A6-46D6-BFDA-10BF6F98E2BF}"/>
    <cellStyle name="Millares 10 5 6" xfId="6496" xr:uid="{00000000-0005-0000-0000-0000BB0A0000}"/>
    <cellStyle name="Millares 10 5 6 2" xfId="13234" xr:uid="{59813186-C0BE-4B03-892D-C3FD237B6670}"/>
    <cellStyle name="Millares 10 5 7" xfId="9874" xr:uid="{4680D6B7-DA96-4C80-AF4F-36EE1646A43F}"/>
    <cellStyle name="Millares 10 6" xfId="3266" xr:uid="{00000000-0005-0000-0000-0000BC0A0000}"/>
    <cellStyle name="Millares 10 6 2" xfId="4970" xr:uid="{00000000-0005-0000-0000-0000BD0A0000}"/>
    <cellStyle name="Millares 10 6 2 2" xfId="8359" xr:uid="{00000000-0005-0000-0000-0000BE0A0000}"/>
    <cellStyle name="Millares 10 6 2 2 2" xfId="15097" xr:uid="{C35A611C-340C-4DE5-9F3F-42A0DD71D4EE}"/>
    <cellStyle name="Millares 10 6 2 3" xfId="11738" xr:uid="{F66EA299-683E-4FB3-B1AA-DDD9B67BAE24}"/>
    <cellStyle name="Millares 10 6 3" xfId="6690" xr:uid="{00000000-0005-0000-0000-0000BF0A0000}"/>
    <cellStyle name="Millares 10 6 3 2" xfId="13428" xr:uid="{4376D17F-79CF-4B56-AC70-F6451EF5F617}"/>
    <cellStyle name="Millares 10 6 4" xfId="10068" xr:uid="{62745386-457B-43DB-9312-54013215AD93}"/>
    <cellStyle name="Millares 10 7" xfId="3659" xr:uid="{00000000-0005-0000-0000-0000C00A0000}"/>
    <cellStyle name="Millares 10 7 2" xfId="5358" xr:uid="{00000000-0005-0000-0000-0000C10A0000}"/>
    <cellStyle name="Millares 10 7 2 2" xfId="8747" xr:uid="{00000000-0005-0000-0000-0000C20A0000}"/>
    <cellStyle name="Millares 10 7 2 2 2" xfId="15485" xr:uid="{FCC85476-311B-4E48-9E30-8DA5FDEBF8C6}"/>
    <cellStyle name="Millares 10 7 2 3" xfId="12126" xr:uid="{EADC35EE-F4A1-4638-A28D-99640917ED2F}"/>
    <cellStyle name="Millares 10 7 3" xfId="7078" xr:uid="{00000000-0005-0000-0000-0000C30A0000}"/>
    <cellStyle name="Millares 10 7 3 2" xfId="13816" xr:uid="{E758AF48-D92E-4DFF-ABED-CCC25BEF3015}"/>
    <cellStyle name="Millares 10 7 4" xfId="10457" xr:uid="{E80EEA97-B9AE-495C-8E00-2A2ACC3F2D64}"/>
    <cellStyle name="Millares 10 8" xfId="4057" xr:uid="{00000000-0005-0000-0000-0000C40A0000}"/>
    <cellStyle name="Millares 10 8 2" xfId="5749" xr:uid="{00000000-0005-0000-0000-0000C50A0000}"/>
    <cellStyle name="Millares 10 8 2 2" xfId="9138" xr:uid="{00000000-0005-0000-0000-0000C60A0000}"/>
    <cellStyle name="Millares 10 8 2 2 2" xfId="15876" xr:uid="{8CF4FE6E-9DE3-4F31-BC8A-88D4E27BC818}"/>
    <cellStyle name="Millares 10 8 2 3" xfId="12517" xr:uid="{6D147061-5142-4AA7-8CD5-31D4E8D2F64F}"/>
    <cellStyle name="Millares 10 8 3" xfId="7469" xr:uid="{00000000-0005-0000-0000-0000C70A0000}"/>
    <cellStyle name="Millares 10 8 3 2" xfId="14207" xr:uid="{A458D25F-6F6B-47AF-AAED-66E3C165479E}"/>
    <cellStyle name="Millares 10 8 4" xfId="10848" xr:uid="{4FAEA223-0950-42D7-866A-B9530701142F}"/>
    <cellStyle name="Millares 10 9" xfId="4162" xr:uid="{00000000-0005-0000-0000-0000C80A0000}"/>
    <cellStyle name="Millares 10 9 2" xfId="5847" xr:uid="{00000000-0005-0000-0000-0000C90A0000}"/>
    <cellStyle name="Millares 10 9 2 2" xfId="9236" xr:uid="{00000000-0005-0000-0000-0000CA0A0000}"/>
    <cellStyle name="Millares 10 9 2 2 2" xfId="15974" xr:uid="{3496CDE3-599D-4756-823A-3F8BE7CC8889}"/>
    <cellStyle name="Millares 10 9 2 3" xfId="12615" xr:uid="{294404AA-CBD3-4FC8-A1CF-811C4FE70271}"/>
    <cellStyle name="Millares 10 9 3" xfId="7567" xr:uid="{00000000-0005-0000-0000-0000CB0A0000}"/>
    <cellStyle name="Millares 10 9 3 2" xfId="14305" xr:uid="{2517A419-CCA3-4D8F-8BCF-9B05ADA7FD28}"/>
    <cellStyle name="Millares 10 9 4" xfId="10946" xr:uid="{93D34E22-9B09-4A2B-8AA1-0FE47E712061}"/>
    <cellStyle name="Millares 11" xfId="2868" xr:uid="{00000000-0005-0000-0000-0000CC0A0000}"/>
    <cellStyle name="Millares 12" xfId="2943" xr:uid="{00000000-0005-0000-0000-0000CD0A0000}"/>
    <cellStyle name="Millares 13" xfId="2945" xr:uid="{00000000-0005-0000-0000-0000CE0A0000}"/>
    <cellStyle name="Millares 14" xfId="3000" xr:uid="{00000000-0005-0000-0000-0000CF0A0000}"/>
    <cellStyle name="Millares 15" xfId="3050" xr:uid="{00000000-0005-0000-0000-0000D00A0000}"/>
    <cellStyle name="Millares 16" xfId="2997" xr:uid="{00000000-0005-0000-0000-0000D10A0000}"/>
    <cellStyle name="Millares 17" xfId="3052" xr:uid="{00000000-0005-0000-0000-0000D20A0000}"/>
    <cellStyle name="Millares 18" xfId="3250" xr:uid="{00000000-0005-0000-0000-0000D30A0000}"/>
    <cellStyle name="Millares 19" xfId="3642" xr:uid="{00000000-0005-0000-0000-0000D40A0000}"/>
    <cellStyle name="Millares 2" xfId="4" xr:uid="{00000000-0005-0000-0000-0000D50A0000}"/>
    <cellStyle name="Millares 2 2" xfId="5" xr:uid="{00000000-0005-0000-0000-0000D60A0000}"/>
    <cellStyle name="Millares 2 2 2" xfId="212" xr:uid="{00000000-0005-0000-0000-0000D70A0000}"/>
    <cellStyle name="Millares 2 3" xfId="213" xr:uid="{00000000-0005-0000-0000-0000D80A0000}"/>
    <cellStyle name="Millares 2 3 10" xfId="4059" xr:uid="{00000000-0005-0000-0000-0000D90A0000}"/>
    <cellStyle name="Millares 2 3 10 2" xfId="5751" xr:uid="{00000000-0005-0000-0000-0000DA0A0000}"/>
    <cellStyle name="Millares 2 3 10 2 2" xfId="9140" xr:uid="{00000000-0005-0000-0000-0000DB0A0000}"/>
    <cellStyle name="Millares 2 3 10 2 2 2" xfId="15878" xr:uid="{D1F5FFDD-91D4-4D68-B6AB-7D9AFC33B8C1}"/>
    <cellStyle name="Millares 2 3 10 2 3" xfId="12519" xr:uid="{6C40E933-32FD-407B-B5C5-DB5BE800FEA3}"/>
    <cellStyle name="Millares 2 3 10 3" xfId="7471" xr:uid="{00000000-0005-0000-0000-0000DC0A0000}"/>
    <cellStyle name="Millares 2 3 10 3 2" xfId="14209" xr:uid="{515753CB-925E-49FB-85D9-0568961D952C}"/>
    <cellStyle name="Millares 2 3 10 4" xfId="10850" xr:uid="{1D6639C9-2C09-44C4-BFBD-8437380D7460}"/>
    <cellStyle name="Millares 2 3 11" xfId="4164" xr:uid="{00000000-0005-0000-0000-0000DD0A0000}"/>
    <cellStyle name="Millares 2 3 11 2" xfId="5849" xr:uid="{00000000-0005-0000-0000-0000DE0A0000}"/>
    <cellStyle name="Millares 2 3 11 2 2" xfId="9238" xr:uid="{00000000-0005-0000-0000-0000DF0A0000}"/>
    <cellStyle name="Millares 2 3 11 2 2 2" xfId="15976" xr:uid="{21CA70DB-DBBE-440D-83F3-D0E06E9F9211}"/>
    <cellStyle name="Millares 2 3 11 2 3" xfId="12617" xr:uid="{79A244E6-930F-444B-ABA8-E4AD0635F467}"/>
    <cellStyle name="Millares 2 3 11 3" xfId="7569" xr:uid="{00000000-0005-0000-0000-0000E00A0000}"/>
    <cellStyle name="Millares 2 3 11 3 2" xfId="14307" xr:uid="{0D2BD168-0E11-4788-8E25-CF5EE5AC3D6D}"/>
    <cellStyle name="Millares 2 3 11 4" xfId="10948" xr:uid="{48744B14-8A30-494B-8373-910ABBB3BFAC}"/>
    <cellStyle name="Millares 2 3 12" xfId="4581" xr:uid="{00000000-0005-0000-0000-0000E10A0000}"/>
    <cellStyle name="Millares 2 3 12 2" xfId="7970" xr:uid="{00000000-0005-0000-0000-0000E20A0000}"/>
    <cellStyle name="Millares 2 3 12 2 2" xfId="14708" xr:uid="{44A4D308-70B9-413A-80EA-194698D22411}"/>
    <cellStyle name="Millares 2 3 12 3" xfId="11349" xr:uid="{AD4ECA3A-DF6C-4324-B500-EB6DD69160CF}"/>
    <cellStyle name="Millares 2 3 13" xfId="6260" xr:uid="{00000000-0005-0000-0000-0000E30A0000}"/>
    <cellStyle name="Millares 2 3 13 2" xfId="13021" xr:uid="{C469BC78-9CA9-4990-84EE-F8546032BD0D}"/>
    <cellStyle name="Millares 2 3 14" xfId="9682" xr:uid="{7C86F407-E5C3-4C0C-8547-A61089129055}"/>
    <cellStyle name="Millares 2 3 2" xfId="214" xr:uid="{00000000-0005-0000-0000-0000E40A0000}"/>
    <cellStyle name="Millares 2 3 2 10" xfId="4582" xr:uid="{00000000-0005-0000-0000-0000E50A0000}"/>
    <cellStyle name="Millares 2 3 2 10 2" xfId="7971" xr:uid="{00000000-0005-0000-0000-0000E60A0000}"/>
    <cellStyle name="Millares 2 3 2 10 2 2" xfId="14709" xr:uid="{036AEF78-3FE9-4B72-BD69-9CE589D658BD}"/>
    <cellStyle name="Millares 2 3 2 10 3" xfId="11350" xr:uid="{E911EE7A-5BDF-4A0F-A650-D1E02C9A4980}"/>
    <cellStyle name="Millares 2 3 2 11" xfId="6261" xr:uid="{00000000-0005-0000-0000-0000E70A0000}"/>
    <cellStyle name="Millares 2 3 2 11 2" xfId="13022" xr:uid="{C00ADF2B-B22E-46A6-B207-F27E326822E5}"/>
    <cellStyle name="Millares 2 3 2 12" xfId="9683" xr:uid="{B4E014FA-D4C7-4E63-98D4-7F36101660C0}"/>
    <cellStyle name="Millares 2 3 2 2" xfId="215" xr:uid="{00000000-0005-0000-0000-0000E80A0000}"/>
    <cellStyle name="Millares 2 3 2 2 10" xfId="6262" xr:uid="{00000000-0005-0000-0000-0000E90A0000}"/>
    <cellStyle name="Millares 2 3 2 2 10 2" xfId="13023" xr:uid="{AD1C4AAC-1B94-4D6F-AE12-758D1B7316A1}"/>
    <cellStyle name="Millares 2 3 2 2 11" xfId="9684" xr:uid="{037911DC-1D93-4646-9E5D-47ADA17F1AEE}"/>
    <cellStyle name="Millares 2 3 2 2 2" xfId="2889" xr:uid="{00000000-0005-0000-0000-0000EA0A0000}"/>
    <cellStyle name="Millares 2 3 2 2 2 10" xfId="9733" xr:uid="{50E48A88-FDD0-4D9A-9380-A935F50C4E8B}"/>
    <cellStyle name="Millares 2 3 2 2 2 2" xfId="3021" xr:uid="{00000000-0005-0000-0000-0000EB0A0000}"/>
    <cellStyle name="Millares 2 3 2 2 2 2 2" xfId="3219" xr:uid="{00000000-0005-0000-0000-0000EC0A0000}"/>
    <cellStyle name="Millares 2 3 2 2 2 2 2 2" xfId="3611" xr:uid="{00000000-0005-0000-0000-0000ED0A0000}"/>
    <cellStyle name="Millares 2 3 2 2 2 2 2 2 2" xfId="5315" xr:uid="{00000000-0005-0000-0000-0000EE0A0000}"/>
    <cellStyle name="Millares 2 3 2 2 2 2 2 2 2 2" xfId="8704" xr:uid="{00000000-0005-0000-0000-0000EF0A0000}"/>
    <cellStyle name="Millares 2 3 2 2 2 2 2 2 2 2 2" xfId="15442" xr:uid="{746CCEA4-A1C8-4B5D-BD1D-BC487F9413BB}"/>
    <cellStyle name="Millares 2 3 2 2 2 2 2 2 2 3" xfId="12083" xr:uid="{CF35676C-9221-433C-95FC-B544C8054C14}"/>
    <cellStyle name="Millares 2 3 2 2 2 2 2 2 3" xfId="7035" xr:uid="{00000000-0005-0000-0000-0000F00A0000}"/>
    <cellStyle name="Millares 2 3 2 2 2 2 2 2 3 2" xfId="13773" xr:uid="{0D3954E8-5450-4C42-8C55-A80888CFFB3D}"/>
    <cellStyle name="Millares 2 3 2 2 2 2 2 2 4" xfId="10414" xr:uid="{88ABB9BB-1B0D-4B3D-9481-A23385CFE77D}"/>
    <cellStyle name="Millares 2 3 2 2 2 2 2 3" xfId="4006" xr:uid="{00000000-0005-0000-0000-0000F10A0000}"/>
    <cellStyle name="Millares 2 3 2 2 2 2 2 3 2" xfId="5704" xr:uid="{00000000-0005-0000-0000-0000F20A0000}"/>
    <cellStyle name="Millares 2 3 2 2 2 2 2 3 2 2" xfId="9093" xr:uid="{00000000-0005-0000-0000-0000F30A0000}"/>
    <cellStyle name="Millares 2 3 2 2 2 2 2 3 2 2 2" xfId="15831" xr:uid="{A2516545-9AE7-4EB5-9AE0-ACEEA1C1F063}"/>
    <cellStyle name="Millares 2 3 2 2 2 2 2 3 2 3" xfId="12472" xr:uid="{6948CB07-16EB-4FB0-BEFD-A30DFDB37DD3}"/>
    <cellStyle name="Millares 2 3 2 2 2 2 2 3 3" xfId="7424" xr:uid="{00000000-0005-0000-0000-0000F40A0000}"/>
    <cellStyle name="Millares 2 3 2 2 2 2 2 3 3 2" xfId="14162" xr:uid="{EF51E6FB-E22B-4D5F-B91B-74675E2BD99D}"/>
    <cellStyle name="Millares 2 3 2 2 2 2 2 3 4" xfId="10803" xr:uid="{7CA42ED5-F0DD-4D20-8CCF-B7C812245033}"/>
    <cellStyle name="Millares 2 3 2 2 2 2 2 4" xfId="4513" xr:uid="{00000000-0005-0000-0000-0000F50A0000}"/>
    <cellStyle name="Millares 2 3 2 2 2 2 2 4 2" xfId="6194" xr:uid="{00000000-0005-0000-0000-0000F60A0000}"/>
    <cellStyle name="Millares 2 3 2 2 2 2 2 4 2 2" xfId="9583" xr:uid="{00000000-0005-0000-0000-0000F70A0000}"/>
    <cellStyle name="Millares 2 3 2 2 2 2 2 4 2 2 2" xfId="16321" xr:uid="{CB56EE56-D940-4583-94BF-467CCFE8A0B5}"/>
    <cellStyle name="Millares 2 3 2 2 2 2 2 4 2 3" xfId="12962" xr:uid="{D327E1F5-A75F-4156-A374-65C4D599E471}"/>
    <cellStyle name="Millares 2 3 2 2 2 2 2 4 3" xfId="7914" xr:uid="{00000000-0005-0000-0000-0000F80A0000}"/>
    <cellStyle name="Millares 2 3 2 2 2 2 2 4 3 2" xfId="14652" xr:uid="{3AC38E7F-0DAF-45A6-B4BA-062D43F60C96}"/>
    <cellStyle name="Millares 2 3 2 2 2 2 2 4 4" xfId="11293" xr:uid="{69F2E58D-993D-49AF-BB61-994502A58278}"/>
    <cellStyle name="Millares 2 3 2 2 2 2 2 5" xfId="4927" xr:uid="{00000000-0005-0000-0000-0000F90A0000}"/>
    <cellStyle name="Millares 2 3 2 2 2 2 2 5 2" xfId="8316" xr:uid="{00000000-0005-0000-0000-0000FA0A0000}"/>
    <cellStyle name="Millares 2 3 2 2 2 2 2 5 2 2" xfId="15054" xr:uid="{A86902F8-D0D6-43E0-8CE1-1E66747FF5A4}"/>
    <cellStyle name="Millares 2 3 2 2 2 2 2 5 3" xfId="11695" xr:uid="{FFAF14F4-91DB-46E8-B4B5-ADD8A8DD1BC0}"/>
    <cellStyle name="Millares 2 3 2 2 2 2 2 6" xfId="6647" xr:uid="{00000000-0005-0000-0000-0000FB0A0000}"/>
    <cellStyle name="Millares 2 3 2 2 2 2 2 6 2" xfId="13385" xr:uid="{DAE12DD2-6EAE-4062-9C13-A1D0C7CDF2FC}"/>
    <cellStyle name="Millares 2 3 2 2 2 2 2 7" xfId="10025" xr:uid="{62A21499-6928-4B9C-B756-055F92221E44}"/>
    <cellStyle name="Millares 2 3 2 2 2 2 3" xfId="3417" xr:uid="{00000000-0005-0000-0000-0000FC0A0000}"/>
    <cellStyle name="Millares 2 3 2 2 2 2 3 2" xfId="5121" xr:uid="{00000000-0005-0000-0000-0000FD0A0000}"/>
    <cellStyle name="Millares 2 3 2 2 2 2 3 2 2" xfId="8510" xr:uid="{00000000-0005-0000-0000-0000FE0A0000}"/>
    <cellStyle name="Millares 2 3 2 2 2 2 3 2 2 2" xfId="15248" xr:uid="{D5B0D2D3-9F27-4A64-A58A-0F29E1292FB1}"/>
    <cellStyle name="Millares 2 3 2 2 2 2 3 2 3" xfId="11889" xr:uid="{0CE2B05D-614E-49E3-B225-61A15268280A}"/>
    <cellStyle name="Millares 2 3 2 2 2 2 3 3" xfId="6841" xr:uid="{00000000-0005-0000-0000-0000FF0A0000}"/>
    <cellStyle name="Millares 2 3 2 2 2 2 3 3 2" xfId="13579" xr:uid="{9DA1E8E7-1157-4DB7-B04C-3C735F4AD5A5}"/>
    <cellStyle name="Millares 2 3 2 2 2 2 3 4" xfId="10220" xr:uid="{7AA437A8-5115-46C4-926F-F9930D9F4E33}"/>
    <cellStyle name="Millares 2 3 2 2 2 2 4" xfId="3812" xr:uid="{00000000-0005-0000-0000-0000000B0000}"/>
    <cellStyle name="Millares 2 3 2 2 2 2 4 2" xfId="5510" xr:uid="{00000000-0005-0000-0000-0000010B0000}"/>
    <cellStyle name="Millares 2 3 2 2 2 2 4 2 2" xfId="8899" xr:uid="{00000000-0005-0000-0000-0000020B0000}"/>
    <cellStyle name="Millares 2 3 2 2 2 2 4 2 2 2" xfId="15637" xr:uid="{07F04EB8-6449-48E1-A022-CF70A965ED5B}"/>
    <cellStyle name="Millares 2 3 2 2 2 2 4 2 3" xfId="12278" xr:uid="{20F71B4E-D473-4561-8BE1-C149350D7CC0}"/>
    <cellStyle name="Millares 2 3 2 2 2 2 4 3" xfId="7230" xr:uid="{00000000-0005-0000-0000-0000030B0000}"/>
    <cellStyle name="Millares 2 3 2 2 2 2 4 3 2" xfId="13968" xr:uid="{075BDE01-C1A1-4BA0-96D6-CA86C2CCF95C}"/>
    <cellStyle name="Millares 2 3 2 2 2 2 4 4" xfId="10609" xr:uid="{E0D0EBE3-9476-48F9-A47C-A4E0DAEC2EF7}"/>
    <cellStyle name="Millares 2 3 2 2 2 2 5" xfId="4319" xr:uid="{00000000-0005-0000-0000-0000040B0000}"/>
    <cellStyle name="Millares 2 3 2 2 2 2 5 2" xfId="6000" xr:uid="{00000000-0005-0000-0000-0000050B0000}"/>
    <cellStyle name="Millares 2 3 2 2 2 2 5 2 2" xfId="9389" xr:uid="{00000000-0005-0000-0000-0000060B0000}"/>
    <cellStyle name="Millares 2 3 2 2 2 2 5 2 2 2" xfId="16127" xr:uid="{C5971F9A-266B-4318-888D-72FEB849CCBB}"/>
    <cellStyle name="Millares 2 3 2 2 2 2 5 2 3" xfId="12768" xr:uid="{6EB2BD5E-2F5E-40BC-91EB-CB02923409CB}"/>
    <cellStyle name="Millares 2 3 2 2 2 2 5 3" xfId="7720" xr:uid="{00000000-0005-0000-0000-0000070B0000}"/>
    <cellStyle name="Millares 2 3 2 2 2 2 5 3 2" xfId="14458" xr:uid="{9D3B0EAE-2DA7-4977-B545-9CE7DA76A3B2}"/>
    <cellStyle name="Millares 2 3 2 2 2 2 5 4" xfId="11099" xr:uid="{2FD028FD-5337-4AB5-AB40-DC5FB93A0CD3}"/>
    <cellStyle name="Millares 2 3 2 2 2 2 6" xfId="4733" xr:uid="{00000000-0005-0000-0000-0000080B0000}"/>
    <cellStyle name="Millares 2 3 2 2 2 2 6 2" xfId="8122" xr:uid="{00000000-0005-0000-0000-0000090B0000}"/>
    <cellStyle name="Millares 2 3 2 2 2 2 6 2 2" xfId="14860" xr:uid="{B4834184-C14A-4FF1-B41F-DFBCF059E973}"/>
    <cellStyle name="Millares 2 3 2 2 2 2 6 3" xfId="11501" xr:uid="{FD2575AE-D4FF-41B5-8DFD-A7273647BCDA}"/>
    <cellStyle name="Millares 2 3 2 2 2 2 7" xfId="6453" xr:uid="{00000000-0005-0000-0000-00000A0B0000}"/>
    <cellStyle name="Millares 2 3 2 2 2 2 7 2" xfId="13191" xr:uid="{0A3E02EA-FD1D-4E77-A677-A4B8749DBB68}"/>
    <cellStyle name="Millares 2 3 2 2 2 2 8" xfId="9831" xr:uid="{DD49E390-0FA8-4A3F-B87D-D03D69DEC78E}"/>
    <cellStyle name="Millares 2 3 2 2 2 3" xfId="3121" xr:uid="{00000000-0005-0000-0000-00000B0B0000}"/>
    <cellStyle name="Millares 2 3 2 2 2 3 2" xfId="3513" xr:uid="{00000000-0005-0000-0000-00000C0B0000}"/>
    <cellStyle name="Millares 2 3 2 2 2 3 2 2" xfId="5217" xr:uid="{00000000-0005-0000-0000-00000D0B0000}"/>
    <cellStyle name="Millares 2 3 2 2 2 3 2 2 2" xfId="8606" xr:uid="{00000000-0005-0000-0000-00000E0B0000}"/>
    <cellStyle name="Millares 2 3 2 2 2 3 2 2 2 2" xfId="15344" xr:uid="{AA50E6B4-3E67-43AB-973B-9D300CF19A22}"/>
    <cellStyle name="Millares 2 3 2 2 2 3 2 2 3" xfId="11985" xr:uid="{ECD28E4D-4390-4882-99CF-9BF68B9C03C8}"/>
    <cellStyle name="Millares 2 3 2 2 2 3 2 3" xfId="6937" xr:uid="{00000000-0005-0000-0000-00000F0B0000}"/>
    <cellStyle name="Millares 2 3 2 2 2 3 2 3 2" xfId="13675" xr:uid="{41C19011-DCED-45E9-8580-9515D8DCFA11}"/>
    <cellStyle name="Millares 2 3 2 2 2 3 2 4" xfId="10316" xr:uid="{2775610C-7D90-4290-ACA4-3F29E581BF02}"/>
    <cellStyle name="Millares 2 3 2 2 2 3 3" xfId="3908" xr:uid="{00000000-0005-0000-0000-0000100B0000}"/>
    <cellStyle name="Millares 2 3 2 2 2 3 3 2" xfId="5606" xr:uid="{00000000-0005-0000-0000-0000110B0000}"/>
    <cellStyle name="Millares 2 3 2 2 2 3 3 2 2" xfId="8995" xr:uid="{00000000-0005-0000-0000-0000120B0000}"/>
    <cellStyle name="Millares 2 3 2 2 2 3 3 2 2 2" xfId="15733" xr:uid="{F19C9864-92D4-488F-B486-331E8236DE3B}"/>
    <cellStyle name="Millares 2 3 2 2 2 3 3 2 3" xfId="12374" xr:uid="{4E35EE6D-BDB3-4091-802A-E186F928F626}"/>
    <cellStyle name="Millares 2 3 2 2 2 3 3 3" xfId="7326" xr:uid="{00000000-0005-0000-0000-0000130B0000}"/>
    <cellStyle name="Millares 2 3 2 2 2 3 3 3 2" xfId="14064" xr:uid="{A1B3D6AC-2AE9-4D2C-B8CA-6EF8D68539DB}"/>
    <cellStyle name="Millares 2 3 2 2 2 3 3 4" xfId="10705" xr:uid="{2701CC5B-4826-48B5-BE81-C2C3C5757D90}"/>
    <cellStyle name="Millares 2 3 2 2 2 3 4" xfId="4415" xr:uid="{00000000-0005-0000-0000-0000140B0000}"/>
    <cellStyle name="Millares 2 3 2 2 2 3 4 2" xfId="6096" xr:uid="{00000000-0005-0000-0000-0000150B0000}"/>
    <cellStyle name="Millares 2 3 2 2 2 3 4 2 2" xfId="9485" xr:uid="{00000000-0005-0000-0000-0000160B0000}"/>
    <cellStyle name="Millares 2 3 2 2 2 3 4 2 2 2" xfId="16223" xr:uid="{CD48B8BE-11FA-4B85-ACCB-8F7FCD508365}"/>
    <cellStyle name="Millares 2 3 2 2 2 3 4 2 3" xfId="12864" xr:uid="{F42B13AB-B226-4849-91BC-A8DE24D4ECD7}"/>
    <cellStyle name="Millares 2 3 2 2 2 3 4 3" xfId="7816" xr:uid="{00000000-0005-0000-0000-0000170B0000}"/>
    <cellStyle name="Millares 2 3 2 2 2 3 4 3 2" xfId="14554" xr:uid="{BE7D284F-5B97-4EF9-AD83-28D0FE5ADBC7}"/>
    <cellStyle name="Millares 2 3 2 2 2 3 4 4" xfId="11195" xr:uid="{842B2E44-B734-4CC9-BBC8-CFF48A55B155}"/>
    <cellStyle name="Millares 2 3 2 2 2 3 5" xfId="4829" xr:uid="{00000000-0005-0000-0000-0000180B0000}"/>
    <cellStyle name="Millares 2 3 2 2 2 3 5 2" xfId="8218" xr:uid="{00000000-0005-0000-0000-0000190B0000}"/>
    <cellStyle name="Millares 2 3 2 2 2 3 5 2 2" xfId="14956" xr:uid="{7093492D-0C3B-4C8D-90DC-93CAAF7C69D6}"/>
    <cellStyle name="Millares 2 3 2 2 2 3 5 3" xfId="11597" xr:uid="{4EF68C30-B501-4760-B7E6-865CB970CB3C}"/>
    <cellStyle name="Millares 2 3 2 2 2 3 6" xfId="6549" xr:uid="{00000000-0005-0000-0000-00001A0B0000}"/>
    <cellStyle name="Millares 2 3 2 2 2 3 6 2" xfId="13287" xr:uid="{3AEAA44A-09F7-4BBB-B12A-FDA7284A3A2A}"/>
    <cellStyle name="Millares 2 3 2 2 2 3 7" xfId="9927" xr:uid="{3A15A1DD-6618-4047-846D-B5D11FEC1D57}"/>
    <cellStyle name="Millares 2 3 2 2 2 4" xfId="3319" xr:uid="{00000000-0005-0000-0000-00001B0B0000}"/>
    <cellStyle name="Millares 2 3 2 2 2 4 2" xfId="5023" xr:uid="{00000000-0005-0000-0000-00001C0B0000}"/>
    <cellStyle name="Millares 2 3 2 2 2 4 2 2" xfId="8412" xr:uid="{00000000-0005-0000-0000-00001D0B0000}"/>
    <cellStyle name="Millares 2 3 2 2 2 4 2 2 2" xfId="15150" xr:uid="{7A91933B-A139-4CDE-B2DF-A36489E11E6C}"/>
    <cellStyle name="Millares 2 3 2 2 2 4 2 3" xfId="11791" xr:uid="{F71B0B69-47C2-489E-82D0-0AD456E95A2A}"/>
    <cellStyle name="Millares 2 3 2 2 2 4 3" xfId="6743" xr:uid="{00000000-0005-0000-0000-00001E0B0000}"/>
    <cellStyle name="Millares 2 3 2 2 2 4 3 2" xfId="13481" xr:uid="{C43E322B-7D08-48E1-9846-57A83B86D67E}"/>
    <cellStyle name="Millares 2 3 2 2 2 4 4" xfId="10122" xr:uid="{24F3540F-3FF6-4AA2-9E0D-12681F03AB87}"/>
    <cellStyle name="Millares 2 3 2 2 2 5" xfId="3714" xr:uid="{00000000-0005-0000-0000-00001F0B0000}"/>
    <cellStyle name="Millares 2 3 2 2 2 5 2" xfId="5412" xr:uid="{00000000-0005-0000-0000-0000200B0000}"/>
    <cellStyle name="Millares 2 3 2 2 2 5 2 2" xfId="8801" xr:uid="{00000000-0005-0000-0000-0000210B0000}"/>
    <cellStyle name="Millares 2 3 2 2 2 5 2 2 2" xfId="15539" xr:uid="{358D9896-5BD6-4CF0-B215-6E09242CC1B5}"/>
    <cellStyle name="Millares 2 3 2 2 2 5 2 3" xfId="12180" xr:uid="{8365ACC0-6F82-4B71-9683-285926915D65}"/>
    <cellStyle name="Millares 2 3 2 2 2 5 3" xfId="7132" xr:uid="{00000000-0005-0000-0000-0000220B0000}"/>
    <cellStyle name="Millares 2 3 2 2 2 5 3 2" xfId="13870" xr:uid="{1E7DB95E-1527-4B43-BF8D-BB14B9688507}"/>
    <cellStyle name="Millares 2 3 2 2 2 5 4" xfId="10511" xr:uid="{0EB055BC-665C-4806-980B-8573AF59F2C9}"/>
    <cellStyle name="Millares 2 3 2 2 2 6" xfId="4112" xr:uid="{00000000-0005-0000-0000-0000230B0000}"/>
    <cellStyle name="Millares 2 3 2 2 2 6 2" xfId="5804" xr:uid="{00000000-0005-0000-0000-0000240B0000}"/>
    <cellStyle name="Millares 2 3 2 2 2 6 2 2" xfId="9193" xr:uid="{00000000-0005-0000-0000-0000250B0000}"/>
    <cellStyle name="Millares 2 3 2 2 2 6 2 2 2" xfId="15931" xr:uid="{E86F3BCB-54C5-46F3-94F8-4018B8AB4929}"/>
    <cellStyle name="Millares 2 3 2 2 2 6 2 3" xfId="12572" xr:uid="{5B687667-7798-436A-BAD8-E05FB27DF8A5}"/>
    <cellStyle name="Millares 2 3 2 2 2 6 3" xfId="7524" xr:uid="{00000000-0005-0000-0000-0000260B0000}"/>
    <cellStyle name="Millares 2 3 2 2 2 6 3 2" xfId="14262" xr:uid="{2945E45D-B55D-45B6-8E7A-BFAD5F591776}"/>
    <cellStyle name="Millares 2 3 2 2 2 6 4" xfId="10903" xr:uid="{C32F4ABA-C433-4C8A-BF3B-577B27B9E8A9}"/>
    <cellStyle name="Millares 2 3 2 2 2 7" xfId="4221" xr:uid="{00000000-0005-0000-0000-0000270B0000}"/>
    <cellStyle name="Millares 2 3 2 2 2 7 2" xfId="5902" xr:uid="{00000000-0005-0000-0000-0000280B0000}"/>
    <cellStyle name="Millares 2 3 2 2 2 7 2 2" xfId="9291" xr:uid="{00000000-0005-0000-0000-0000290B0000}"/>
    <cellStyle name="Millares 2 3 2 2 2 7 2 2 2" xfId="16029" xr:uid="{4BB4F9FD-2DF1-49B3-A689-82692A8F1EC5}"/>
    <cellStyle name="Millares 2 3 2 2 2 7 2 3" xfId="12670" xr:uid="{CA670640-8F70-4F4B-8F52-5B0BA2527DEC}"/>
    <cellStyle name="Millares 2 3 2 2 2 7 3" xfId="7622" xr:uid="{00000000-0005-0000-0000-00002A0B0000}"/>
    <cellStyle name="Millares 2 3 2 2 2 7 3 2" xfId="14360" xr:uid="{D593A1A0-9635-4EC4-8898-5619B9A85EB8}"/>
    <cellStyle name="Millares 2 3 2 2 2 7 4" xfId="11001" xr:uid="{4B94946A-A749-4CFB-AE59-B2BA1D062416}"/>
    <cellStyle name="Millares 2 3 2 2 2 8" xfId="4635" xr:uid="{00000000-0005-0000-0000-00002B0B0000}"/>
    <cellStyle name="Millares 2 3 2 2 2 8 2" xfId="8024" xr:uid="{00000000-0005-0000-0000-00002C0B0000}"/>
    <cellStyle name="Millares 2 3 2 2 2 8 2 2" xfId="14762" xr:uid="{EDF0B56F-AD2A-4F93-B4AF-DC630174C8E5}"/>
    <cellStyle name="Millares 2 3 2 2 2 8 3" xfId="11403" xr:uid="{4849597A-31E3-4599-B9EF-77BEDB47DD44}"/>
    <cellStyle name="Millares 2 3 2 2 2 9" xfId="6341" xr:uid="{00000000-0005-0000-0000-00002D0B0000}"/>
    <cellStyle name="Millares 2 3 2 2 2 9 2" xfId="13085" xr:uid="{2284A48B-81E6-4DA6-A1F1-247B669C32A0}"/>
    <cellStyle name="Millares 2 3 2 2 3" xfId="2966" xr:uid="{00000000-0005-0000-0000-00002E0B0000}"/>
    <cellStyle name="Millares 2 3 2 2 3 2" xfId="3168" xr:uid="{00000000-0005-0000-0000-00002F0B0000}"/>
    <cellStyle name="Millares 2 3 2 2 3 2 2" xfId="3560" xr:uid="{00000000-0005-0000-0000-0000300B0000}"/>
    <cellStyle name="Millares 2 3 2 2 3 2 2 2" xfId="5264" xr:uid="{00000000-0005-0000-0000-0000310B0000}"/>
    <cellStyle name="Millares 2 3 2 2 3 2 2 2 2" xfId="8653" xr:uid="{00000000-0005-0000-0000-0000320B0000}"/>
    <cellStyle name="Millares 2 3 2 2 3 2 2 2 2 2" xfId="15391" xr:uid="{A615BA75-00E8-453B-964B-FF8B32E93A48}"/>
    <cellStyle name="Millares 2 3 2 2 3 2 2 2 3" xfId="12032" xr:uid="{1D3FFDA6-F70E-4A5D-ACAF-5A6F9983BD06}"/>
    <cellStyle name="Millares 2 3 2 2 3 2 2 3" xfId="6984" xr:uid="{00000000-0005-0000-0000-0000330B0000}"/>
    <cellStyle name="Millares 2 3 2 2 3 2 2 3 2" xfId="13722" xr:uid="{7AA00581-3939-4864-A844-3A532669AE9E}"/>
    <cellStyle name="Millares 2 3 2 2 3 2 2 4" xfId="10363" xr:uid="{04F6F55B-E556-464D-A636-F600D52A6236}"/>
    <cellStyle name="Millares 2 3 2 2 3 2 3" xfId="3955" xr:uid="{00000000-0005-0000-0000-0000340B0000}"/>
    <cellStyle name="Millares 2 3 2 2 3 2 3 2" xfId="5653" xr:uid="{00000000-0005-0000-0000-0000350B0000}"/>
    <cellStyle name="Millares 2 3 2 2 3 2 3 2 2" xfId="9042" xr:uid="{00000000-0005-0000-0000-0000360B0000}"/>
    <cellStyle name="Millares 2 3 2 2 3 2 3 2 2 2" xfId="15780" xr:uid="{7FBF1AFD-BC71-4D55-B8DD-AD2DB397FC35}"/>
    <cellStyle name="Millares 2 3 2 2 3 2 3 2 3" xfId="12421" xr:uid="{262C8A9D-0F41-4297-B731-7032AD7DA4B3}"/>
    <cellStyle name="Millares 2 3 2 2 3 2 3 3" xfId="7373" xr:uid="{00000000-0005-0000-0000-0000370B0000}"/>
    <cellStyle name="Millares 2 3 2 2 3 2 3 3 2" xfId="14111" xr:uid="{29AAC489-1A5D-4158-BC38-FD23465E3273}"/>
    <cellStyle name="Millares 2 3 2 2 3 2 3 4" xfId="10752" xr:uid="{2185E012-9985-40BD-855E-88971EE0DAD0}"/>
    <cellStyle name="Millares 2 3 2 2 3 2 4" xfId="4462" xr:uid="{00000000-0005-0000-0000-0000380B0000}"/>
    <cellStyle name="Millares 2 3 2 2 3 2 4 2" xfId="6143" xr:uid="{00000000-0005-0000-0000-0000390B0000}"/>
    <cellStyle name="Millares 2 3 2 2 3 2 4 2 2" xfId="9532" xr:uid="{00000000-0005-0000-0000-00003A0B0000}"/>
    <cellStyle name="Millares 2 3 2 2 3 2 4 2 2 2" xfId="16270" xr:uid="{0B943FD0-837D-43CB-825A-FB1794A96001}"/>
    <cellStyle name="Millares 2 3 2 2 3 2 4 2 3" xfId="12911" xr:uid="{5BA5E149-D948-4E5F-809B-EE9BD6EB01AD}"/>
    <cellStyle name="Millares 2 3 2 2 3 2 4 3" xfId="7863" xr:uid="{00000000-0005-0000-0000-00003B0B0000}"/>
    <cellStyle name="Millares 2 3 2 2 3 2 4 3 2" xfId="14601" xr:uid="{17719F22-E096-4856-B0F4-A96BF87B2E48}"/>
    <cellStyle name="Millares 2 3 2 2 3 2 4 4" xfId="11242" xr:uid="{6B484211-7F72-4A06-B540-CEAAA2F34ECF}"/>
    <cellStyle name="Millares 2 3 2 2 3 2 5" xfId="4876" xr:uid="{00000000-0005-0000-0000-00003C0B0000}"/>
    <cellStyle name="Millares 2 3 2 2 3 2 5 2" xfId="8265" xr:uid="{00000000-0005-0000-0000-00003D0B0000}"/>
    <cellStyle name="Millares 2 3 2 2 3 2 5 2 2" xfId="15003" xr:uid="{B0CF8C71-9982-450C-B944-CC1668587A88}"/>
    <cellStyle name="Millares 2 3 2 2 3 2 5 3" xfId="11644" xr:uid="{BFF3B8C3-1D8A-4DD8-8882-81A4A525F0E3}"/>
    <cellStyle name="Millares 2 3 2 2 3 2 6" xfId="6596" xr:uid="{00000000-0005-0000-0000-00003E0B0000}"/>
    <cellStyle name="Millares 2 3 2 2 3 2 6 2" xfId="13334" xr:uid="{40BE01EC-7FF1-4DBE-9BD0-B10C3189D991}"/>
    <cellStyle name="Millares 2 3 2 2 3 2 7" xfId="9974" xr:uid="{0865F6B9-B674-4E52-9AD4-E058C53CF4CE}"/>
    <cellStyle name="Millares 2 3 2 2 3 3" xfId="3366" xr:uid="{00000000-0005-0000-0000-00003F0B0000}"/>
    <cellStyle name="Millares 2 3 2 2 3 3 2" xfId="5070" xr:uid="{00000000-0005-0000-0000-0000400B0000}"/>
    <cellStyle name="Millares 2 3 2 2 3 3 2 2" xfId="8459" xr:uid="{00000000-0005-0000-0000-0000410B0000}"/>
    <cellStyle name="Millares 2 3 2 2 3 3 2 2 2" xfId="15197" xr:uid="{2614DBF5-447E-4529-9F22-D7F688C8DFA7}"/>
    <cellStyle name="Millares 2 3 2 2 3 3 2 3" xfId="11838" xr:uid="{6D28F007-9D60-4352-9651-603FBA294F0C}"/>
    <cellStyle name="Millares 2 3 2 2 3 3 3" xfId="6790" xr:uid="{00000000-0005-0000-0000-0000420B0000}"/>
    <cellStyle name="Millares 2 3 2 2 3 3 3 2" xfId="13528" xr:uid="{E9451BCB-7A47-4D30-A600-9C316428AA0D}"/>
    <cellStyle name="Millares 2 3 2 2 3 3 4" xfId="10169" xr:uid="{81B4749A-018E-4FE3-8709-A3E5E2D8056E}"/>
    <cellStyle name="Millares 2 3 2 2 3 4" xfId="3761" xr:uid="{00000000-0005-0000-0000-0000430B0000}"/>
    <cellStyle name="Millares 2 3 2 2 3 4 2" xfId="5459" xr:uid="{00000000-0005-0000-0000-0000440B0000}"/>
    <cellStyle name="Millares 2 3 2 2 3 4 2 2" xfId="8848" xr:uid="{00000000-0005-0000-0000-0000450B0000}"/>
    <cellStyle name="Millares 2 3 2 2 3 4 2 2 2" xfId="15586" xr:uid="{092EB2E5-583F-46D0-BF4C-DC5F88F1C014}"/>
    <cellStyle name="Millares 2 3 2 2 3 4 2 3" xfId="12227" xr:uid="{3846E1DB-EA7D-437C-BDDF-FCE80DF89C22}"/>
    <cellStyle name="Millares 2 3 2 2 3 4 3" xfId="7179" xr:uid="{00000000-0005-0000-0000-0000460B0000}"/>
    <cellStyle name="Millares 2 3 2 2 3 4 3 2" xfId="13917" xr:uid="{4A7D5271-281B-4830-9763-B105640BD178}"/>
    <cellStyle name="Millares 2 3 2 2 3 4 4" xfId="10558" xr:uid="{9F7025A2-3DD7-4005-8A3F-6AD8EB3CF12E}"/>
    <cellStyle name="Millares 2 3 2 2 3 5" xfId="4268" xr:uid="{00000000-0005-0000-0000-0000470B0000}"/>
    <cellStyle name="Millares 2 3 2 2 3 5 2" xfId="5949" xr:uid="{00000000-0005-0000-0000-0000480B0000}"/>
    <cellStyle name="Millares 2 3 2 2 3 5 2 2" xfId="9338" xr:uid="{00000000-0005-0000-0000-0000490B0000}"/>
    <cellStyle name="Millares 2 3 2 2 3 5 2 2 2" xfId="16076" xr:uid="{843342F0-3A9B-4394-8A50-45B2EEC4B6AA}"/>
    <cellStyle name="Millares 2 3 2 2 3 5 2 3" xfId="12717" xr:uid="{F0D8B775-8DA2-4A4C-9F35-6DA0CB678E52}"/>
    <cellStyle name="Millares 2 3 2 2 3 5 3" xfId="7669" xr:uid="{00000000-0005-0000-0000-00004A0B0000}"/>
    <cellStyle name="Millares 2 3 2 2 3 5 3 2" xfId="14407" xr:uid="{380A7A76-8C05-4739-8C99-EE1B6F4E88CA}"/>
    <cellStyle name="Millares 2 3 2 2 3 5 4" xfId="11048" xr:uid="{FFEDB714-6F07-4AED-B7E5-970728566194}"/>
    <cellStyle name="Millares 2 3 2 2 3 6" xfId="4682" xr:uid="{00000000-0005-0000-0000-00004B0B0000}"/>
    <cellStyle name="Millares 2 3 2 2 3 6 2" xfId="8071" xr:uid="{00000000-0005-0000-0000-00004C0B0000}"/>
    <cellStyle name="Millares 2 3 2 2 3 6 2 2" xfId="14809" xr:uid="{F2B95022-9295-49ED-A438-5EDC79DEF9C2}"/>
    <cellStyle name="Millares 2 3 2 2 3 6 3" xfId="11450" xr:uid="{A0586009-2103-4FAA-84D5-5BBBBEEDC09D}"/>
    <cellStyle name="Millares 2 3 2 2 3 7" xfId="6402" xr:uid="{00000000-0005-0000-0000-00004D0B0000}"/>
    <cellStyle name="Millares 2 3 2 2 3 7 2" xfId="13140" xr:uid="{C522F611-AE75-4035-9114-FCDF931FBBCC}"/>
    <cellStyle name="Millares 2 3 2 2 3 8" xfId="9780" xr:uid="{FA132B75-C22A-4C51-90B6-D2F55708D28E}"/>
    <cellStyle name="Millares 2 3 2 2 4" xfId="3072" xr:uid="{00000000-0005-0000-0000-00004E0B0000}"/>
    <cellStyle name="Millares 2 3 2 2 4 2" xfId="3464" xr:uid="{00000000-0005-0000-0000-00004F0B0000}"/>
    <cellStyle name="Millares 2 3 2 2 4 2 2" xfId="5168" xr:uid="{00000000-0005-0000-0000-0000500B0000}"/>
    <cellStyle name="Millares 2 3 2 2 4 2 2 2" xfId="8557" xr:uid="{00000000-0005-0000-0000-0000510B0000}"/>
    <cellStyle name="Millares 2 3 2 2 4 2 2 2 2" xfId="15295" xr:uid="{2196147D-E3CE-4214-B423-0593D0C7C64C}"/>
    <cellStyle name="Millares 2 3 2 2 4 2 2 3" xfId="11936" xr:uid="{05F7EECC-297F-46B2-BE26-39287A4608FA}"/>
    <cellStyle name="Millares 2 3 2 2 4 2 3" xfId="6888" xr:uid="{00000000-0005-0000-0000-0000520B0000}"/>
    <cellStyle name="Millares 2 3 2 2 4 2 3 2" xfId="13626" xr:uid="{607451BE-98BB-4243-9AE8-B5391D070662}"/>
    <cellStyle name="Millares 2 3 2 2 4 2 4" xfId="10267" xr:uid="{6DEEBF78-4AD1-478B-BB8E-1EA082398242}"/>
    <cellStyle name="Millares 2 3 2 2 4 3" xfId="3859" xr:uid="{00000000-0005-0000-0000-0000530B0000}"/>
    <cellStyle name="Millares 2 3 2 2 4 3 2" xfId="5557" xr:uid="{00000000-0005-0000-0000-0000540B0000}"/>
    <cellStyle name="Millares 2 3 2 2 4 3 2 2" xfId="8946" xr:uid="{00000000-0005-0000-0000-0000550B0000}"/>
    <cellStyle name="Millares 2 3 2 2 4 3 2 2 2" xfId="15684" xr:uid="{C3377785-6BAA-43EB-997A-AA1E02A5F318}"/>
    <cellStyle name="Millares 2 3 2 2 4 3 2 3" xfId="12325" xr:uid="{28CD999C-4EDE-402F-A192-04AE4D9707C0}"/>
    <cellStyle name="Millares 2 3 2 2 4 3 3" xfId="7277" xr:uid="{00000000-0005-0000-0000-0000560B0000}"/>
    <cellStyle name="Millares 2 3 2 2 4 3 3 2" xfId="14015" xr:uid="{60DC14D3-855D-4E7B-8F9F-4C157B040AD6}"/>
    <cellStyle name="Millares 2 3 2 2 4 3 4" xfId="10656" xr:uid="{CF5802BE-89FA-4509-A1B5-8D856B6CF8E2}"/>
    <cellStyle name="Millares 2 3 2 2 4 4" xfId="4366" xr:uid="{00000000-0005-0000-0000-0000570B0000}"/>
    <cellStyle name="Millares 2 3 2 2 4 4 2" xfId="6047" xr:uid="{00000000-0005-0000-0000-0000580B0000}"/>
    <cellStyle name="Millares 2 3 2 2 4 4 2 2" xfId="9436" xr:uid="{00000000-0005-0000-0000-0000590B0000}"/>
    <cellStyle name="Millares 2 3 2 2 4 4 2 2 2" xfId="16174" xr:uid="{5FAD7893-AB73-4880-B265-E494D1D445D9}"/>
    <cellStyle name="Millares 2 3 2 2 4 4 2 3" xfId="12815" xr:uid="{6FF0745F-CE25-4407-A42F-D264EF519925}"/>
    <cellStyle name="Millares 2 3 2 2 4 4 3" xfId="7767" xr:uid="{00000000-0005-0000-0000-00005A0B0000}"/>
    <cellStyle name="Millares 2 3 2 2 4 4 3 2" xfId="14505" xr:uid="{6FBB59B3-5E59-4687-B615-A24763DE864B}"/>
    <cellStyle name="Millares 2 3 2 2 4 4 4" xfId="11146" xr:uid="{9BFD9E0A-6B94-4304-8B6C-02D6762C20A5}"/>
    <cellStyle name="Millares 2 3 2 2 4 5" xfId="4780" xr:uid="{00000000-0005-0000-0000-00005B0B0000}"/>
    <cellStyle name="Millares 2 3 2 2 4 5 2" xfId="8169" xr:uid="{00000000-0005-0000-0000-00005C0B0000}"/>
    <cellStyle name="Millares 2 3 2 2 4 5 2 2" xfId="14907" xr:uid="{D7516B54-C7AD-4E90-A866-4505C5AB3C39}"/>
    <cellStyle name="Millares 2 3 2 2 4 5 3" xfId="11548" xr:uid="{A8F0481D-EBB6-4001-9586-0BBBD828EED2}"/>
    <cellStyle name="Millares 2 3 2 2 4 6" xfId="6500" xr:uid="{00000000-0005-0000-0000-00005D0B0000}"/>
    <cellStyle name="Millares 2 3 2 2 4 6 2" xfId="13238" xr:uid="{9485848F-6C4B-4229-923C-536573B9242F}"/>
    <cellStyle name="Millares 2 3 2 2 4 7" xfId="9878" xr:uid="{D6A17CD9-408D-4FCB-820C-2291369E9E80}"/>
    <cellStyle name="Millares 2 3 2 2 5" xfId="3270" xr:uid="{00000000-0005-0000-0000-00005E0B0000}"/>
    <cellStyle name="Millares 2 3 2 2 5 2" xfId="4974" xr:uid="{00000000-0005-0000-0000-00005F0B0000}"/>
    <cellStyle name="Millares 2 3 2 2 5 2 2" xfId="8363" xr:uid="{00000000-0005-0000-0000-0000600B0000}"/>
    <cellStyle name="Millares 2 3 2 2 5 2 2 2" xfId="15101" xr:uid="{5DA66563-1852-406E-B192-B7E8C97E1BD7}"/>
    <cellStyle name="Millares 2 3 2 2 5 2 3" xfId="11742" xr:uid="{1870B2F4-4ECC-47B2-BC2A-533A87EED5E3}"/>
    <cellStyle name="Millares 2 3 2 2 5 3" xfId="6694" xr:uid="{00000000-0005-0000-0000-0000610B0000}"/>
    <cellStyle name="Millares 2 3 2 2 5 3 2" xfId="13432" xr:uid="{F2A80810-93C7-4EDC-8EC4-131A74AD43AB}"/>
    <cellStyle name="Millares 2 3 2 2 5 4" xfId="10072" xr:uid="{C4142829-1458-4105-9CF8-9DA67FE7811B}"/>
    <cellStyle name="Millares 2 3 2 2 6" xfId="3663" xr:uid="{00000000-0005-0000-0000-0000620B0000}"/>
    <cellStyle name="Millares 2 3 2 2 6 2" xfId="5362" xr:uid="{00000000-0005-0000-0000-0000630B0000}"/>
    <cellStyle name="Millares 2 3 2 2 6 2 2" xfId="8751" xr:uid="{00000000-0005-0000-0000-0000640B0000}"/>
    <cellStyle name="Millares 2 3 2 2 6 2 2 2" xfId="15489" xr:uid="{F92425F3-1927-44E2-BA82-BC0965E209FB}"/>
    <cellStyle name="Millares 2 3 2 2 6 2 3" xfId="12130" xr:uid="{2D743691-3697-4304-948C-7338BA9FFE05}"/>
    <cellStyle name="Millares 2 3 2 2 6 3" xfId="7082" xr:uid="{00000000-0005-0000-0000-0000650B0000}"/>
    <cellStyle name="Millares 2 3 2 2 6 3 2" xfId="13820" xr:uid="{00BF704D-CD88-4A1B-9C2F-84BE24E45704}"/>
    <cellStyle name="Millares 2 3 2 2 6 4" xfId="10461" xr:uid="{37F86B5D-64F5-4562-AAF7-0097509EDF0C}"/>
    <cellStyle name="Millares 2 3 2 2 7" xfId="4061" xr:uid="{00000000-0005-0000-0000-0000660B0000}"/>
    <cellStyle name="Millares 2 3 2 2 7 2" xfId="5753" xr:uid="{00000000-0005-0000-0000-0000670B0000}"/>
    <cellStyle name="Millares 2 3 2 2 7 2 2" xfId="9142" xr:uid="{00000000-0005-0000-0000-0000680B0000}"/>
    <cellStyle name="Millares 2 3 2 2 7 2 2 2" xfId="15880" xr:uid="{741E5889-AFB9-467F-ACBD-A7CE523F6686}"/>
    <cellStyle name="Millares 2 3 2 2 7 2 3" xfId="12521" xr:uid="{49C65741-E74D-4FC6-A6B2-AC21DF573199}"/>
    <cellStyle name="Millares 2 3 2 2 7 3" xfId="7473" xr:uid="{00000000-0005-0000-0000-0000690B0000}"/>
    <cellStyle name="Millares 2 3 2 2 7 3 2" xfId="14211" xr:uid="{EA2A8182-0A83-4BD7-80D1-E874F9AC3CD7}"/>
    <cellStyle name="Millares 2 3 2 2 7 4" xfId="10852" xr:uid="{AC7458F5-9F36-4CE6-BB78-A063A55A2F27}"/>
    <cellStyle name="Millares 2 3 2 2 8" xfId="4166" xr:uid="{00000000-0005-0000-0000-00006A0B0000}"/>
    <cellStyle name="Millares 2 3 2 2 8 2" xfId="5851" xr:uid="{00000000-0005-0000-0000-00006B0B0000}"/>
    <cellStyle name="Millares 2 3 2 2 8 2 2" xfId="9240" xr:uid="{00000000-0005-0000-0000-00006C0B0000}"/>
    <cellStyle name="Millares 2 3 2 2 8 2 2 2" xfId="15978" xr:uid="{86B17AB0-C4B0-4EC7-AD85-7D6A0805AA7E}"/>
    <cellStyle name="Millares 2 3 2 2 8 2 3" xfId="12619" xr:uid="{9A8EBF5F-345B-4639-BD76-8602C68CE1F4}"/>
    <cellStyle name="Millares 2 3 2 2 8 3" xfId="7571" xr:uid="{00000000-0005-0000-0000-00006D0B0000}"/>
    <cellStyle name="Millares 2 3 2 2 8 3 2" xfId="14309" xr:uid="{19185F0B-087C-4B69-99D0-4E322592DB2E}"/>
    <cellStyle name="Millares 2 3 2 2 8 4" xfId="10950" xr:uid="{584F72D0-A44D-42AA-A6EB-1D545671354F}"/>
    <cellStyle name="Millares 2 3 2 2 9" xfId="4583" xr:uid="{00000000-0005-0000-0000-00006E0B0000}"/>
    <cellStyle name="Millares 2 3 2 2 9 2" xfId="7972" xr:uid="{00000000-0005-0000-0000-00006F0B0000}"/>
    <cellStyle name="Millares 2 3 2 2 9 2 2" xfId="14710" xr:uid="{C3E6A46D-386E-41AB-9787-206E7A0675CA}"/>
    <cellStyle name="Millares 2 3 2 2 9 3" xfId="11351" xr:uid="{46F4BC86-F224-4A93-9C40-DF803EFA0CDB}"/>
    <cellStyle name="Millares 2 3 2 3" xfId="2888" xr:uid="{00000000-0005-0000-0000-0000700B0000}"/>
    <cellStyle name="Millares 2 3 2 3 10" xfId="9732" xr:uid="{7FBBAA57-C7E5-42F0-BEFE-7730D341FFEC}"/>
    <cellStyle name="Millares 2 3 2 3 2" xfId="3020" xr:uid="{00000000-0005-0000-0000-0000710B0000}"/>
    <cellStyle name="Millares 2 3 2 3 2 2" xfId="3218" xr:uid="{00000000-0005-0000-0000-0000720B0000}"/>
    <cellStyle name="Millares 2 3 2 3 2 2 2" xfId="3610" xr:uid="{00000000-0005-0000-0000-0000730B0000}"/>
    <cellStyle name="Millares 2 3 2 3 2 2 2 2" xfId="5314" xr:uid="{00000000-0005-0000-0000-0000740B0000}"/>
    <cellStyle name="Millares 2 3 2 3 2 2 2 2 2" xfId="8703" xr:uid="{00000000-0005-0000-0000-0000750B0000}"/>
    <cellStyle name="Millares 2 3 2 3 2 2 2 2 2 2" xfId="15441" xr:uid="{A86E7393-B27A-418D-9DA8-A08734C78D37}"/>
    <cellStyle name="Millares 2 3 2 3 2 2 2 2 3" xfId="12082" xr:uid="{D071023F-4A5B-4A27-A7EE-C8DB80AC143A}"/>
    <cellStyle name="Millares 2 3 2 3 2 2 2 3" xfId="7034" xr:uid="{00000000-0005-0000-0000-0000760B0000}"/>
    <cellStyle name="Millares 2 3 2 3 2 2 2 3 2" xfId="13772" xr:uid="{EE8302EC-6158-4FBB-9A99-7D22E262FF0B}"/>
    <cellStyle name="Millares 2 3 2 3 2 2 2 4" xfId="10413" xr:uid="{F2C057A5-19EA-4FCB-B2F1-DB9029752FA5}"/>
    <cellStyle name="Millares 2 3 2 3 2 2 3" xfId="4005" xr:uid="{00000000-0005-0000-0000-0000770B0000}"/>
    <cellStyle name="Millares 2 3 2 3 2 2 3 2" xfId="5703" xr:uid="{00000000-0005-0000-0000-0000780B0000}"/>
    <cellStyle name="Millares 2 3 2 3 2 2 3 2 2" xfId="9092" xr:uid="{00000000-0005-0000-0000-0000790B0000}"/>
    <cellStyle name="Millares 2 3 2 3 2 2 3 2 2 2" xfId="15830" xr:uid="{D54BE728-A2E7-4998-8031-8640C5DF5031}"/>
    <cellStyle name="Millares 2 3 2 3 2 2 3 2 3" xfId="12471" xr:uid="{AFB2B6A7-2B86-4FF4-8260-0372DCAFB3EB}"/>
    <cellStyle name="Millares 2 3 2 3 2 2 3 3" xfId="7423" xr:uid="{00000000-0005-0000-0000-00007A0B0000}"/>
    <cellStyle name="Millares 2 3 2 3 2 2 3 3 2" xfId="14161" xr:uid="{EF041921-C787-4444-8C60-89C150358F0D}"/>
    <cellStyle name="Millares 2 3 2 3 2 2 3 4" xfId="10802" xr:uid="{4FF88DB5-5B6A-4D7F-839F-D435796D0C86}"/>
    <cellStyle name="Millares 2 3 2 3 2 2 4" xfId="4512" xr:uid="{00000000-0005-0000-0000-00007B0B0000}"/>
    <cellStyle name="Millares 2 3 2 3 2 2 4 2" xfId="6193" xr:uid="{00000000-0005-0000-0000-00007C0B0000}"/>
    <cellStyle name="Millares 2 3 2 3 2 2 4 2 2" xfId="9582" xr:uid="{00000000-0005-0000-0000-00007D0B0000}"/>
    <cellStyle name="Millares 2 3 2 3 2 2 4 2 2 2" xfId="16320" xr:uid="{1F74292B-9075-401E-B90B-97C13FBEB0C4}"/>
    <cellStyle name="Millares 2 3 2 3 2 2 4 2 3" xfId="12961" xr:uid="{29B97C93-F695-4C48-BC61-565A01231E4F}"/>
    <cellStyle name="Millares 2 3 2 3 2 2 4 3" xfId="7913" xr:uid="{00000000-0005-0000-0000-00007E0B0000}"/>
    <cellStyle name="Millares 2 3 2 3 2 2 4 3 2" xfId="14651" xr:uid="{70C96B47-8ED1-4E96-B6F8-23D87EDD4460}"/>
    <cellStyle name="Millares 2 3 2 3 2 2 4 4" xfId="11292" xr:uid="{6025A155-5636-4DF7-943A-F2593DF3005B}"/>
    <cellStyle name="Millares 2 3 2 3 2 2 5" xfId="4926" xr:uid="{00000000-0005-0000-0000-00007F0B0000}"/>
    <cellStyle name="Millares 2 3 2 3 2 2 5 2" xfId="8315" xr:uid="{00000000-0005-0000-0000-0000800B0000}"/>
    <cellStyle name="Millares 2 3 2 3 2 2 5 2 2" xfId="15053" xr:uid="{821018F8-49CC-4AC9-8655-0E3B106F342D}"/>
    <cellStyle name="Millares 2 3 2 3 2 2 5 3" xfId="11694" xr:uid="{7B979032-4981-4CE1-A39C-237847B245B5}"/>
    <cellStyle name="Millares 2 3 2 3 2 2 6" xfId="6646" xr:uid="{00000000-0005-0000-0000-0000810B0000}"/>
    <cellStyle name="Millares 2 3 2 3 2 2 6 2" xfId="13384" xr:uid="{7A6DB2D2-FE6D-45AF-9BD6-C028686EF46D}"/>
    <cellStyle name="Millares 2 3 2 3 2 2 7" xfId="10024" xr:uid="{727FB0F3-A3BB-4FC8-BEAE-706035B81F8F}"/>
    <cellStyle name="Millares 2 3 2 3 2 3" xfId="3416" xr:uid="{00000000-0005-0000-0000-0000820B0000}"/>
    <cellStyle name="Millares 2 3 2 3 2 3 2" xfId="5120" xr:uid="{00000000-0005-0000-0000-0000830B0000}"/>
    <cellStyle name="Millares 2 3 2 3 2 3 2 2" xfId="8509" xr:uid="{00000000-0005-0000-0000-0000840B0000}"/>
    <cellStyle name="Millares 2 3 2 3 2 3 2 2 2" xfId="15247" xr:uid="{FB292053-DBE6-405B-A902-BA0FBF5A479A}"/>
    <cellStyle name="Millares 2 3 2 3 2 3 2 3" xfId="11888" xr:uid="{B20A2342-B028-493D-AA7B-3207BFC4247F}"/>
    <cellStyle name="Millares 2 3 2 3 2 3 3" xfId="6840" xr:uid="{00000000-0005-0000-0000-0000850B0000}"/>
    <cellStyle name="Millares 2 3 2 3 2 3 3 2" xfId="13578" xr:uid="{5EDF052D-6CFA-42B0-86D6-6AE355192420}"/>
    <cellStyle name="Millares 2 3 2 3 2 3 4" xfId="10219" xr:uid="{73CD6748-9F00-4AF5-B3DB-FF54E4FA5325}"/>
    <cellStyle name="Millares 2 3 2 3 2 4" xfId="3811" xr:uid="{00000000-0005-0000-0000-0000860B0000}"/>
    <cellStyle name="Millares 2 3 2 3 2 4 2" xfId="5509" xr:uid="{00000000-0005-0000-0000-0000870B0000}"/>
    <cellStyle name="Millares 2 3 2 3 2 4 2 2" xfId="8898" xr:uid="{00000000-0005-0000-0000-0000880B0000}"/>
    <cellStyle name="Millares 2 3 2 3 2 4 2 2 2" xfId="15636" xr:uid="{325E0DB2-0428-4C46-9320-69D2FCA930FD}"/>
    <cellStyle name="Millares 2 3 2 3 2 4 2 3" xfId="12277" xr:uid="{EDFEAED6-5983-4815-AB3F-6B95789AD33C}"/>
    <cellStyle name="Millares 2 3 2 3 2 4 3" xfId="7229" xr:uid="{00000000-0005-0000-0000-0000890B0000}"/>
    <cellStyle name="Millares 2 3 2 3 2 4 3 2" xfId="13967" xr:uid="{D971BF8E-9465-4D3E-85EE-2EC2C86DF190}"/>
    <cellStyle name="Millares 2 3 2 3 2 4 4" xfId="10608" xr:uid="{D1A1043C-63F3-4F94-8DD6-DB72DAD58ECD}"/>
    <cellStyle name="Millares 2 3 2 3 2 5" xfId="4318" xr:uid="{00000000-0005-0000-0000-00008A0B0000}"/>
    <cellStyle name="Millares 2 3 2 3 2 5 2" xfId="5999" xr:uid="{00000000-0005-0000-0000-00008B0B0000}"/>
    <cellStyle name="Millares 2 3 2 3 2 5 2 2" xfId="9388" xr:uid="{00000000-0005-0000-0000-00008C0B0000}"/>
    <cellStyle name="Millares 2 3 2 3 2 5 2 2 2" xfId="16126" xr:uid="{BED21395-9423-4B91-91B8-8B6C7FF47210}"/>
    <cellStyle name="Millares 2 3 2 3 2 5 2 3" xfId="12767" xr:uid="{7A31EF55-516E-4D7C-9408-021FC9319788}"/>
    <cellStyle name="Millares 2 3 2 3 2 5 3" xfId="7719" xr:uid="{00000000-0005-0000-0000-00008D0B0000}"/>
    <cellStyle name="Millares 2 3 2 3 2 5 3 2" xfId="14457" xr:uid="{C2ABAD12-FB88-4F5F-9680-05A55BA35438}"/>
    <cellStyle name="Millares 2 3 2 3 2 5 4" xfId="11098" xr:uid="{7145F374-0572-48FB-A2FB-A4E15EE01F01}"/>
    <cellStyle name="Millares 2 3 2 3 2 6" xfId="4732" xr:uid="{00000000-0005-0000-0000-00008E0B0000}"/>
    <cellStyle name="Millares 2 3 2 3 2 6 2" xfId="8121" xr:uid="{00000000-0005-0000-0000-00008F0B0000}"/>
    <cellStyle name="Millares 2 3 2 3 2 6 2 2" xfId="14859" xr:uid="{3E660B9E-DC09-48F8-83ED-7C5B8D56AD3C}"/>
    <cellStyle name="Millares 2 3 2 3 2 6 3" xfId="11500" xr:uid="{E29109C3-AB15-46F1-BBFD-6331658F3023}"/>
    <cellStyle name="Millares 2 3 2 3 2 7" xfId="6452" xr:uid="{00000000-0005-0000-0000-0000900B0000}"/>
    <cellStyle name="Millares 2 3 2 3 2 7 2" xfId="13190" xr:uid="{FB068489-0743-47FD-B66A-B3452D3BFABA}"/>
    <cellStyle name="Millares 2 3 2 3 2 8" xfId="9830" xr:uid="{D8A9CFC4-97C2-49F5-91BB-EFDEAC7C5EB6}"/>
    <cellStyle name="Millares 2 3 2 3 3" xfId="3120" xr:uid="{00000000-0005-0000-0000-0000910B0000}"/>
    <cellStyle name="Millares 2 3 2 3 3 2" xfId="3512" xr:uid="{00000000-0005-0000-0000-0000920B0000}"/>
    <cellStyle name="Millares 2 3 2 3 3 2 2" xfId="5216" xr:uid="{00000000-0005-0000-0000-0000930B0000}"/>
    <cellStyle name="Millares 2 3 2 3 3 2 2 2" xfId="8605" xr:uid="{00000000-0005-0000-0000-0000940B0000}"/>
    <cellStyle name="Millares 2 3 2 3 3 2 2 2 2" xfId="15343" xr:uid="{D8F6847B-7053-4B43-B5DC-69D7EAC6A8DF}"/>
    <cellStyle name="Millares 2 3 2 3 3 2 2 3" xfId="11984" xr:uid="{D0916295-2741-4F06-9234-7FC1185D14AD}"/>
    <cellStyle name="Millares 2 3 2 3 3 2 3" xfId="6936" xr:uid="{00000000-0005-0000-0000-0000950B0000}"/>
    <cellStyle name="Millares 2 3 2 3 3 2 3 2" xfId="13674" xr:uid="{C6D2D8C5-6865-40B6-BF09-B0B316A29DC0}"/>
    <cellStyle name="Millares 2 3 2 3 3 2 4" xfId="10315" xr:uid="{93C1FE05-5BB3-491A-9C05-263FF61AE221}"/>
    <cellStyle name="Millares 2 3 2 3 3 3" xfId="3907" xr:uid="{00000000-0005-0000-0000-0000960B0000}"/>
    <cellStyle name="Millares 2 3 2 3 3 3 2" xfId="5605" xr:uid="{00000000-0005-0000-0000-0000970B0000}"/>
    <cellStyle name="Millares 2 3 2 3 3 3 2 2" xfId="8994" xr:uid="{00000000-0005-0000-0000-0000980B0000}"/>
    <cellStyle name="Millares 2 3 2 3 3 3 2 2 2" xfId="15732" xr:uid="{8D93D9B9-5A55-40E6-9A08-1BD217379BC2}"/>
    <cellStyle name="Millares 2 3 2 3 3 3 2 3" xfId="12373" xr:uid="{6F666D63-91C5-4BFD-9093-93D9A90E74BC}"/>
    <cellStyle name="Millares 2 3 2 3 3 3 3" xfId="7325" xr:uid="{00000000-0005-0000-0000-0000990B0000}"/>
    <cellStyle name="Millares 2 3 2 3 3 3 3 2" xfId="14063" xr:uid="{23D2C14C-7019-484A-AD39-C096E3ECF307}"/>
    <cellStyle name="Millares 2 3 2 3 3 3 4" xfId="10704" xr:uid="{EF08721B-CEE1-4C2E-8D46-60A8F96900CA}"/>
    <cellStyle name="Millares 2 3 2 3 3 4" xfId="4414" xr:uid="{00000000-0005-0000-0000-00009A0B0000}"/>
    <cellStyle name="Millares 2 3 2 3 3 4 2" xfId="6095" xr:uid="{00000000-0005-0000-0000-00009B0B0000}"/>
    <cellStyle name="Millares 2 3 2 3 3 4 2 2" xfId="9484" xr:uid="{00000000-0005-0000-0000-00009C0B0000}"/>
    <cellStyle name="Millares 2 3 2 3 3 4 2 2 2" xfId="16222" xr:uid="{9EC90377-B47C-4057-89CA-8C0C8D88F92F}"/>
    <cellStyle name="Millares 2 3 2 3 3 4 2 3" xfId="12863" xr:uid="{9C8D6F8E-4F54-4AE6-A37E-085334CADD7F}"/>
    <cellStyle name="Millares 2 3 2 3 3 4 3" xfId="7815" xr:uid="{00000000-0005-0000-0000-00009D0B0000}"/>
    <cellStyle name="Millares 2 3 2 3 3 4 3 2" xfId="14553" xr:uid="{1151BDAA-7DFD-499C-8309-398391AA42FC}"/>
    <cellStyle name="Millares 2 3 2 3 3 4 4" xfId="11194" xr:uid="{57E9ED84-7338-4BB8-BE56-B326B902EBD6}"/>
    <cellStyle name="Millares 2 3 2 3 3 5" xfId="4828" xr:uid="{00000000-0005-0000-0000-00009E0B0000}"/>
    <cellStyle name="Millares 2 3 2 3 3 5 2" xfId="8217" xr:uid="{00000000-0005-0000-0000-00009F0B0000}"/>
    <cellStyle name="Millares 2 3 2 3 3 5 2 2" xfId="14955" xr:uid="{B73DEA4D-61F0-42B7-A3A2-AA2F89D72C39}"/>
    <cellStyle name="Millares 2 3 2 3 3 5 3" xfId="11596" xr:uid="{55C855D5-CF21-4C9A-A83B-0B65D8971E8B}"/>
    <cellStyle name="Millares 2 3 2 3 3 6" xfId="6548" xr:uid="{00000000-0005-0000-0000-0000A00B0000}"/>
    <cellStyle name="Millares 2 3 2 3 3 6 2" xfId="13286" xr:uid="{BD2D8A74-F9ED-4921-A32E-342228ABA6FA}"/>
    <cellStyle name="Millares 2 3 2 3 3 7" xfId="9926" xr:uid="{B3124006-C55A-4151-A771-BFEDA2DD9F81}"/>
    <cellStyle name="Millares 2 3 2 3 4" xfId="3318" xr:uid="{00000000-0005-0000-0000-0000A10B0000}"/>
    <cellStyle name="Millares 2 3 2 3 4 2" xfId="5022" xr:uid="{00000000-0005-0000-0000-0000A20B0000}"/>
    <cellStyle name="Millares 2 3 2 3 4 2 2" xfId="8411" xr:uid="{00000000-0005-0000-0000-0000A30B0000}"/>
    <cellStyle name="Millares 2 3 2 3 4 2 2 2" xfId="15149" xr:uid="{59DB36D8-C222-4DE7-9A33-7B5797D7CC27}"/>
    <cellStyle name="Millares 2 3 2 3 4 2 3" xfId="11790" xr:uid="{41C25AAE-002A-4EAA-B8D0-3BB705F4FDB9}"/>
    <cellStyle name="Millares 2 3 2 3 4 3" xfId="6742" xr:uid="{00000000-0005-0000-0000-0000A40B0000}"/>
    <cellStyle name="Millares 2 3 2 3 4 3 2" xfId="13480" xr:uid="{6CF2DBA0-1DEB-4879-92F8-2E9181686815}"/>
    <cellStyle name="Millares 2 3 2 3 4 4" xfId="10121" xr:uid="{0FD7804C-E4E6-409F-9CFF-F4F4A07B521C}"/>
    <cellStyle name="Millares 2 3 2 3 5" xfId="3713" xr:uid="{00000000-0005-0000-0000-0000A50B0000}"/>
    <cellStyle name="Millares 2 3 2 3 5 2" xfId="5411" xr:uid="{00000000-0005-0000-0000-0000A60B0000}"/>
    <cellStyle name="Millares 2 3 2 3 5 2 2" xfId="8800" xr:uid="{00000000-0005-0000-0000-0000A70B0000}"/>
    <cellStyle name="Millares 2 3 2 3 5 2 2 2" xfId="15538" xr:uid="{2B355310-40AD-4790-B414-77B5008CEA08}"/>
    <cellStyle name="Millares 2 3 2 3 5 2 3" xfId="12179" xr:uid="{DA24FC60-7977-4687-9BF4-AAD6875C6500}"/>
    <cellStyle name="Millares 2 3 2 3 5 3" xfId="7131" xr:uid="{00000000-0005-0000-0000-0000A80B0000}"/>
    <cellStyle name="Millares 2 3 2 3 5 3 2" xfId="13869" xr:uid="{11BE17C1-3E8D-45C5-AFE6-0A7972A8132C}"/>
    <cellStyle name="Millares 2 3 2 3 5 4" xfId="10510" xr:uid="{E0E4221E-038F-4BF7-8429-107E9294A2EC}"/>
    <cellStyle name="Millares 2 3 2 3 6" xfId="4111" xr:uid="{00000000-0005-0000-0000-0000A90B0000}"/>
    <cellStyle name="Millares 2 3 2 3 6 2" xfId="5803" xr:uid="{00000000-0005-0000-0000-0000AA0B0000}"/>
    <cellStyle name="Millares 2 3 2 3 6 2 2" xfId="9192" xr:uid="{00000000-0005-0000-0000-0000AB0B0000}"/>
    <cellStyle name="Millares 2 3 2 3 6 2 2 2" xfId="15930" xr:uid="{EF89262D-3772-4A3D-8681-AD50C7974557}"/>
    <cellStyle name="Millares 2 3 2 3 6 2 3" xfId="12571" xr:uid="{EEA75CD9-C815-4BF7-916E-7958587F8C5E}"/>
    <cellStyle name="Millares 2 3 2 3 6 3" xfId="7523" xr:uid="{00000000-0005-0000-0000-0000AC0B0000}"/>
    <cellStyle name="Millares 2 3 2 3 6 3 2" xfId="14261" xr:uid="{C6124585-5357-4A5E-9145-21EE5F0DAC04}"/>
    <cellStyle name="Millares 2 3 2 3 6 4" xfId="10902" xr:uid="{1005A5E6-726E-4A52-9D9B-70AF8EE65365}"/>
    <cellStyle name="Millares 2 3 2 3 7" xfId="4220" xr:uid="{00000000-0005-0000-0000-0000AD0B0000}"/>
    <cellStyle name="Millares 2 3 2 3 7 2" xfId="5901" xr:uid="{00000000-0005-0000-0000-0000AE0B0000}"/>
    <cellStyle name="Millares 2 3 2 3 7 2 2" xfId="9290" xr:uid="{00000000-0005-0000-0000-0000AF0B0000}"/>
    <cellStyle name="Millares 2 3 2 3 7 2 2 2" xfId="16028" xr:uid="{D6F1BC51-BC42-4FF6-A96D-F10DDF6F26FB}"/>
    <cellStyle name="Millares 2 3 2 3 7 2 3" xfId="12669" xr:uid="{A4886C72-676D-431E-9D1A-802759C1C9D1}"/>
    <cellStyle name="Millares 2 3 2 3 7 3" xfId="7621" xr:uid="{00000000-0005-0000-0000-0000B00B0000}"/>
    <cellStyle name="Millares 2 3 2 3 7 3 2" xfId="14359" xr:uid="{B4C6388A-D236-44DA-8154-11B195EBFF07}"/>
    <cellStyle name="Millares 2 3 2 3 7 4" xfId="11000" xr:uid="{18D296E3-1605-43F8-B8CA-44FB703D76B6}"/>
    <cellStyle name="Millares 2 3 2 3 8" xfId="4634" xr:uid="{00000000-0005-0000-0000-0000B10B0000}"/>
    <cellStyle name="Millares 2 3 2 3 8 2" xfId="8023" xr:uid="{00000000-0005-0000-0000-0000B20B0000}"/>
    <cellStyle name="Millares 2 3 2 3 8 2 2" xfId="14761" xr:uid="{9AECF5E4-B822-4192-A8F7-2DD25C6748D1}"/>
    <cellStyle name="Millares 2 3 2 3 8 3" xfId="11402" xr:uid="{2871B232-F645-4F66-AF6C-48C23BC6544A}"/>
    <cellStyle name="Millares 2 3 2 3 9" xfId="6340" xr:uid="{00000000-0005-0000-0000-0000B30B0000}"/>
    <cellStyle name="Millares 2 3 2 3 9 2" xfId="13084" xr:uid="{65D637A1-43E4-452B-A1AC-F6143928CA3A}"/>
    <cellStyle name="Millares 2 3 2 4" xfId="2965" xr:uid="{00000000-0005-0000-0000-0000B40B0000}"/>
    <cellStyle name="Millares 2 3 2 4 2" xfId="3167" xr:uid="{00000000-0005-0000-0000-0000B50B0000}"/>
    <cellStyle name="Millares 2 3 2 4 2 2" xfId="3559" xr:uid="{00000000-0005-0000-0000-0000B60B0000}"/>
    <cellStyle name="Millares 2 3 2 4 2 2 2" xfId="5263" xr:uid="{00000000-0005-0000-0000-0000B70B0000}"/>
    <cellStyle name="Millares 2 3 2 4 2 2 2 2" xfId="8652" xr:uid="{00000000-0005-0000-0000-0000B80B0000}"/>
    <cellStyle name="Millares 2 3 2 4 2 2 2 2 2" xfId="15390" xr:uid="{E92F14FD-7F89-428F-AAC2-DA98B50C611C}"/>
    <cellStyle name="Millares 2 3 2 4 2 2 2 3" xfId="12031" xr:uid="{82162C56-6228-4A5D-96BE-4AD563EE6E43}"/>
    <cellStyle name="Millares 2 3 2 4 2 2 3" xfId="6983" xr:uid="{00000000-0005-0000-0000-0000B90B0000}"/>
    <cellStyle name="Millares 2 3 2 4 2 2 3 2" xfId="13721" xr:uid="{0CFC21B6-BB11-4F52-8BA8-E82ACD4C9A6D}"/>
    <cellStyle name="Millares 2 3 2 4 2 2 4" xfId="10362" xr:uid="{0990A2F9-E64B-4DD4-8FE1-AC53D7ABC5D0}"/>
    <cellStyle name="Millares 2 3 2 4 2 3" xfId="3954" xr:uid="{00000000-0005-0000-0000-0000BA0B0000}"/>
    <cellStyle name="Millares 2 3 2 4 2 3 2" xfId="5652" xr:uid="{00000000-0005-0000-0000-0000BB0B0000}"/>
    <cellStyle name="Millares 2 3 2 4 2 3 2 2" xfId="9041" xr:uid="{00000000-0005-0000-0000-0000BC0B0000}"/>
    <cellStyle name="Millares 2 3 2 4 2 3 2 2 2" xfId="15779" xr:uid="{DD0366A7-FF45-4F80-86FF-92B890DE259D}"/>
    <cellStyle name="Millares 2 3 2 4 2 3 2 3" xfId="12420" xr:uid="{A925025A-EE77-4012-9D05-96CBBE92E6FA}"/>
    <cellStyle name="Millares 2 3 2 4 2 3 3" xfId="7372" xr:uid="{00000000-0005-0000-0000-0000BD0B0000}"/>
    <cellStyle name="Millares 2 3 2 4 2 3 3 2" xfId="14110" xr:uid="{B5E112B6-76C0-4719-B49E-E3694C3D89AA}"/>
    <cellStyle name="Millares 2 3 2 4 2 3 4" xfId="10751" xr:uid="{FBF17C2D-8131-44CB-81FE-3F6B34AA78C5}"/>
    <cellStyle name="Millares 2 3 2 4 2 4" xfId="4461" xr:uid="{00000000-0005-0000-0000-0000BE0B0000}"/>
    <cellStyle name="Millares 2 3 2 4 2 4 2" xfId="6142" xr:uid="{00000000-0005-0000-0000-0000BF0B0000}"/>
    <cellStyle name="Millares 2 3 2 4 2 4 2 2" xfId="9531" xr:uid="{00000000-0005-0000-0000-0000C00B0000}"/>
    <cellStyle name="Millares 2 3 2 4 2 4 2 2 2" xfId="16269" xr:uid="{5303D499-DB80-4BFF-A852-6D515D6D40DC}"/>
    <cellStyle name="Millares 2 3 2 4 2 4 2 3" xfId="12910" xr:uid="{3C4B2644-8ED8-4F07-BB48-403B358D3D3E}"/>
    <cellStyle name="Millares 2 3 2 4 2 4 3" xfId="7862" xr:uid="{00000000-0005-0000-0000-0000C10B0000}"/>
    <cellStyle name="Millares 2 3 2 4 2 4 3 2" xfId="14600" xr:uid="{1E9568C6-2231-4223-8664-0A45358BBE13}"/>
    <cellStyle name="Millares 2 3 2 4 2 4 4" xfId="11241" xr:uid="{1428ACE9-EFD6-4ACB-9FB6-C9EBFD13DF6B}"/>
    <cellStyle name="Millares 2 3 2 4 2 5" xfId="4875" xr:uid="{00000000-0005-0000-0000-0000C20B0000}"/>
    <cellStyle name="Millares 2 3 2 4 2 5 2" xfId="8264" xr:uid="{00000000-0005-0000-0000-0000C30B0000}"/>
    <cellStyle name="Millares 2 3 2 4 2 5 2 2" xfId="15002" xr:uid="{06424756-55A0-4512-A862-4395243FCA1B}"/>
    <cellStyle name="Millares 2 3 2 4 2 5 3" xfId="11643" xr:uid="{37E79C83-AA1E-46F3-A115-5CB04F6151AD}"/>
    <cellStyle name="Millares 2 3 2 4 2 6" xfId="6595" xr:uid="{00000000-0005-0000-0000-0000C40B0000}"/>
    <cellStyle name="Millares 2 3 2 4 2 6 2" xfId="13333" xr:uid="{72973CCB-C4A0-4537-B3FD-D92DADD55A90}"/>
    <cellStyle name="Millares 2 3 2 4 2 7" xfId="9973" xr:uid="{3C658AAE-8898-40E5-8C23-D11DA074C0D5}"/>
    <cellStyle name="Millares 2 3 2 4 3" xfId="3365" xr:uid="{00000000-0005-0000-0000-0000C50B0000}"/>
    <cellStyle name="Millares 2 3 2 4 3 2" xfId="5069" xr:uid="{00000000-0005-0000-0000-0000C60B0000}"/>
    <cellStyle name="Millares 2 3 2 4 3 2 2" xfId="8458" xr:uid="{00000000-0005-0000-0000-0000C70B0000}"/>
    <cellStyle name="Millares 2 3 2 4 3 2 2 2" xfId="15196" xr:uid="{7CCC8503-80AE-4856-98DC-1704AECF3755}"/>
    <cellStyle name="Millares 2 3 2 4 3 2 3" xfId="11837" xr:uid="{134822A4-CCA3-49F7-9EC0-671409DCA661}"/>
    <cellStyle name="Millares 2 3 2 4 3 3" xfId="6789" xr:uid="{00000000-0005-0000-0000-0000C80B0000}"/>
    <cellStyle name="Millares 2 3 2 4 3 3 2" xfId="13527" xr:uid="{0ACD2C10-D7C0-47BC-BFB5-6897B19AD6E5}"/>
    <cellStyle name="Millares 2 3 2 4 3 4" xfId="10168" xr:uid="{352E2CF9-D046-4087-849D-D4355459B41C}"/>
    <cellStyle name="Millares 2 3 2 4 4" xfId="3760" xr:uid="{00000000-0005-0000-0000-0000C90B0000}"/>
    <cellStyle name="Millares 2 3 2 4 4 2" xfId="5458" xr:uid="{00000000-0005-0000-0000-0000CA0B0000}"/>
    <cellStyle name="Millares 2 3 2 4 4 2 2" xfId="8847" xr:uid="{00000000-0005-0000-0000-0000CB0B0000}"/>
    <cellStyle name="Millares 2 3 2 4 4 2 2 2" xfId="15585" xr:uid="{93572389-43C7-4CD7-9CE0-3E90F3E93122}"/>
    <cellStyle name="Millares 2 3 2 4 4 2 3" xfId="12226" xr:uid="{A66AD80B-3B23-4AD8-B518-BF9F2D508398}"/>
    <cellStyle name="Millares 2 3 2 4 4 3" xfId="7178" xr:uid="{00000000-0005-0000-0000-0000CC0B0000}"/>
    <cellStyle name="Millares 2 3 2 4 4 3 2" xfId="13916" xr:uid="{FAD5A7E6-52E6-412F-917C-9F69DA983E84}"/>
    <cellStyle name="Millares 2 3 2 4 4 4" xfId="10557" xr:uid="{1B4038CF-7C8E-4401-9062-A972675FE056}"/>
    <cellStyle name="Millares 2 3 2 4 5" xfId="4267" xr:uid="{00000000-0005-0000-0000-0000CD0B0000}"/>
    <cellStyle name="Millares 2 3 2 4 5 2" xfId="5948" xr:uid="{00000000-0005-0000-0000-0000CE0B0000}"/>
    <cellStyle name="Millares 2 3 2 4 5 2 2" xfId="9337" xr:uid="{00000000-0005-0000-0000-0000CF0B0000}"/>
    <cellStyle name="Millares 2 3 2 4 5 2 2 2" xfId="16075" xr:uid="{A25F4B00-87C5-4D6A-BA74-BACE703D3EDA}"/>
    <cellStyle name="Millares 2 3 2 4 5 2 3" xfId="12716" xr:uid="{E70A06F1-3F20-4340-8056-0D8E57C3CC19}"/>
    <cellStyle name="Millares 2 3 2 4 5 3" xfId="7668" xr:uid="{00000000-0005-0000-0000-0000D00B0000}"/>
    <cellStyle name="Millares 2 3 2 4 5 3 2" xfId="14406" xr:uid="{26EAF0EF-36E9-4EEB-A20D-A15375DCCF19}"/>
    <cellStyle name="Millares 2 3 2 4 5 4" xfId="11047" xr:uid="{1BCD2849-5677-4F85-970C-C0633BE0FB86}"/>
    <cellStyle name="Millares 2 3 2 4 6" xfId="4681" xr:uid="{00000000-0005-0000-0000-0000D10B0000}"/>
    <cellStyle name="Millares 2 3 2 4 6 2" xfId="8070" xr:uid="{00000000-0005-0000-0000-0000D20B0000}"/>
    <cellStyle name="Millares 2 3 2 4 6 2 2" xfId="14808" xr:uid="{CA45E3CB-7051-4857-8575-16A25F29B8F8}"/>
    <cellStyle name="Millares 2 3 2 4 6 3" xfId="11449" xr:uid="{CC4FB569-7305-41F5-AFF7-EDFD4F74D040}"/>
    <cellStyle name="Millares 2 3 2 4 7" xfId="6401" xr:uid="{00000000-0005-0000-0000-0000D30B0000}"/>
    <cellStyle name="Millares 2 3 2 4 7 2" xfId="13139" xr:uid="{A0C3E32F-6C7F-461B-9078-4AFC95768EFF}"/>
    <cellStyle name="Millares 2 3 2 4 8" xfId="9779" xr:uid="{B4D309CF-116B-4DD8-95D1-8EA535758118}"/>
    <cellStyle name="Millares 2 3 2 5" xfId="3071" xr:uid="{00000000-0005-0000-0000-0000D40B0000}"/>
    <cellStyle name="Millares 2 3 2 5 2" xfId="3463" xr:uid="{00000000-0005-0000-0000-0000D50B0000}"/>
    <cellStyle name="Millares 2 3 2 5 2 2" xfId="5167" xr:uid="{00000000-0005-0000-0000-0000D60B0000}"/>
    <cellStyle name="Millares 2 3 2 5 2 2 2" xfId="8556" xr:uid="{00000000-0005-0000-0000-0000D70B0000}"/>
    <cellStyle name="Millares 2 3 2 5 2 2 2 2" xfId="15294" xr:uid="{CD053AC1-597E-4CAB-AB28-80ADBE150476}"/>
    <cellStyle name="Millares 2 3 2 5 2 2 3" xfId="11935" xr:uid="{7C0919B7-1DDC-4F2A-A645-A2308F3B8CCD}"/>
    <cellStyle name="Millares 2 3 2 5 2 3" xfId="6887" xr:uid="{00000000-0005-0000-0000-0000D80B0000}"/>
    <cellStyle name="Millares 2 3 2 5 2 3 2" xfId="13625" xr:uid="{009D6CDF-4AA0-4B02-8AC5-ED4BFDEF5662}"/>
    <cellStyle name="Millares 2 3 2 5 2 4" xfId="10266" xr:uid="{D9A60092-E27A-470B-8BB3-87D0E746962A}"/>
    <cellStyle name="Millares 2 3 2 5 3" xfId="3858" xr:uid="{00000000-0005-0000-0000-0000D90B0000}"/>
    <cellStyle name="Millares 2 3 2 5 3 2" xfId="5556" xr:uid="{00000000-0005-0000-0000-0000DA0B0000}"/>
    <cellStyle name="Millares 2 3 2 5 3 2 2" xfId="8945" xr:uid="{00000000-0005-0000-0000-0000DB0B0000}"/>
    <cellStyle name="Millares 2 3 2 5 3 2 2 2" xfId="15683" xr:uid="{74F4510E-2DE3-4CE3-81F3-447B6EDFEFE9}"/>
    <cellStyle name="Millares 2 3 2 5 3 2 3" xfId="12324" xr:uid="{533EBE9B-55F0-4E50-B08E-E5F8529A3F33}"/>
    <cellStyle name="Millares 2 3 2 5 3 3" xfId="7276" xr:uid="{00000000-0005-0000-0000-0000DC0B0000}"/>
    <cellStyle name="Millares 2 3 2 5 3 3 2" xfId="14014" xr:uid="{619ADE91-0477-42B1-BC9C-76E64753E3EF}"/>
    <cellStyle name="Millares 2 3 2 5 3 4" xfId="10655" xr:uid="{591F0354-27F7-4945-904A-46978D8A2CB0}"/>
    <cellStyle name="Millares 2 3 2 5 4" xfId="4365" xr:uid="{00000000-0005-0000-0000-0000DD0B0000}"/>
    <cellStyle name="Millares 2 3 2 5 4 2" xfId="6046" xr:uid="{00000000-0005-0000-0000-0000DE0B0000}"/>
    <cellStyle name="Millares 2 3 2 5 4 2 2" xfId="9435" xr:uid="{00000000-0005-0000-0000-0000DF0B0000}"/>
    <cellStyle name="Millares 2 3 2 5 4 2 2 2" xfId="16173" xr:uid="{55ADC08A-2C49-44C1-AE3E-2A325B160686}"/>
    <cellStyle name="Millares 2 3 2 5 4 2 3" xfId="12814" xr:uid="{4680F0AF-00CE-4A90-B838-760EB277F2B3}"/>
    <cellStyle name="Millares 2 3 2 5 4 3" xfId="7766" xr:uid="{00000000-0005-0000-0000-0000E00B0000}"/>
    <cellStyle name="Millares 2 3 2 5 4 3 2" xfId="14504" xr:uid="{540E562E-E638-400F-B657-2AE7F383CB6B}"/>
    <cellStyle name="Millares 2 3 2 5 4 4" xfId="11145" xr:uid="{30D2A26C-E693-4F11-9C9A-4E38395FAF44}"/>
    <cellStyle name="Millares 2 3 2 5 5" xfId="4779" xr:uid="{00000000-0005-0000-0000-0000E10B0000}"/>
    <cellStyle name="Millares 2 3 2 5 5 2" xfId="8168" xr:uid="{00000000-0005-0000-0000-0000E20B0000}"/>
    <cellStyle name="Millares 2 3 2 5 5 2 2" xfId="14906" xr:uid="{526E82F8-0041-467A-92F9-FA58FE900779}"/>
    <cellStyle name="Millares 2 3 2 5 5 3" xfId="11547" xr:uid="{03A10D37-33F1-481E-8E35-78DBD2A576B6}"/>
    <cellStyle name="Millares 2 3 2 5 6" xfId="6499" xr:uid="{00000000-0005-0000-0000-0000E30B0000}"/>
    <cellStyle name="Millares 2 3 2 5 6 2" xfId="13237" xr:uid="{34277460-A01D-4E14-82AA-5F99256C32AA}"/>
    <cellStyle name="Millares 2 3 2 5 7" xfId="9877" xr:uid="{3A868DD9-6052-4CCC-8F18-43B63C769B92}"/>
    <cellStyle name="Millares 2 3 2 6" xfId="3269" xr:uid="{00000000-0005-0000-0000-0000E40B0000}"/>
    <cellStyle name="Millares 2 3 2 6 2" xfId="4973" xr:uid="{00000000-0005-0000-0000-0000E50B0000}"/>
    <cellStyle name="Millares 2 3 2 6 2 2" xfId="8362" xr:uid="{00000000-0005-0000-0000-0000E60B0000}"/>
    <cellStyle name="Millares 2 3 2 6 2 2 2" xfId="15100" xr:uid="{63699E21-CC07-41E9-AB32-72F1BCBA4080}"/>
    <cellStyle name="Millares 2 3 2 6 2 3" xfId="11741" xr:uid="{4935E00A-C923-4366-8268-BA7DA6615E44}"/>
    <cellStyle name="Millares 2 3 2 6 3" xfId="6693" xr:uid="{00000000-0005-0000-0000-0000E70B0000}"/>
    <cellStyle name="Millares 2 3 2 6 3 2" xfId="13431" xr:uid="{9838713E-A7F1-463F-9BE5-B706921F3E00}"/>
    <cellStyle name="Millares 2 3 2 6 4" xfId="10071" xr:uid="{B756D046-7E35-4D02-B986-829A7562143B}"/>
    <cellStyle name="Millares 2 3 2 7" xfId="3662" xr:uid="{00000000-0005-0000-0000-0000E80B0000}"/>
    <cellStyle name="Millares 2 3 2 7 2" xfId="5361" xr:uid="{00000000-0005-0000-0000-0000E90B0000}"/>
    <cellStyle name="Millares 2 3 2 7 2 2" xfId="8750" xr:uid="{00000000-0005-0000-0000-0000EA0B0000}"/>
    <cellStyle name="Millares 2 3 2 7 2 2 2" xfId="15488" xr:uid="{51A4DCFA-7121-4057-A161-CE976CF6540C}"/>
    <cellStyle name="Millares 2 3 2 7 2 3" xfId="12129" xr:uid="{10A312BF-4DA2-40BC-88CC-735E512C4346}"/>
    <cellStyle name="Millares 2 3 2 7 3" xfId="7081" xr:uid="{00000000-0005-0000-0000-0000EB0B0000}"/>
    <cellStyle name="Millares 2 3 2 7 3 2" xfId="13819" xr:uid="{45548FFD-9295-4829-B4ED-10C654894CCA}"/>
    <cellStyle name="Millares 2 3 2 7 4" xfId="10460" xr:uid="{F27F5084-1B1A-4D20-9392-A5C0ED357AA9}"/>
    <cellStyle name="Millares 2 3 2 8" xfId="4060" xr:uid="{00000000-0005-0000-0000-0000EC0B0000}"/>
    <cellStyle name="Millares 2 3 2 8 2" xfId="5752" xr:uid="{00000000-0005-0000-0000-0000ED0B0000}"/>
    <cellStyle name="Millares 2 3 2 8 2 2" xfId="9141" xr:uid="{00000000-0005-0000-0000-0000EE0B0000}"/>
    <cellStyle name="Millares 2 3 2 8 2 2 2" xfId="15879" xr:uid="{EF265830-5E66-4FAC-9A26-181E0B81598B}"/>
    <cellStyle name="Millares 2 3 2 8 2 3" xfId="12520" xr:uid="{628CC2F7-6D08-4ABA-9145-44F52B6D379A}"/>
    <cellStyle name="Millares 2 3 2 8 3" xfId="7472" xr:uid="{00000000-0005-0000-0000-0000EF0B0000}"/>
    <cellStyle name="Millares 2 3 2 8 3 2" xfId="14210" xr:uid="{76497C99-A70A-48F0-9277-D9B77A42E159}"/>
    <cellStyle name="Millares 2 3 2 8 4" xfId="10851" xr:uid="{CDAE5D88-4A30-4501-9A2F-C1A5FDC3911B}"/>
    <cellStyle name="Millares 2 3 2 9" xfId="4165" xr:uid="{00000000-0005-0000-0000-0000F00B0000}"/>
    <cellStyle name="Millares 2 3 2 9 2" xfId="5850" xr:uid="{00000000-0005-0000-0000-0000F10B0000}"/>
    <cellStyle name="Millares 2 3 2 9 2 2" xfId="9239" xr:uid="{00000000-0005-0000-0000-0000F20B0000}"/>
    <cellStyle name="Millares 2 3 2 9 2 2 2" xfId="15977" xr:uid="{50D9E278-B80B-457A-9FA1-03C2FE399B5A}"/>
    <cellStyle name="Millares 2 3 2 9 2 3" xfId="12618" xr:uid="{0D5829F8-7736-491C-9D17-A7786DA69B54}"/>
    <cellStyle name="Millares 2 3 2 9 3" xfId="7570" xr:uid="{00000000-0005-0000-0000-0000F30B0000}"/>
    <cellStyle name="Millares 2 3 2 9 3 2" xfId="14308" xr:uid="{4887B0B7-2754-4596-98F3-4301833E39A0}"/>
    <cellStyle name="Millares 2 3 2 9 4" xfId="10949" xr:uid="{2386C09C-9180-45E9-A572-C8E9BE63928F}"/>
    <cellStyle name="Millares 2 3 3" xfId="216" xr:uid="{00000000-0005-0000-0000-0000F40B0000}"/>
    <cellStyle name="Millares 2 3 3 10" xfId="6263" xr:uid="{00000000-0005-0000-0000-0000F50B0000}"/>
    <cellStyle name="Millares 2 3 3 10 2" xfId="13024" xr:uid="{5B0C5CE3-8204-4E0E-B85D-6609C8BD1D87}"/>
    <cellStyle name="Millares 2 3 3 11" xfId="9685" xr:uid="{A34BEBC7-3E56-44F7-94A5-A2F1D7BAF0B9}"/>
    <cellStyle name="Millares 2 3 3 2" xfId="2890" xr:uid="{00000000-0005-0000-0000-0000F60B0000}"/>
    <cellStyle name="Millares 2 3 3 2 10" xfId="9734" xr:uid="{9CA3E027-9207-4DBD-BF64-60ECA7BD0C00}"/>
    <cellStyle name="Millares 2 3 3 2 2" xfId="3022" xr:uid="{00000000-0005-0000-0000-0000F70B0000}"/>
    <cellStyle name="Millares 2 3 3 2 2 2" xfId="3220" xr:uid="{00000000-0005-0000-0000-0000F80B0000}"/>
    <cellStyle name="Millares 2 3 3 2 2 2 2" xfId="3612" xr:uid="{00000000-0005-0000-0000-0000F90B0000}"/>
    <cellStyle name="Millares 2 3 3 2 2 2 2 2" xfId="5316" xr:uid="{00000000-0005-0000-0000-0000FA0B0000}"/>
    <cellStyle name="Millares 2 3 3 2 2 2 2 2 2" xfId="8705" xr:uid="{00000000-0005-0000-0000-0000FB0B0000}"/>
    <cellStyle name="Millares 2 3 3 2 2 2 2 2 2 2" xfId="15443" xr:uid="{C9D12DB6-E240-4EEC-AEBD-BA49ADB9B336}"/>
    <cellStyle name="Millares 2 3 3 2 2 2 2 2 3" xfId="12084" xr:uid="{62172A53-3CD2-4D30-B1D3-9D1CDA1EE6F4}"/>
    <cellStyle name="Millares 2 3 3 2 2 2 2 3" xfId="7036" xr:uid="{00000000-0005-0000-0000-0000FC0B0000}"/>
    <cellStyle name="Millares 2 3 3 2 2 2 2 3 2" xfId="13774" xr:uid="{D1B18F05-F393-4DD7-ABA9-2C6BD4B81308}"/>
    <cellStyle name="Millares 2 3 3 2 2 2 2 4" xfId="10415" xr:uid="{9CD912E8-86A1-4E0F-AE49-B763C3570A24}"/>
    <cellStyle name="Millares 2 3 3 2 2 2 3" xfId="4007" xr:uid="{00000000-0005-0000-0000-0000FD0B0000}"/>
    <cellStyle name="Millares 2 3 3 2 2 2 3 2" xfId="5705" xr:uid="{00000000-0005-0000-0000-0000FE0B0000}"/>
    <cellStyle name="Millares 2 3 3 2 2 2 3 2 2" xfId="9094" xr:uid="{00000000-0005-0000-0000-0000FF0B0000}"/>
    <cellStyle name="Millares 2 3 3 2 2 2 3 2 2 2" xfId="15832" xr:uid="{94D41D83-5513-496D-98A9-5B9208A79876}"/>
    <cellStyle name="Millares 2 3 3 2 2 2 3 2 3" xfId="12473" xr:uid="{F5CDC720-CF17-4B85-9DD5-FE600BED6CFE}"/>
    <cellStyle name="Millares 2 3 3 2 2 2 3 3" xfId="7425" xr:uid="{00000000-0005-0000-0000-0000000C0000}"/>
    <cellStyle name="Millares 2 3 3 2 2 2 3 3 2" xfId="14163" xr:uid="{FF948D01-FEE4-4522-B86F-8752F7147EE9}"/>
    <cellStyle name="Millares 2 3 3 2 2 2 3 4" xfId="10804" xr:uid="{9CACCBCA-3367-41FA-8ECD-866154E5BECE}"/>
    <cellStyle name="Millares 2 3 3 2 2 2 4" xfId="4514" xr:uid="{00000000-0005-0000-0000-0000010C0000}"/>
    <cellStyle name="Millares 2 3 3 2 2 2 4 2" xfId="6195" xr:uid="{00000000-0005-0000-0000-0000020C0000}"/>
    <cellStyle name="Millares 2 3 3 2 2 2 4 2 2" xfId="9584" xr:uid="{00000000-0005-0000-0000-0000030C0000}"/>
    <cellStyle name="Millares 2 3 3 2 2 2 4 2 2 2" xfId="16322" xr:uid="{D3BE046E-144F-4154-B7DD-A14BF80C269B}"/>
    <cellStyle name="Millares 2 3 3 2 2 2 4 2 3" xfId="12963" xr:uid="{60469880-5145-47D5-960A-C4D8918BB50F}"/>
    <cellStyle name="Millares 2 3 3 2 2 2 4 3" xfId="7915" xr:uid="{00000000-0005-0000-0000-0000040C0000}"/>
    <cellStyle name="Millares 2 3 3 2 2 2 4 3 2" xfId="14653" xr:uid="{C023A2D0-C4D3-4DBA-A630-E35DF1013124}"/>
    <cellStyle name="Millares 2 3 3 2 2 2 4 4" xfId="11294" xr:uid="{92C5D5CD-F619-4B9E-B6F3-89E322A8DC40}"/>
    <cellStyle name="Millares 2 3 3 2 2 2 5" xfId="4928" xr:uid="{00000000-0005-0000-0000-0000050C0000}"/>
    <cellStyle name="Millares 2 3 3 2 2 2 5 2" xfId="8317" xr:uid="{00000000-0005-0000-0000-0000060C0000}"/>
    <cellStyle name="Millares 2 3 3 2 2 2 5 2 2" xfId="15055" xr:uid="{18D37C54-3E6F-40DD-AD93-2D00481A7127}"/>
    <cellStyle name="Millares 2 3 3 2 2 2 5 3" xfId="11696" xr:uid="{63BA02EE-4092-438F-B665-AA2DAE997246}"/>
    <cellStyle name="Millares 2 3 3 2 2 2 6" xfId="6648" xr:uid="{00000000-0005-0000-0000-0000070C0000}"/>
    <cellStyle name="Millares 2 3 3 2 2 2 6 2" xfId="13386" xr:uid="{869EAD71-DDF3-4C84-A63D-6026F4DA3D6D}"/>
    <cellStyle name="Millares 2 3 3 2 2 2 7" xfId="10026" xr:uid="{D55EA5BA-F118-4CDA-9867-8B2EA47B2FDB}"/>
    <cellStyle name="Millares 2 3 3 2 2 3" xfId="3418" xr:uid="{00000000-0005-0000-0000-0000080C0000}"/>
    <cellStyle name="Millares 2 3 3 2 2 3 2" xfId="5122" xr:uid="{00000000-0005-0000-0000-0000090C0000}"/>
    <cellStyle name="Millares 2 3 3 2 2 3 2 2" xfId="8511" xr:uid="{00000000-0005-0000-0000-00000A0C0000}"/>
    <cellStyle name="Millares 2 3 3 2 2 3 2 2 2" xfId="15249" xr:uid="{AE879349-65A6-4A8D-B127-5CF0F441DD70}"/>
    <cellStyle name="Millares 2 3 3 2 2 3 2 3" xfId="11890" xr:uid="{4FAAA605-1004-445A-8EAB-9E789F5D24BD}"/>
    <cellStyle name="Millares 2 3 3 2 2 3 3" xfId="6842" xr:uid="{00000000-0005-0000-0000-00000B0C0000}"/>
    <cellStyle name="Millares 2 3 3 2 2 3 3 2" xfId="13580" xr:uid="{B8BFFB1C-FBC9-43EF-96D1-7FF91F930AA2}"/>
    <cellStyle name="Millares 2 3 3 2 2 3 4" xfId="10221" xr:uid="{D72EC19C-0285-4076-A2D8-EDA94898F782}"/>
    <cellStyle name="Millares 2 3 3 2 2 4" xfId="3813" xr:uid="{00000000-0005-0000-0000-00000C0C0000}"/>
    <cellStyle name="Millares 2 3 3 2 2 4 2" xfId="5511" xr:uid="{00000000-0005-0000-0000-00000D0C0000}"/>
    <cellStyle name="Millares 2 3 3 2 2 4 2 2" xfId="8900" xr:uid="{00000000-0005-0000-0000-00000E0C0000}"/>
    <cellStyle name="Millares 2 3 3 2 2 4 2 2 2" xfId="15638" xr:uid="{658BCB48-4339-4808-8F94-A08BEB56A987}"/>
    <cellStyle name="Millares 2 3 3 2 2 4 2 3" xfId="12279" xr:uid="{7B002EC2-6127-4963-AF0A-40A03DB1886C}"/>
    <cellStyle name="Millares 2 3 3 2 2 4 3" xfId="7231" xr:uid="{00000000-0005-0000-0000-00000F0C0000}"/>
    <cellStyle name="Millares 2 3 3 2 2 4 3 2" xfId="13969" xr:uid="{AC959E77-A336-4D45-9F55-D6A6CD106644}"/>
    <cellStyle name="Millares 2 3 3 2 2 4 4" xfId="10610" xr:uid="{B5FB41E7-BE1D-4518-B0E9-564DB75C9E41}"/>
    <cellStyle name="Millares 2 3 3 2 2 5" xfId="4320" xr:uid="{00000000-0005-0000-0000-0000100C0000}"/>
    <cellStyle name="Millares 2 3 3 2 2 5 2" xfId="6001" xr:uid="{00000000-0005-0000-0000-0000110C0000}"/>
    <cellStyle name="Millares 2 3 3 2 2 5 2 2" xfId="9390" xr:uid="{00000000-0005-0000-0000-0000120C0000}"/>
    <cellStyle name="Millares 2 3 3 2 2 5 2 2 2" xfId="16128" xr:uid="{91F32A7B-4947-4F0D-9F46-4EB5404DD18D}"/>
    <cellStyle name="Millares 2 3 3 2 2 5 2 3" xfId="12769" xr:uid="{66398303-2071-4BEB-94B0-FA473C7CF558}"/>
    <cellStyle name="Millares 2 3 3 2 2 5 3" xfId="7721" xr:uid="{00000000-0005-0000-0000-0000130C0000}"/>
    <cellStyle name="Millares 2 3 3 2 2 5 3 2" xfId="14459" xr:uid="{9ECC9DE7-86EB-4878-82D7-33D686119FAC}"/>
    <cellStyle name="Millares 2 3 3 2 2 5 4" xfId="11100" xr:uid="{DFE3DA7F-4EFE-42CE-B52D-3AB7FE3FB629}"/>
    <cellStyle name="Millares 2 3 3 2 2 6" xfId="4734" xr:uid="{00000000-0005-0000-0000-0000140C0000}"/>
    <cellStyle name="Millares 2 3 3 2 2 6 2" xfId="8123" xr:uid="{00000000-0005-0000-0000-0000150C0000}"/>
    <cellStyle name="Millares 2 3 3 2 2 6 2 2" xfId="14861" xr:uid="{C228AB56-2B61-4620-9E75-2F594C6F6B01}"/>
    <cellStyle name="Millares 2 3 3 2 2 6 3" xfId="11502" xr:uid="{91A2FCA8-AA37-4A5E-A5CD-A56C79FD66EC}"/>
    <cellStyle name="Millares 2 3 3 2 2 7" xfId="6454" xr:uid="{00000000-0005-0000-0000-0000160C0000}"/>
    <cellStyle name="Millares 2 3 3 2 2 7 2" xfId="13192" xr:uid="{145E5624-370E-4F1E-AA16-9EAD5267C841}"/>
    <cellStyle name="Millares 2 3 3 2 2 8" xfId="9832" xr:uid="{2EB6304E-10C5-4402-96FD-152CBDC07E14}"/>
    <cellStyle name="Millares 2 3 3 2 3" xfId="3122" xr:uid="{00000000-0005-0000-0000-0000170C0000}"/>
    <cellStyle name="Millares 2 3 3 2 3 2" xfId="3514" xr:uid="{00000000-0005-0000-0000-0000180C0000}"/>
    <cellStyle name="Millares 2 3 3 2 3 2 2" xfId="5218" xr:uid="{00000000-0005-0000-0000-0000190C0000}"/>
    <cellStyle name="Millares 2 3 3 2 3 2 2 2" xfId="8607" xr:uid="{00000000-0005-0000-0000-00001A0C0000}"/>
    <cellStyle name="Millares 2 3 3 2 3 2 2 2 2" xfId="15345" xr:uid="{7961D59A-5977-43F3-BDEE-B4E7F1E0BD0C}"/>
    <cellStyle name="Millares 2 3 3 2 3 2 2 3" xfId="11986" xr:uid="{B08965C0-5453-4F5A-AD04-3FD1836B8FC3}"/>
    <cellStyle name="Millares 2 3 3 2 3 2 3" xfId="6938" xr:uid="{00000000-0005-0000-0000-00001B0C0000}"/>
    <cellStyle name="Millares 2 3 3 2 3 2 3 2" xfId="13676" xr:uid="{1F305732-E16C-43FA-8B42-2DC73C921AB0}"/>
    <cellStyle name="Millares 2 3 3 2 3 2 4" xfId="10317" xr:uid="{A68FE4DB-AE8A-4D7C-BEE8-C13201A897D9}"/>
    <cellStyle name="Millares 2 3 3 2 3 3" xfId="3909" xr:uid="{00000000-0005-0000-0000-00001C0C0000}"/>
    <cellStyle name="Millares 2 3 3 2 3 3 2" xfId="5607" xr:uid="{00000000-0005-0000-0000-00001D0C0000}"/>
    <cellStyle name="Millares 2 3 3 2 3 3 2 2" xfId="8996" xr:uid="{00000000-0005-0000-0000-00001E0C0000}"/>
    <cellStyle name="Millares 2 3 3 2 3 3 2 2 2" xfId="15734" xr:uid="{36C05388-11FB-4EF2-8ED2-53154324AC3C}"/>
    <cellStyle name="Millares 2 3 3 2 3 3 2 3" xfId="12375" xr:uid="{FC5B00CF-B7A7-4AE2-A797-C0E8273FAE1C}"/>
    <cellStyle name="Millares 2 3 3 2 3 3 3" xfId="7327" xr:uid="{00000000-0005-0000-0000-00001F0C0000}"/>
    <cellStyle name="Millares 2 3 3 2 3 3 3 2" xfId="14065" xr:uid="{42676EAD-0561-4A22-B034-76E15A221BDD}"/>
    <cellStyle name="Millares 2 3 3 2 3 3 4" xfId="10706" xr:uid="{11FDC948-DCED-4E34-AD4F-B6D28D0BE745}"/>
    <cellStyle name="Millares 2 3 3 2 3 4" xfId="4416" xr:uid="{00000000-0005-0000-0000-0000200C0000}"/>
    <cellStyle name="Millares 2 3 3 2 3 4 2" xfId="6097" xr:uid="{00000000-0005-0000-0000-0000210C0000}"/>
    <cellStyle name="Millares 2 3 3 2 3 4 2 2" xfId="9486" xr:uid="{00000000-0005-0000-0000-0000220C0000}"/>
    <cellStyle name="Millares 2 3 3 2 3 4 2 2 2" xfId="16224" xr:uid="{C94DD74E-B1B9-4FBE-B113-0B1D1D88FEAA}"/>
    <cellStyle name="Millares 2 3 3 2 3 4 2 3" xfId="12865" xr:uid="{B8814C4D-F0DA-4A04-871F-FFD85CC86005}"/>
    <cellStyle name="Millares 2 3 3 2 3 4 3" xfId="7817" xr:uid="{00000000-0005-0000-0000-0000230C0000}"/>
    <cellStyle name="Millares 2 3 3 2 3 4 3 2" xfId="14555" xr:uid="{907F6629-AD4E-42B6-A2B6-9D2224101C5E}"/>
    <cellStyle name="Millares 2 3 3 2 3 4 4" xfId="11196" xr:uid="{CA951FF4-4A07-4902-A46A-B012E1AA2CEC}"/>
    <cellStyle name="Millares 2 3 3 2 3 5" xfId="4830" xr:uid="{00000000-0005-0000-0000-0000240C0000}"/>
    <cellStyle name="Millares 2 3 3 2 3 5 2" xfId="8219" xr:uid="{00000000-0005-0000-0000-0000250C0000}"/>
    <cellStyle name="Millares 2 3 3 2 3 5 2 2" xfId="14957" xr:uid="{D84A8BF0-658A-4575-89C0-1E25949F01C5}"/>
    <cellStyle name="Millares 2 3 3 2 3 5 3" xfId="11598" xr:uid="{FAC178F6-686B-48DE-A11E-3493CD8B4351}"/>
    <cellStyle name="Millares 2 3 3 2 3 6" xfId="6550" xr:uid="{00000000-0005-0000-0000-0000260C0000}"/>
    <cellStyle name="Millares 2 3 3 2 3 6 2" xfId="13288" xr:uid="{C2AB6299-7444-417B-828D-C88A83A5C6CF}"/>
    <cellStyle name="Millares 2 3 3 2 3 7" xfId="9928" xr:uid="{9A07B656-E51F-49A4-A498-7646E75F61E5}"/>
    <cellStyle name="Millares 2 3 3 2 4" xfId="3320" xr:uid="{00000000-0005-0000-0000-0000270C0000}"/>
    <cellStyle name="Millares 2 3 3 2 4 2" xfId="5024" xr:uid="{00000000-0005-0000-0000-0000280C0000}"/>
    <cellStyle name="Millares 2 3 3 2 4 2 2" xfId="8413" xr:uid="{00000000-0005-0000-0000-0000290C0000}"/>
    <cellStyle name="Millares 2 3 3 2 4 2 2 2" xfId="15151" xr:uid="{2D6EA179-62BE-457B-9DC3-E39FAF485479}"/>
    <cellStyle name="Millares 2 3 3 2 4 2 3" xfId="11792" xr:uid="{0BEB13EE-3A6F-4843-A989-677E56B318E4}"/>
    <cellStyle name="Millares 2 3 3 2 4 3" xfId="6744" xr:uid="{00000000-0005-0000-0000-00002A0C0000}"/>
    <cellStyle name="Millares 2 3 3 2 4 3 2" xfId="13482" xr:uid="{E89261C0-953A-430A-B447-7796B1113D1C}"/>
    <cellStyle name="Millares 2 3 3 2 4 4" xfId="10123" xr:uid="{B889E352-54A4-449C-8308-9924FCBCF8FB}"/>
    <cellStyle name="Millares 2 3 3 2 5" xfId="3715" xr:uid="{00000000-0005-0000-0000-00002B0C0000}"/>
    <cellStyle name="Millares 2 3 3 2 5 2" xfId="5413" xr:uid="{00000000-0005-0000-0000-00002C0C0000}"/>
    <cellStyle name="Millares 2 3 3 2 5 2 2" xfId="8802" xr:uid="{00000000-0005-0000-0000-00002D0C0000}"/>
    <cellStyle name="Millares 2 3 3 2 5 2 2 2" xfId="15540" xr:uid="{DF4709DB-CC6E-411B-9CDB-0F4FCF67D781}"/>
    <cellStyle name="Millares 2 3 3 2 5 2 3" xfId="12181" xr:uid="{D127AA9A-4162-4D71-82C5-7F6CC8768499}"/>
    <cellStyle name="Millares 2 3 3 2 5 3" xfId="7133" xr:uid="{00000000-0005-0000-0000-00002E0C0000}"/>
    <cellStyle name="Millares 2 3 3 2 5 3 2" xfId="13871" xr:uid="{BA10D23C-22FA-4E0E-BCBA-1A9091F74039}"/>
    <cellStyle name="Millares 2 3 3 2 5 4" xfId="10512" xr:uid="{111A53B2-D4BA-4963-BFE1-156D0DDFB1D8}"/>
    <cellStyle name="Millares 2 3 3 2 6" xfId="4113" xr:uid="{00000000-0005-0000-0000-00002F0C0000}"/>
    <cellStyle name="Millares 2 3 3 2 6 2" xfId="5805" xr:uid="{00000000-0005-0000-0000-0000300C0000}"/>
    <cellStyle name="Millares 2 3 3 2 6 2 2" xfId="9194" xr:uid="{00000000-0005-0000-0000-0000310C0000}"/>
    <cellStyle name="Millares 2 3 3 2 6 2 2 2" xfId="15932" xr:uid="{530DA598-7EC8-43C9-88F1-6CAA1F54C894}"/>
    <cellStyle name="Millares 2 3 3 2 6 2 3" xfId="12573" xr:uid="{09599601-3D1C-430E-AC47-DCB3B90A2FE8}"/>
    <cellStyle name="Millares 2 3 3 2 6 3" xfId="7525" xr:uid="{00000000-0005-0000-0000-0000320C0000}"/>
    <cellStyle name="Millares 2 3 3 2 6 3 2" xfId="14263" xr:uid="{BBF7192F-0B5F-4E9F-AA7B-F8FC47DF2012}"/>
    <cellStyle name="Millares 2 3 3 2 6 4" xfId="10904" xr:uid="{83C1C4C4-C7BE-4BDC-815D-C7331CE7ECD8}"/>
    <cellStyle name="Millares 2 3 3 2 7" xfId="4222" xr:uid="{00000000-0005-0000-0000-0000330C0000}"/>
    <cellStyle name="Millares 2 3 3 2 7 2" xfId="5903" xr:uid="{00000000-0005-0000-0000-0000340C0000}"/>
    <cellStyle name="Millares 2 3 3 2 7 2 2" xfId="9292" xr:uid="{00000000-0005-0000-0000-0000350C0000}"/>
    <cellStyle name="Millares 2 3 3 2 7 2 2 2" xfId="16030" xr:uid="{C941930F-0883-431B-8C1C-B505C895E9F1}"/>
    <cellStyle name="Millares 2 3 3 2 7 2 3" xfId="12671" xr:uid="{27058285-B238-4E5B-B22A-B07B870E1179}"/>
    <cellStyle name="Millares 2 3 3 2 7 3" xfId="7623" xr:uid="{00000000-0005-0000-0000-0000360C0000}"/>
    <cellStyle name="Millares 2 3 3 2 7 3 2" xfId="14361" xr:uid="{AA14DD35-A57D-40F8-BBE2-662AA999224D}"/>
    <cellStyle name="Millares 2 3 3 2 7 4" xfId="11002" xr:uid="{4BF8E866-BF07-43BB-89BD-5E1110FE1A8A}"/>
    <cellStyle name="Millares 2 3 3 2 8" xfId="4636" xr:uid="{00000000-0005-0000-0000-0000370C0000}"/>
    <cellStyle name="Millares 2 3 3 2 8 2" xfId="8025" xr:uid="{00000000-0005-0000-0000-0000380C0000}"/>
    <cellStyle name="Millares 2 3 3 2 8 2 2" xfId="14763" xr:uid="{FE142B3E-6373-4157-8A6D-BCE7EB00D5D5}"/>
    <cellStyle name="Millares 2 3 3 2 8 3" xfId="11404" xr:uid="{8B247B10-6F96-4360-BA68-C3B113F493F3}"/>
    <cellStyle name="Millares 2 3 3 2 9" xfId="6342" xr:uid="{00000000-0005-0000-0000-0000390C0000}"/>
    <cellStyle name="Millares 2 3 3 2 9 2" xfId="13086" xr:uid="{52956A9D-11AA-415A-9489-3DE179272B8D}"/>
    <cellStyle name="Millares 2 3 3 3" xfId="2967" xr:uid="{00000000-0005-0000-0000-00003A0C0000}"/>
    <cellStyle name="Millares 2 3 3 3 2" xfId="3169" xr:uid="{00000000-0005-0000-0000-00003B0C0000}"/>
    <cellStyle name="Millares 2 3 3 3 2 2" xfId="3561" xr:uid="{00000000-0005-0000-0000-00003C0C0000}"/>
    <cellStyle name="Millares 2 3 3 3 2 2 2" xfId="5265" xr:uid="{00000000-0005-0000-0000-00003D0C0000}"/>
    <cellStyle name="Millares 2 3 3 3 2 2 2 2" xfId="8654" xr:uid="{00000000-0005-0000-0000-00003E0C0000}"/>
    <cellStyle name="Millares 2 3 3 3 2 2 2 2 2" xfId="15392" xr:uid="{D0C8F56E-A062-4739-8E36-043F6E632C5F}"/>
    <cellStyle name="Millares 2 3 3 3 2 2 2 3" xfId="12033" xr:uid="{61923ACD-9CF6-4915-887A-1A254FD25FAE}"/>
    <cellStyle name="Millares 2 3 3 3 2 2 3" xfId="6985" xr:uid="{00000000-0005-0000-0000-00003F0C0000}"/>
    <cellStyle name="Millares 2 3 3 3 2 2 3 2" xfId="13723" xr:uid="{CE80B897-2407-4997-9EED-63076385B4A2}"/>
    <cellStyle name="Millares 2 3 3 3 2 2 4" xfId="10364" xr:uid="{C061D8A4-CC09-4FF6-90B6-F33020D0067D}"/>
    <cellStyle name="Millares 2 3 3 3 2 3" xfId="3956" xr:uid="{00000000-0005-0000-0000-0000400C0000}"/>
    <cellStyle name="Millares 2 3 3 3 2 3 2" xfId="5654" xr:uid="{00000000-0005-0000-0000-0000410C0000}"/>
    <cellStyle name="Millares 2 3 3 3 2 3 2 2" xfId="9043" xr:uid="{00000000-0005-0000-0000-0000420C0000}"/>
    <cellStyle name="Millares 2 3 3 3 2 3 2 2 2" xfId="15781" xr:uid="{2E9B5691-5407-48EF-A2DA-D91069B9B5F3}"/>
    <cellStyle name="Millares 2 3 3 3 2 3 2 3" xfId="12422" xr:uid="{470CB89E-67BA-47ED-AB6C-1EB702105D70}"/>
    <cellStyle name="Millares 2 3 3 3 2 3 3" xfId="7374" xr:uid="{00000000-0005-0000-0000-0000430C0000}"/>
    <cellStyle name="Millares 2 3 3 3 2 3 3 2" xfId="14112" xr:uid="{2DBA0116-BBC8-461B-B271-5210192C1330}"/>
    <cellStyle name="Millares 2 3 3 3 2 3 4" xfId="10753" xr:uid="{BC48A5E5-1950-4E38-BE0F-3C8915DF1273}"/>
    <cellStyle name="Millares 2 3 3 3 2 4" xfId="4463" xr:uid="{00000000-0005-0000-0000-0000440C0000}"/>
    <cellStyle name="Millares 2 3 3 3 2 4 2" xfId="6144" xr:uid="{00000000-0005-0000-0000-0000450C0000}"/>
    <cellStyle name="Millares 2 3 3 3 2 4 2 2" xfId="9533" xr:uid="{00000000-0005-0000-0000-0000460C0000}"/>
    <cellStyle name="Millares 2 3 3 3 2 4 2 2 2" xfId="16271" xr:uid="{2BCAFEFD-F6C3-46A9-B9F1-F27ABA0096C7}"/>
    <cellStyle name="Millares 2 3 3 3 2 4 2 3" xfId="12912" xr:uid="{3F3713D1-68D1-4243-B66A-C93F08317406}"/>
    <cellStyle name="Millares 2 3 3 3 2 4 3" xfId="7864" xr:uid="{00000000-0005-0000-0000-0000470C0000}"/>
    <cellStyle name="Millares 2 3 3 3 2 4 3 2" xfId="14602" xr:uid="{B4E131F4-87D9-4AD2-9419-33B8CD5DFA02}"/>
    <cellStyle name="Millares 2 3 3 3 2 4 4" xfId="11243" xr:uid="{BC438252-418A-47DD-A1FC-6BDA543CE091}"/>
    <cellStyle name="Millares 2 3 3 3 2 5" xfId="4877" xr:uid="{00000000-0005-0000-0000-0000480C0000}"/>
    <cellStyle name="Millares 2 3 3 3 2 5 2" xfId="8266" xr:uid="{00000000-0005-0000-0000-0000490C0000}"/>
    <cellStyle name="Millares 2 3 3 3 2 5 2 2" xfId="15004" xr:uid="{C2B6FD80-9791-4C91-9611-4430ABB865A9}"/>
    <cellStyle name="Millares 2 3 3 3 2 5 3" xfId="11645" xr:uid="{7DE799FA-8B5D-46B8-813A-632B147059EA}"/>
    <cellStyle name="Millares 2 3 3 3 2 6" xfId="6597" xr:uid="{00000000-0005-0000-0000-00004A0C0000}"/>
    <cellStyle name="Millares 2 3 3 3 2 6 2" xfId="13335" xr:uid="{BD3631A5-88AE-4467-BC31-2C9CA5C420B5}"/>
    <cellStyle name="Millares 2 3 3 3 2 7" xfId="9975" xr:uid="{5359CD71-52B0-4CD2-A271-0BD27479C949}"/>
    <cellStyle name="Millares 2 3 3 3 3" xfId="3367" xr:uid="{00000000-0005-0000-0000-00004B0C0000}"/>
    <cellStyle name="Millares 2 3 3 3 3 2" xfId="5071" xr:uid="{00000000-0005-0000-0000-00004C0C0000}"/>
    <cellStyle name="Millares 2 3 3 3 3 2 2" xfId="8460" xr:uid="{00000000-0005-0000-0000-00004D0C0000}"/>
    <cellStyle name="Millares 2 3 3 3 3 2 2 2" xfId="15198" xr:uid="{4F017BF7-54BD-4C01-A1E5-87450ECCFE98}"/>
    <cellStyle name="Millares 2 3 3 3 3 2 3" xfId="11839" xr:uid="{5C537212-F855-4E3B-8073-86494FF95582}"/>
    <cellStyle name="Millares 2 3 3 3 3 3" xfId="6791" xr:uid="{00000000-0005-0000-0000-00004E0C0000}"/>
    <cellStyle name="Millares 2 3 3 3 3 3 2" xfId="13529" xr:uid="{2FF0E1C3-CA83-4D91-973A-60782928A229}"/>
    <cellStyle name="Millares 2 3 3 3 3 4" xfId="10170" xr:uid="{B44F16F9-795E-4E83-A188-10FB94BA4C84}"/>
    <cellStyle name="Millares 2 3 3 3 4" xfId="3762" xr:uid="{00000000-0005-0000-0000-00004F0C0000}"/>
    <cellStyle name="Millares 2 3 3 3 4 2" xfId="5460" xr:uid="{00000000-0005-0000-0000-0000500C0000}"/>
    <cellStyle name="Millares 2 3 3 3 4 2 2" xfId="8849" xr:uid="{00000000-0005-0000-0000-0000510C0000}"/>
    <cellStyle name="Millares 2 3 3 3 4 2 2 2" xfId="15587" xr:uid="{264E720D-3957-49DA-9ACE-434EED8FEFB9}"/>
    <cellStyle name="Millares 2 3 3 3 4 2 3" xfId="12228" xr:uid="{685F2D7F-683B-41BB-95BF-2C6111D8EB90}"/>
    <cellStyle name="Millares 2 3 3 3 4 3" xfId="7180" xr:uid="{00000000-0005-0000-0000-0000520C0000}"/>
    <cellStyle name="Millares 2 3 3 3 4 3 2" xfId="13918" xr:uid="{3C3063C5-C15F-43AD-8320-DE9991731FA9}"/>
    <cellStyle name="Millares 2 3 3 3 4 4" xfId="10559" xr:uid="{21FF425E-7B2B-40F0-A98C-154A3AD2377A}"/>
    <cellStyle name="Millares 2 3 3 3 5" xfId="4269" xr:uid="{00000000-0005-0000-0000-0000530C0000}"/>
    <cellStyle name="Millares 2 3 3 3 5 2" xfId="5950" xr:uid="{00000000-0005-0000-0000-0000540C0000}"/>
    <cellStyle name="Millares 2 3 3 3 5 2 2" xfId="9339" xr:uid="{00000000-0005-0000-0000-0000550C0000}"/>
    <cellStyle name="Millares 2 3 3 3 5 2 2 2" xfId="16077" xr:uid="{87A09349-DEF1-4E9E-ADBB-74F21550FEF3}"/>
    <cellStyle name="Millares 2 3 3 3 5 2 3" xfId="12718" xr:uid="{BDE753EE-7CE4-407E-BD10-EC413F45E700}"/>
    <cellStyle name="Millares 2 3 3 3 5 3" xfId="7670" xr:uid="{00000000-0005-0000-0000-0000560C0000}"/>
    <cellStyle name="Millares 2 3 3 3 5 3 2" xfId="14408" xr:uid="{336A8CC5-2DAD-4B79-B909-D7B77417895D}"/>
    <cellStyle name="Millares 2 3 3 3 5 4" xfId="11049" xr:uid="{4F31D017-7AF1-49EE-A577-BD6A68477C23}"/>
    <cellStyle name="Millares 2 3 3 3 6" xfId="4683" xr:uid="{00000000-0005-0000-0000-0000570C0000}"/>
    <cellStyle name="Millares 2 3 3 3 6 2" xfId="8072" xr:uid="{00000000-0005-0000-0000-0000580C0000}"/>
    <cellStyle name="Millares 2 3 3 3 6 2 2" xfId="14810" xr:uid="{A3447E74-2940-4A49-984F-8076AEDD1C08}"/>
    <cellStyle name="Millares 2 3 3 3 6 3" xfId="11451" xr:uid="{BE84C3A2-1594-4FB7-8AC0-19A75E44561C}"/>
    <cellStyle name="Millares 2 3 3 3 7" xfId="6403" xr:uid="{00000000-0005-0000-0000-0000590C0000}"/>
    <cellStyle name="Millares 2 3 3 3 7 2" xfId="13141" xr:uid="{D8D2A7E2-0E9A-4E48-99E2-131D9F22142A}"/>
    <cellStyle name="Millares 2 3 3 3 8" xfId="9781" xr:uid="{F50F95B7-69E3-4A71-9E0D-4E63D7F35A1D}"/>
    <cellStyle name="Millares 2 3 3 4" xfId="3073" xr:uid="{00000000-0005-0000-0000-00005A0C0000}"/>
    <cellStyle name="Millares 2 3 3 4 2" xfId="3465" xr:uid="{00000000-0005-0000-0000-00005B0C0000}"/>
    <cellStyle name="Millares 2 3 3 4 2 2" xfId="5169" xr:uid="{00000000-0005-0000-0000-00005C0C0000}"/>
    <cellStyle name="Millares 2 3 3 4 2 2 2" xfId="8558" xr:uid="{00000000-0005-0000-0000-00005D0C0000}"/>
    <cellStyle name="Millares 2 3 3 4 2 2 2 2" xfId="15296" xr:uid="{CBD82B37-877D-428B-927E-83F2D9413F54}"/>
    <cellStyle name="Millares 2 3 3 4 2 2 3" xfId="11937" xr:uid="{0D5CAD0C-18EE-4B20-A75F-6CB5D929C101}"/>
    <cellStyle name="Millares 2 3 3 4 2 3" xfId="6889" xr:uid="{00000000-0005-0000-0000-00005E0C0000}"/>
    <cellStyle name="Millares 2 3 3 4 2 3 2" xfId="13627" xr:uid="{FD379344-AB6B-467E-8353-E5E896CFC29F}"/>
    <cellStyle name="Millares 2 3 3 4 2 4" xfId="10268" xr:uid="{1C51A40F-BEAA-476E-89C8-617AA3445D53}"/>
    <cellStyle name="Millares 2 3 3 4 3" xfId="3860" xr:uid="{00000000-0005-0000-0000-00005F0C0000}"/>
    <cellStyle name="Millares 2 3 3 4 3 2" xfId="5558" xr:uid="{00000000-0005-0000-0000-0000600C0000}"/>
    <cellStyle name="Millares 2 3 3 4 3 2 2" xfId="8947" xr:uid="{00000000-0005-0000-0000-0000610C0000}"/>
    <cellStyle name="Millares 2 3 3 4 3 2 2 2" xfId="15685" xr:uid="{0FECF50E-DF76-49CF-A256-99FE76A92212}"/>
    <cellStyle name="Millares 2 3 3 4 3 2 3" xfId="12326" xr:uid="{66F14F45-27F1-45C1-B4A7-3F720E517CBB}"/>
    <cellStyle name="Millares 2 3 3 4 3 3" xfId="7278" xr:uid="{00000000-0005-0000-0000-0000620C0000}"/>
    <cellStyle name="Millares 2 3 3 4 3 3 2" xfId="14016" xr:uid="{E3A7FC59-B37F-4945-BDA6-2FBF07007894}"/>
    <cellStyle name="Millares 2 3 3 4 3 4" xfId="10657" xr:uid="{05F50C90-A632-447B-9820-3FBC9E18DC0D}"/>
    <cellStyle name="Millares 2 3 3 4 4" xfId="4367" xr:uid="{00000000-0005-0000-0000-0000630C0000}"/>
    <cellStyle name="Millares 2 3 3 4 4 2" xfId="6048" xr:uid="{00000000-0005-0000-0000-0000640C0000}"/>
    <cellStyle name="Millares 2 3 3 4 4 2 2" xfId="9437" xr:uid="{00000000-0005-0000-0000-0000650C0000}"/>
    <cellStyle name="Millares 2 3 3 4 4 2 2 2" xfId="16175" xr:uid="{4EFE8E5D-5DA5-490B-89ED-CA1090B2458E}"/>
    <cellStyle name="Millares 2 3 3 4 4 2 3" xfId="12816" xr:uid="{01C9BBA8-6EEB-44C6-8190-BD204839C095}"/>
    <cellStyle name="Millares 2 3 3 4 4 3" xfId="7768" xr:uid="{00000000-0005-0000-0000-0000660C0000}"/>
    <cellStyle name="Millares 2 3 3 4 4 3 2" xfId="14506" xr:uid="{A66347E4-2C74-4A63-A5C9-99538BFA8922}"/>
    <cellStyle name="Millares 2 3 3 4 4 4" xfId="11147" xr:uid="{127D0896-73EC-4C96-A7D7-FBAC07DE89E6}"/>
    <cellStyle name="Millares 2 3 3 4 5" xfId="4781" xr:uid="{00000000-0005-0000-0000-0000670C0000}"/>
    <cellStyle name="Millares 2 3 3 4 5 2" xfId="8170" xr:uid="{00000000-0005-0000-0000-0000680C0000}"/>
    <cellStyle name="Millares 2 3 3 4 5 2 2" xfId="14908" xr:uid="{B06F1EAC-7CAF-4F19-9049-97A00FF9AF87}"/>
    <cellStyle name="Millares 2 3 3 4 5 3" xfId="11549" xr:uid="{A93D1685-AA43-491F-B967-881F2ABBBC4D}"/>
    <cellStyle name="Millares 2 3 3 4 6" xfId="6501" xr:uid="{00000000-0005-0000-0000-0000690C0000}"/>
    <cellStyle name="Millares 2 3 3 4 6 2" xfId="13239" xr:uid="{CD68D1BC-883F-446D-A525-AE6C3CD23509}"/>
    <cellStyle name="Millares 2 3 3 4 7" xfId="9879" xr:uid="{CC2F6BD4-46BF-4FB0-8431-C02A54E1E73E}"/>
    <cellStyle name="Millares 2 3 3 5" xfId="3271" xr:uid="{00000000-0005-0000-0000-00006A0C0000}"/>
    <cellStyle name="Millares 2 3 3 5 2" xfId="4975" xr:uid="{00000000-0005-0000-0000-00006B0C0000}"/>
    <cellStyle name="Millares 2 3 3 5 2 2" xfId="8364" xr:uid="{00000000-0005-0000-0000-00006C0C0000}"/>
    <cellStyle name="Millares 2 3 3 5 2 2 2" xfId="15102" xr:uid="{EE3C385A-7EC0-4D18-BA4F-8F643A5EAD7A}"/>
    <cellStyle name="Millares 2 3 3 5 2 3" xfId="11743" xr:uid="{72259EDB-4556-4959-B58A-0DF7403D0B0E}"/>
    <cellStyle name="Millares 2 3 3 5 3" xfId="6695" xr:uid="{00000000-0005-0000-0000-00006D0C0000}"/>
    <cellStyle name="Millares 2 3 3 5 3 2" xfId="13433" xr:uid="{730B8660-A4B6-4E09-A5D8-F319056301C0}"/>
    <cellStyle name="Millares 2 3 3 5 4" xfId="10073" xr:uid="{667C4ACE-198B-482E-8A9E-99738DF89EB1}"/>
    <cellStyle name="Millares 2 3 3 6" xfId="3664" xr:uid="{00000000-0005-0000-0000-00006E0C0000}"/>
    <cellStyle name="Millares 2 3 3 6 2" xfId="5363" xr:uid="{00000000-0005-0000-0000-00006F0C0000}"/>
    <cellStyle name="Millares 2 3 3 6 2 2" xfId="8752" xr:uid="{00000000-0005-0000-0000-0000700C0000}"/>
    <cellStyle name="Millares 2 3 3 6 2 2 2" xfId="15490" xr:uid="{27231FB6-326B-46B0-A0AC-7AFBC166E976}"/>
    <cellStyle name="Millares 2 3 3 6 2 3" xfId="12131" xr:uid="{0C23E799-54BF-4BF5-93E4-7602E82A63C7}"/>
    <cellStyle name="Millares 2 3 3 6 3" xfId="7083" xr:uid="{00000000-0005-0000-0000-0000710C0000}"/>
    <cellStyle name="Millares 2 3 3 6 3 2" xfId="13821" xr:uid="{67F2D4EC-D40E-42E7-A049-C051C089C7BB}"/>
    <cellStyle name="Millares 2 3 3 6 4" xfId="10462" xr:uid="{6DD013BC-21C4-4311-9DDA-BAEDA25EE04B}"/>
    <cellStyle name="Millares 2 3 3 7" xfId="4062" xr:uid="{00000000-0005-0000-0000-0000720C0000}"/>
    <cellStyle name="Millares 2 3 3 7 2" xfId="5754" xr:uid="{00000000-0005-0000-0000-0000730C0000}"/>
    <cellStyle name="Millares 2 3 3 7 2 2" xfId="9143" xr:uid="{00000000-0005-0000-0000-0000740C0000}"/>
    <cellStyle name="Millares 2 3 3 7 2 2 2" xfId="15881" xr:uid="{C0106C0F-56D2-47C5-9E38-CCE00417EE2B}"/>
    <cellStyle name="Millares 2 3 3 7 2 3" xfId="12522" xr:uid="{D6ED19C9-8734-4283-B911-CAE6553191A8}"/>
    <cellStyle name="Millares 2 3 3 7 3" xfId="7474" xr:uid="{00000000-0005-0000-0000-0000750C0000}"/>
    <cellStyle name="Millares 2 3 3 7 3 2" xfId="14212" xr:uid="{02844DB3-CD1A-4F0F-9908-8605CB3AB84D}"/>
    <cellStyle name="Millares 2 3 3 7 4" xfId="10853" xr:uid="{A2FAE8A2-1555-4151-8DC5-39F9678F4652}"/>
    <cellStyle name="Millares 2 3 3 8" xfId="4167" xr:uid="{00000000-0005-0000-0000-0000760C0000}"/>
    <cellStyle name="Millares 2 3 3 8 2" xfId="5852" xr:uid="{00000000-0005-0000-0000-0000770C0000}"/>
    <cellStyle name="Millares 2 3 3 8 2 2" xfId="9241" xr:uid="{00000000-0005-0000-0000-0000780C0000}"/>
    <cellStyle name="Millares 2 3 3 8 2 2 2" xfId="15979" xr:uid="{B09DB364-333E-42E9-A0CF-725773590939}"/>
    <cellStyle name="Millares 2 3 3 8 2 3" xfId="12620" xr:uid="{5C3ADF3A-A018-4ED2-B308-51BEBF018D91}"/>
    <cellStyle name="Millares 2 3 3 8 3" xfId="7572" xr:uid="{00000000-0005-0000-0000-0000790C0000}"/>
    <cellStyle name="Millares 2 3 3 8 3 2" xfId="14310" xr:uid="{A47AEC60-1239-4A98-B84D-CDD40691507F}"/>
    <cellStyle name="Millares 2 3 3 8 4" xfId="10951" xr:uid="{A17B5074-F1EB-4DDA-A584-661A1E59B004}"/>
    <cellStyle name="Millares 2 3 3 9" xfId="4584" xr:uid="{00000000-0005-0000-0000-00007A0C0000}"/>
    <cellStyle name="Millares 2 3 3 9 2" xfId="7973" xr:uid="{00000000-0005-0000-0000-00007B0C0000}"/>
    <cellStyle name="Millares 2 3 3 9 2 2" xfId="14711" xr:uid="{0CD084C2-8C94-4B75-BD04-6B4403E1443E}"/>
    <cellStyle name="Millares 2 3 3 9 3" xfId="11352" xr:uid="{5CB9C826-4473-472C-AAFA-4046E5C4EAFB}"/>
    <cellStyle name="Millares 2 3 4" xfId="217" xr:uid="{00000000-0005-0000-0000-00007C0C0000}"/>
    <cellStyle name="Millares 2 3 4 10" xfId="6264" xr:uid="{00000000-0005-0000-0000-00007D0C0000}"/>
    <cellStyle name="Millares 2 3 4 10 2" xfId="13025" xr:uid="{7F8D4FE6-F2BC-4324-B875-337A1993B8DE}"/>
    <cellStyle name="Millares 2 3 4 11" xfId="9686" xr:uid="{EF650BF2-BCD9-425A-B32E-5B530B42D417}"/>
    <cellStyle name="Millares 2 3 4 2" xfId="2891" xr:uid="{00000000-0005-0000-0000-00007E0C0000}"/>
    <cellStyle name="Millares 2 3 4 2 10" xfId="9735" xr:uid="{3B95BC8C-0264-4D2C-8A73-37A28C2F7DC9}"/>
    <cellStyle name="Millares 2 3 4 2 2" xfId="3023" xr:uid="{00000000-0005-0000-0000-00007F0C0000}"/>
    <cellStyle name="Millares 2 3 4 2 2 2" xfId="3221" xr:uid="{00000000-0005-0000-0000-0000800C0000}"/>
    <cellStyle name="Millares 2 3 4 2 2 2 2" xfId="3613" xr:uid="{00000000-0005-0000-0000-0000810C0000}"/>
    <cellStyle name="Millares 2 3 4 2 2 2 2 2" xfId="5317" xr:uid="{00000000-0005-0000-0000-0000820C0000}"/>
    <cellStyle name="Millares 2 3 4 2 2 2 2 2 2" xfId="8706" xr:uid="{00000000-0005-0000-0000-0000830C0000}"/>
    <cellStyle name="Millares 2 3 4 2 2 2 2 2 2 2" xfId="15444" xr:uid="{6E97A9AC-36EB-47C0-9A5D-62EC2A466414}"/>
    <cellStyle name="Millares 2 3 4 2 2 2 2 2 3" xfId="12085" xr:uid="{6E93275A-6B67-4906-A674-19FA433293CA}"/>
    <cellStyle name="Millares 2 3 4 2 2 2 2 3" xfId="7037" xr:uid="{00000000-0005-0000-0000-0000840C0000}"/>
    <cellStyle name="Millares 2 3 4 2 2 2 2 3 2" xfId="13775" xr:uid="{45BF0767-B9B5-4E91-AD0E-C0701B87CBFA}"/>
    <cellStyle name="Millares 2 3 4 2 2 2 2 4" xfId="10416" xr:uid="{97FAC564-7E3B-490E-84C0-B22DBA0F25E4}"/>
    <cellStyle name="Millares 2 3 4 2 2 2 3" xfId="4008" xr:uid="{00000000-0005-0000-0000-0000850C0000}"/>
    <cellStyle name="Millares 2 3 4 2 2 2 3 2" xfId="5706" xr:uid="{00000000-0005-0000-0000-0000860C0000}"/>
    <cellStyle name="Millares 2 3 4 2 2 2 3 2 2" xfId="9095" xr:uid="{00000000-0005-0000-0000-0000870C0000}"/>
    <cellStyle name="Millares 2 3 4 2 2 2 3 2 2 2" xfId="15833" xr:uid="{7FA0B335-6DD7-4A76-B866-9F7BC2E1F441}"/>
    <cellStyle name="Millares 2 3 4 2 2 2 3 2 3" xfId="12474" xr:uid="{B6F5761D-E3E1-46D2-896A-A43325474A8E}"/>
    <cellStyle name="Millares 2 3 4 2 2 2 3 3" xfId="7426" xr:uid="{00000000-0005-0000-0000-0000880C0000}"/>
    <cellStyle name="Millares 2 3 4 2 2 2 3 3 2" xfId="14164" xr:uid="{64F772C5-63F6-48D1-934A-66DDF5C0EF80}"/>
    <cellStyle name="Millares 2 3 4 2 2 2 3 4" xfId="10805" xr:uid="{4217982D-8BAB-4A1E-8593-BB1003AA1A71}"/>
    <cellStyle name="Millares 2 3 4 2 2 2 4" xfId="4515" xr:uid="{00000000-0005-0000-0000-0000890C0000}"/>
    <cellStyle name="Millares 2 3 4 2 2 2 4 2" xfId="6196" xr:uid="{00000000-0005-0000-0000-00008A0C0000}"/>
    <cellStyle name="Millares 2 3 4 2 2 2 4 2 2" xfId="9585" xr:uid="{00000000-0005-0000-0000-00008B0C0000}"/>
    <cellStyle name="Millares 2 3 4 2 2 2 4 2 2 2" xfId="16323" xr:uid="{B4A5E40D-C7F3-40BC-B805-3F1CE08C3BEB}"/>
    <cellStyle name="Millares 2 3 4 2 2 2 4 2 3" xfId="12964" xr:uid="{1A466645-B5C3-467D-8983-F50B87720B0C}"/>
    <cellStyle name="Millares 2 3 4 2 2 2 4 3" xfId="7916" xr:uid="{00000000-0005-0000-0000-00008C0C0000}"/>
    <cellStyle name="Millares 2 3 4 2 2 2 4 3 2" xfId="14654" xr:uid="{5304BE63-267B-4A01-A534-AB0793C9FCE3}"/>
    <cellStyle name="Millares 2 3 4 2 2 2 4 4" xfId="11295" xr:uid="{10785FBA-7062-4822-98F4-1C4827549ECE}"/>
    <cellStyle name="Millares 2 3 4 2 2 2 5" xfId="4929" xr:uid="{00000000-0005-0000-0000-00008D0C0000}"/>
    <cellStyle name="Millares 2 3 4 2 2 2 5 2" xfId="8318" xr:uid="{00000000-0005-0000-0000-00008E0C0000}"/>
    <cellStyle name="Millares 2 3 4 2 2 2 5 2 2" xfId="15056" xr:uid="{65827932-3361-41F3-B5F6-E071F025F092}"/>
    <cellStyle name="Millares 2 3 4 2 2 2 5 3" xfId="11697" xr:uid="{6D1786A0-EC25-4CEE-8828-15CBC429740D}"/>
    <cellStyle name="Millares 2 3 4 2 2 2 6" xfId="6649" xr:uid="{00000000-0005-0000-0000-00008F0C0000}"/>
    <cellStyle name="Millares 2 3 4 2 2 2 6 2" xfId="13387" xr:uid="{E1FD5C33-3CF1-4CB7-8599-4ACA14EA3A14}"/>
    <cellStyle name="Millares 2 3 4 2 2 2 7" xfId="10027" xr:uid="{7D721FFD-EA35-4C2C-AC13-CBE930629ECD}"/>
    <cellStyle name="Millares 2 3 4 2 2 3" xfId="3419" xr:uid="{00000000-0005-0000-0000-0000900C0000}"/>
    <cellStyle name="Millares 2 3 4 2 2 3 2" xfId="5123" xr:uid="{00000000-0005-0000-0000-0000910C0000}"/>
    <cellStyle name="Millares 2 3 4 2 2 3 2 2" xfId="8512" xr:uid="{00000000-0005-0000-0000-0000920C0000}"/>
    <cellStyle name="Millares 2 3 4 2 2 3 2 2 2" xfId="15250" xr:uid="{A90E1009-E709-4BEE-BDF3-2B08A502CE3E}"/>
    <cellStyle name="Millares 2 3 4 2 2 3 2 3" xfId="11891" xr:uid="{B580C981-895C-47F6-B864-DB22DB5EF5F7}"/>
    <cellStyle name="Millares 2 3 4 2 2 3 3" xfId="6843" xr:uid="{00000000-0005-0000-0000-0000930C0000}"/>
    <cellStyle name="Millares 2 3 4 2 2 3 3 2" xfId="13581" xr:uid="{876CF19A-FC51-4729-B084-C9F212BDD996}"/>
    <cellStyle name="Millares 2 3 4 2 2 3 4" xfId="10222" xr:uid="{D74F3CD9-D1C8-4522-B10E-B4FA0B679F87}"/>
    <cellStyle name="Millares 2 3 4 2 2 4" xfId="3814" xr:uid="{00000000-0005-0000-0000-0000940C0000}"/>
    <cellStyle name="Millares 2 3 4 2 2 4 2" xfId="5512" xr:uid="{00000000-0005-0000-0000-0000950C0000}"/>
    <cellStyle name="Millares 2 3 4 2 2 4 2 2" xfId="8901" xr:uid="{00000000-0005-0000-0000-0000960C0000}"/>
    <cellStyle name="Millares 2 3 4 2 2 4 2 2 2" xfId="15639" xr:uid="{50029B0A-61AF-4960-A9A3-3D9B8D3C5F0A}"/>
    <cellStyle name="Millares 2 3 4 2 2 4 2 3" xfId="12280" xr:uid="{11D8B67D-0B46-46A1-BA92-4122E51EC847}"/>
    <cellStyle name="Millares 2 3 4 2 2 4 3" xfId="7232" xr:uid="{00000000-0005-0000-0000-0000970C0000}"/>
    <cellStyle name="Millares 2 3 4 2 2 4 3 2" xfId="13970" xr:uid="{7D83763B-B073-4ADD-9F65-5809FDAEA1BA}"/>
    <cellStyle name="Millares 2 3 4 2 2 4 4" xfId="10611" xr:uid="{D68DAEEC-9C99-48B8-AB1E-49509C8E438A}"/>
    <cellStyle name="Millares 2 3 4 2 2 5" xfId="4321" xr:uid="{00000000-0005-0000-0000-0000980C0000}"/>
    <cellStyle name="Millares 2 3 4 2 2 5 2" xfId="6002" xr:uid="{00000000-0005-0000-0000-0000990C0000}"/>
    <cellStyle name="Millares 2 3 4 2 2 5 2 2" xfId="9391" xr:uid="{00000000-0005-0000-0000-00009A0C0000}"/>
    <cellStyle name="Millares 2 3 4 2 2 5 2 2 2" xfId="16129" xr:uid="{291D00CA-BE9D-4BB6-97BE-7A7AD338564B}"/>
    <cellStyle name="Millares 2 3 4 2 2 5 2 3" xfId="12770" xr:uid="{2F972A0E-8554-41BE-9EF2-9AE144AD7906}"/>
    <cellStyle name="Millares 2 3 4 2 2 5 3" xfId="7722" xr:uid="{00000000-0005-0000-0000-00009B0C0000}"/>
    <cellStyle name="Millares 2 3 4 2 2 5 3 2" xfId="14460" xr:uid="{64B951C9-BD17-4E30-8246-34A2CCB7A40D}"/>
    <cellStyle name="Millares 2 3 4 2 2 5 4" xfId="11101" xr:uid="{0D21CB6B-5F3F-4D6F-AF6A-AFE95E491052}"/>
    <cellStyle name="Millares 2 3 4 2 2 6" xfId="4735" xr:uid="{00000000-0005-0000-0000-00009C0C0000}"/>
    <cellStyle name="Millares 2 3 4 2 2 6 2" xfId="8124" xr:uid="{00000000-0005-0000-0000-00009D0C0000}"/>
    <cellStyle name="Millares 2 3 4 2 2 6 2 2" xfId="14862" xr:uid="{3748CFA9-C671-4A81-B36A-9A21B97735C7}"/>
    <cellStyle name="Millares 2 3 4 2 2 6 3" xfId="11503" xr:uid="{DF6F06E7-D7E8-4912-99E4-6F8977DDF93D}"/>
    <cellStyle name="Millares 2 3 4 2 2 7" xfId="6455" xr:uid="{00000000-0005-0000-0000-00009E0C0000}"/>
    <cellStyle name="Millares 2 3 4 2 2 7 2" xfId="13193" xr:uid="{26827CEC-5F2D-4F00-BBCD-3EAFAC963A2B}"/>
    <cellStyle name="Millares 2 3 4 2 2 8" xfId="9833" xr:uid="{F19806F6-BD48-4462-A003-D3B60C3CD238}"/>
    <cellStyle name="Millares 2 3 4 2 3" xfId="3123" xr:uid="{00000000-0005-0000-0000-00009F0C0000}"/>
    <cellStyle name="Millares 2 3 4 2 3 2" xfId="3515" xr:uid="{00000000-0005-0000-0000-0000A00C0000}"/>
    <cellStyle name="Millares 2 3 4 2 3 2 2" xfId="5219" xr:uid="{00000000-0005-0000-0000-0000A10C0000}"/>
    <cellStyle name="Millares 2 3 4 2 3 2 2 2" xfId="8608" xr:uid="{00000000-0005-0000-0000-0000A20C0000}"/>
    <cellStyle name="Millares 2 3 4 2 3 2 2 2 2" xfId="15346" xr:uid="{04AAFF7A-9686-4D18-840A-3779646BA476}"/>
    <cellStyle name="Millares 2 3 4 2 3 2 2 3" xfId="11987" xr:uid="{FD0090A0-6CF3-4854-B18A-62E89D463631}"/>
    <cellStyle name="Millares 2 3 4 2 3 2 3" xfId="6939" xr:uid="{00000000-0005-0000-0000-0000A30C0000}"/>
    <cellStyle name="Millares 2 3 4 2 3 2 3 2" xfId="13677" xr:uid="{54B8D8AA-A523-423C-B73C-07469761C0D5}"/>
    <cellStyle name="Millares 2 3 4 2 3 2 4" xfId="10318" xr:uid="{5C2ED839-A9C6-49D1-869F-F58F54FCE0A6}"/>
    <cellStyle name="Millares 2 3 4 2 3 3" xfId="3910" xr:uid="{00000000-0005-0000-0000-0000A40C0000}"/>
    <cellStyle name="Millares 2 3 4 2 3 3 2" xfId="5608" xr:uid="{00000000-0005-0000-0000-0000A50C0000}"/>
    <cellStyle name="Millares 2 3 4 2 3 3 2 2" xfId="8997" xr:uid="{00000000-0005-0000-0000-0000A60C0000}"/>
    <cellStyle name="Millares 2 3 4 2 3 3 2 2 2" xfId="15735" xr:uid="{DACD6A23-AB2D-453B-A3AC-B4AB139FE602}"/>
    <cellStyle name="Millares 2 3 4 2 3 3 2 3" xfId="12376" xr:uid="{DBB7A8DB-B57A-499D-8368-7222DA1F571C}"/>
    <cellStyle name="Millares 2 3 4 2 3 3 3" xfId="7328" xr:uid="{00000000-0005-0000-0000-0000A70C0000}"/>
    <cellStyle name="Millares 2 3 4 2 3 3 3 2" xfId="14066" xr:uid="{B82730E6-5A05-4A38-AE84-7BBF54A7038F}"/>
    <cellStyle name="Millares 2 3 4 2 3 3 4" xfId="10707" xr:uid="{FC6FC0FE-AF9B-41E6-850F-B0A586BCC19F}"/>
    <cellStyle name="Millares 2 3 4 2 3 4" xfId="4417" xr:uid="{00000000-0005-0000-0000-0000A80C0000}"/>
    <cellStyle name="Millares 2 3 4 2 3 4 2" xfId="6098" xr:uid="{00000000-0005-0000-0000-0000A90C0000}"/>
    <cellStyle name="Millares 2 3 4 2 3 4 2 2" xfId="9487" xr:uid="{00000000-0005-0000-0000-0000AA0C0000}"/>
    <cellStyle name="Millares 2 3 4 2 3 4 2 2 2" xfId="16225" xr:uid="{4257AB20-73D5-4151-BA9D-B87F781F118D}"/>
    <cellStyle name="Millares 2 3 4 2 3 4 2 3" xfId="12866" xr:uid="{B93FD86E-C419-45ED-92C1-E6F504FA3A91}"/>
    <cellStyle name="Millares 2 3 4 2 3 4 3" xfId="7818" xr:uid="{00000000-0005-0000-0000-0000AB0C0000}"/>
    <cellStyle name="Millares 2 3 4 2 3 4 3 2" xfId="14556" xr:uid="{54E29493-EB18-4D32-BEA9-A8F1B79FC31D}"/>
    <cellStyle name="Millares 2 3 4 2 3 4 4" xfId="11197" xr:uid="{D66B9EA5-41E7-4AA7-992B-1785EBEFDB60}"/>
    <cellStyle name="Millares 2 3 4 2 3 5" xfId="4831" xr:uid="{00000000-0005-0000-0000-0000AC0C0000}"/>
    <cellStyle name="Millares 2 3 4 2 3 5 2" xfId="8220" xr:uid="{00000000-0005-0000-0000-0000AD0C0000}"/>
    <cellStyle name="Millares 2 3 4 2 3 5 2 2" xfId="14958" xr:uid="{FFFA970D-57DC-451E-9B89-919D9A0A3F96}"/>
    <cellStyle name="Millares 2 3 4 2 3 5 3" xfId="11599" xr:uid="{E7BAACAC-B3AA-49D3-AAD1-222654E96640}"/>
    <cellStyle name="Millares 2 3 4 2 3 6" xfId="6551" xr:uid="{00000000-0005-0000-0000-0000AE0C0000}"/>
    <cellStyle name="Millares 2 3 4 2 3 6 2" xfId="13289" xr:uid="{E5BC003B-480C-4D06-8230-8971A6E8E866}"/>
    <cellStyle name="Millares 2 3 4 2 3 7" xfId="9929" xr:uid="{15B918CB-9855-47AF-A94C-0E0F7811B4CB}"/>
    <cellStyle name="Millares 2 3 4 2 4" xfId="3321" xr:uid="{00000000-0005-0000-0000-0000AF0C0000}"/>
    <cellStyle name="Millares 2 3 4 2 4 2" xfId="5025" xr:uid="{00000000-0005-0000-0000-0000B00C0000}"/>
    <cellStyle name="Millares 2 3 4 2 4 2 2" xfId="8414" xr:uid="{00000000-0005-0000-0000-0000B10C0000}"/>
    <cellStyle name="Millares 2 3 4 2 4 2 2 2" xfId="15152" xr:uid="{A9E9BE63-AFB1-4178-9326-1C6DF7246DD9}"/>
    <cellStyle name="Millares 2 3 4 2 4 2 3" xfId="11793" xr:uid="{7E3BEB69-2318-4BD1-8388-34C981429665}"/>
    <cellStyle name="Millares 2 3 4 2 4 3" xfId="6745" xr:uid="{00000000-0005-0000-0000-0000B20C0000}"/>
    <cellStyle name="Millares 2 3 4 2 4 3 2" xfId="13483" xr:uid="{A7E2716E-95F5-4B23-B775-105649713A18}"/>
    <cellStyle name="Millares 2 3 4 2 4 4" xfId="10124" xr:uid="{4CB49135-0E09-4D77-94A0-BEF6A27E1D63}"/>
    <cellStyle name="Millares 2 3 4 2 5" xfId="3716" xr:uid="{00000000-0005-0000-0000-0000B30C0000}"/>
    <cellStyle name="Millares 2 3 4 2 5 2" xfId="5414" xr:uid="{00000000-0005-0000-0000-0000B40C0000}"/>
    <cellStyle name="Millares 2 3 4 2 5 2 2" xfId="8803" xr:uid="{00000000-0005-0000-0000-0000B50C0000}"/>
    <cellStyle name="Millares 2 3 4 2 5 2 2 2" xfId="15541" xr:uid="{09CC722C-28DD-4D51-B247-20303375C56B}"/>
    <cellStyle name="Millares 2 3 4 2 5 2 3" xfId="12182" xr:uid="{5D466BBA-7759-4086-A323-BD3D73E6FF5A}"/>
    <cellStyle name="Millares 2 3 4 2 5 3" xfId="7134" xr:uid="{00000000-0005-0000-0000-0000B60C0000}"/>
    <cellStyle name="Millares 2 3 4 2 5 3 2" xfId="13872" xr:uid="{D61663FB-6083-489B-934C-FE4C94482143}"/>
    <cellStyle name="Millares 2 3 4 2 5 4" xfId="10513" xr:uid="{3782F2DD-C6B5-4475-AA89-3145DBD8B75D}"/>
    <cellStyle name="Millares 2 3 4 2 6" xfId="4114" xr:uid="{00000000-0005-0000-0000-0000B70C0000}"/>
    <cellStyle name="Millares 2 3 4 2 6 2" xfId="5806" xr:uid="{00000000-0005-0000-0000-0000B80C0000}"/>
    <cellStyle name="Millares 2 3 4 2 6 2 2" xfId="9195" xr:uid="{00000000-0005-0000-0000-0000B90C0000}"/>
    <cellStyle name="Millares 2 3 4 2 6 2 2 2" xfId="15933" xr:uid="{DB8AA676-0A4F-416B-9977-DB5F7450218B}"/>
    <cellStyle name="Millares 2 3 4 2 6 2 3" xfId="12574" xr:uid="{7A7FD613-1561-4F86-B2AD-A49FA8257739}"/>
    <cellStyle name="Millares 2 3 4 2 6 3" xfId="7526" xr:uid="{00000000-0005-0000-0000-0000BA0C0000}"/>
    <cellStyle name="Millares 2 3 4 2 6 3 2" xfId="14264" xr:uid="{8AFF7585-88A5-4BCD-A2A4-59E784528F9B}"/>
    <cellStyle name="Millares 2 3 4 2 6 4" xfId="10905" xr:uid="{F2ACEE5F-88CB-4B37-A679-25A2CCA1B723}"/>
    <cellStyle name="Millares 2 3 4 2 7" xfId="4223" xr:uid="{00000000-0005-0000-0000-0000BB0C0000}"/>
    <cellStyle name="Millares 2 3 4 2 7 2" xfId="5904" xr:uid="{00000000-0005-0000-0000-0000BC0C0000}"/>
    <cellStyle name="Millares 2 3 4 2 7 2 2" xfId="9293" xr:uid="{00000000-0005-0000-0000-0000BD0C0000}"/>
    <cellStyle name="Millares 2 3 4 2 7 2 2 2" xfId="16031" xr:uid="{FBF0E1ED-E546-44AC-9FBC-B2E1B69FC11D}"/>
    <cellStyle name="Millares 2 3 4 2 7 2 3" xfId="12672" xr:uid="{0BF992A6-5E5D-4B3E-8EE7-DD0F0872FAF1}"/>
    <cellStyle name="Millares 2 3 4 2 7 3" xfId="7624" xr:uid="{00000000-0005-0000-0000-0000BE0C0000}"/>
    <cellStyle name="Millares 2 3 4 2 7 3 2" xfId="14362" xr:uid="{AD7BCBB2-56EC-422B-8178-A2EED02D740D}"/>
    <cellStyle name="Millares 2 3 4 2 7 4" xfId="11003" xr:uid="{B21F98D7-57A5-447A-AE31-D25AC9C0FF75}"/>
    <cellStyle name="Millares 2 3 4 2 8" xfId="4637" xr:uid="{00000000-0005-0000-0000-0000BF0C0000}"/>
    <cellStyle name="Millares 2 3 4 2 8 2" xfId="8026" xr:uid="{00000000-0005-0000-0000-0000C00C0000}"/>
    <cellStyle name="Millares 2 3 4 2 8 2 2" xfId="14764" xr:uid="{A4E8F336-C72B-4580-AE12-CF341D7C3358}"/>
    <cellStyle name="Millares 2 3 4 2 8 3" xfId="11405" xr:uid="{EC98BF96-2CE7-4562-8963-D0939856A701}"/>
    <cellStyle name="Millares 2 3 4 2 9" xfId="6343" xr:uid="{00000000-0005-0000-0000-0000C10C0000}"/>
    <cellStyle name="Millares 2 3 4 2 9 2" xfId="13087" xr:uid="{88CF8839-CCB7-4AFB-A575-67BC23069639}"/>
    <cellStyle name="Millares 2 3 4 3" xfId="2968" xr:uid="{00000000-0005-0000-0000-0000C20C0000}"/>
    <cellStyle name="Millares 2 3 4 3 2" xfId="3170" xr:uid="{00000000-0005-0000-0000-0000C30C0000}"/>
    <cellStyle name="Millares 2 3 4 3 2 2" xfId="3562" xr:uid="{00000000-0005-0000-0000-0000C40C0000}"/>
    <cellStyle name="Millares 2 3 4 3 2 2 2" xfId="5266" xr:uid="{00000000-0005-0000-0000-0000C50C0000}"/>
    <cellStyle name="Millares 2 3 4 3 2 2 2 2" xfId="8655" xr:uid="{00000000-0005-0000-0000-0000C60C0000}"/>
    <cellStyle name="Millares 2 3 4 3 2 2 2 2 2" xfId="15393" xr:uid="{D158EC89-A33C-4EA2-89AA-3DA624750685}"/>
    <cellStyle name="Millares 2 3 4 3 2 2 2 3" xfId="12034" xr:uid="{BFC6796A-4D60-4450-9D4E-833EB67BFAB5}"/>
    <cellStyle name="Millares 2 3 4 3 2 2 3" xfId="6986" xr:uid="{00000000-0005-0000-0000-0000C70C0000}"/>
    <cellStyle name="Millares 2 3 4 3 2 2 3 2" xfId="13724" xr:uid="{5FBF3B2A-233E-4D59-9CAA-0B99063F0C06}"/>
    <cellStyle name="Millares 2 3 4 3 2 2 4" xfId="10365" xr:uid="{742E4E75-C7C7-4CED-BAF1-5269EB1BBF2A}"/>
    <cellStyle name="Millares 2 3 4 3 2 3" xfId="3957" xr:uid="{00000000-0005-0000-0000-0000C80C0000}"/>
    <cellStyle name="Millares 2 3 4 3 2 3 2" xfId="5655" xr:uid="{00000000-0005-0000-0000-0000C90C0000}"/>
    <cellStyle name="Millares 2 3 4 3 2 3 2 2" xfId="9044" xr:uid="{00000000-0005-0000-0000-0000CA0C0000}"/>
    <cellStyle name="Millares 2 3 4 3 2 3 2 2 2" xfId="15782" xr:uid="{D6640FF0-81EF-4A8D-8C83-83A598F5DE02}"/>
    <cellStyle name="Millares 2 3 4 3 2 3 2 3" xfId="12423" xr:uid="{377DEA3F-27DA-4F13-9594-FA50CD14D39B}"/>
    <cellStyle name="Millares 2 3 4 3 2 3 3" xfId="7375" xr:uid="{00000000-0005-0000-0000-0000CB0C0000}"/>
    <cellStyle name="Millares 2 3 4 3 2 3 3 2" xfId="14113" xr:uid="{A9D502DC-CEC0-45F5-A0C2-B524F42A2C89}"/>
    <cellStyle name="Millares 2 3 4 3 2 3 4" xfId="10754" xr:uid="{D73E319A-AAB6-46CF-8D22-2F4A628B945A}"/>
    <cellStyle name="Millares 2 3 4 3 2 4" xfId="4464" xr:uid="{00000000-0005-0000-0000-0000CC0C0000}"/>
    <cellStyle name="Millares 2 3 4 3 2 4 2" xfId="6145" xr:uid="{00000000-0005-0000-0000-0000CD0C0000}"/>
    <cellStyle name="Millares 2 3 4 3 2 4 2 2" xfId="9534" xr:uid="{00000000-0005-0000-0000-0000CE0C0000}"/>
    <cellStyle name="Millares 2 3 4 3 2 4 2 2 2" xfId="16272" xr:uid="{0279EFFC-0B44-4112-9668-A4B766AE8066}"/>
    <cellStyle name="Millares 2 3 4 3 2 4 2 3" xfId="12913" xr:uid="{FFEBD6B1-B233-4132-A6F8-178F410D0160}"/>
    <cellStyle name="Millares 2 3 4 3 2 4 3" xfId="7865" xr:uid="{00000000-0005-0000-0000-0000CF0C0000}"/>
    <cellStyle name="Millares 2 3 4 3 2 4 3 2" xfId="14603" xr:uid="{F15101E3-5838-4C84-B8F1-E7C48064D82E}"/>
    <cellStyle name="Millares 2 3 4 3 2 4 4" xfId="11244" xr:uid="{F7C32067-EA04-40CC-B5D5-73CFEC582DDF}"/>
    <cellStyle name="Millares 2 3 4 3 2 5" xfId="4878" xr:uid="{00000000-0005-0000-0000-0000D00C0000}"/>
    <cellStyle name="Millares 2 3 4 3 2 5 2" xfId="8267" xr:uid="{00000000-0005-0000-0000-0000D10C0000}"/>
    <cellStyle name="Millares 2 3 4 3 2 5 2 2" xfId="15005" xr:uid="{1108ABD2-63D8-4971-B183-4F1DD0F95E1C}"/>
    <cellStyle name="Millares 2 3 4 3 2 5 3" xfId="11646" xr:uid="{C4AB90A2-733B-4EC3-91C2-A814977A5329}"/>
    <cellStyle name="Millares 2 3 4 3 2 6" xfId="6598" xr:uid="{00000000-0005-0000-0000-0000D20C0000}"/>
    <cellStyle name="Millares 2 3 4 3 2 6 2" xfId="13336" xr:uid="{533E3B44-F329-453C-AB4D-B8DA0A5A1103}"/>
    <cellStyle name="Millares 2 3 4 3 2 7" xfId="9976" xr:uid="{EF012028-636D-4F86-96DE-A197C682753F}"/>
    <cellStyle name="Millares 2 3 4 3 3" xfId="3368" xr:uid="{00000000-0005-0000-0000-0000D30C0000}"/>
    <cellStyle name="Millares 2 3 4 3 3 2" xfId="5072" xr:uid="{00000000-0005-0000-0000-0000D40C0000}"/>
    <cellStyle name="Millares 2 3 4 3 3 2 2" xfId="8461" xr:uid="{00000000-0005-0000-0000-0000D50C0000}"/>
    <cellStyle name="Millares 2 3 4 3 3 2 2 2" xfId="15199" xr:uid="{AD5F3CFA-57F0-4511-BE85-4E9F8ED8EA59}"/>
    <cellStyle name="Millares 2 3 4 3 3 2 3" xfId="11840" xr:uid="{D3ED10E5-06A0-4934-BBFC-5B361CD2BA48}"/>
    <cellStyle name="Millares 2 3 4 3 3 3" xfId="6792" xr:uid="{00000000-0005-0000-0000-0000D60C0000}"/>
    <cellStyle name="Millares 2 3 4 3 3 3 2" xfId="13530" xr:uid="{109A6C69-1C95-4B26-9C8F-2CEA2599FCBB}"/>
    <cellStyle name="Millares 2 3 4 3 3 4" xfId="10171" xr:uid="{9A468659-E474-4C45-BF71-6E449E316521}"/>
    <cellStyle name="Millares 2 3 4 3 4" xfId="3763" xr:uid="{00000000-0005-0000-0000-0000D70C0000}"/>
    <cellStyle name="Millares 2 3 4 3 4 2" xfId="5461" xr:uid="{00000000-0005-0000-0000-0000D80C0000}"/>
    <cellStyle name="Millares 2 3 4 3 4 2 2" xfId="8850" xr:uid="{00000000-0005-0000-0000-0000D90C0000}"/>
    <cellStyle name="Millares 2 3 4 3 4 2 2 2" xfId="15588" xr:uid="{383D8C69-C6C3-4177-A7B1-9427DC9B9008}"/>
    <cellStyle name="Millares 2 3 4 3 4 2 3" xfId="12229" xr:uid="{E0078313-CF17-4442-8DC6-AA16E9ED0E9D}"/>
    <cellStyle name="Millares 2 3 4 3 4 3" xfId="7181" xr:uid="{00000000-0005-0000-0000-0000DA0C0000}"/>
    <cellStyle name="Millares 2 3 4 3 4 3 2" xfId="13919" xr:uid="{60A77A0E-35BF-4512-94A0-C7BB037104AF}"/>
    <cellStyle name="Millares 2 3 4 3 4 4" xfId="10560" xr:uid="{180EC937-7471-445B-AD8E-8186EC4CCAEF}"/>
    <cellStyle name="Millares 2 3 4 3 5" xfId="4270" xr:uid="{00000000-0005-0000-0000-0000DB0C0000}"/>
    <cellStyle name="Millares 2 3 4 3 5 2" xfId="5951" xr:uid="{00000000-0005-0000-0000-0000DC0C0000}"/>
    <cellStyle name="Millares 2 3 4 3 5 2 2" xfId="9340" xr:uid="{00000000-0005-0000-0000-0000DD0C0000}"/>
    <cellStyle name="Millares 2 3 4 3 5 2 2 2" xfId="16078" xr:uid="{A099C5B5-C87A-41CD-BB03-FF2902BBCFDC}"/>
    <cellStyle name="Millares 2 3 4 3 5 2 3" xfId="12719" xr:uid="{1F27B975-77E7-406A-82AB-F1273CB03F13}"/>
    <cellStyle name="Millares 2 3 4 3 5 3" xfId="7671" xr:uid="{00000000-0005-0000-0000-0000DE0C0000}"/>
    <cellStyle name="Millares 2 3 4 3 5 3 2" xfId="14409" xr:uid="{B6CC3D6B-F797-48D3-8129-CB2C455C7789}"/>
    <cellStyle name="Millares 2 3 4 3 5 4" xfId="11050" xr:uid="{EDE83B6D-5123-4CC7-9597-597B47837486}"/>
    <cellStyle name="Millares 2 3 4 3 6" xfId="4684" xr:uid="{00000000-0005-0000-0000-0000DF0C0000}"/>
    <cellStyle name="Millares 2 3 4 3 6 2" xfId="8073" xr:uid="{00000000-0005-0000-0000-0000E00C0000}"/>
    <cellStyle name="Millares 2 3 4 3 6 2 2" xfId="14811" xr:uid="{C26999E6-9CC8-4613-A0F4-2BB2E9A05DE9}"/>
    <cellStyle name="Millares 2 3 4 3 6 3" xfId="11452" xr:uid="{A95DBF2F-3F3D-4CDF-885E-B46391246D46}"/>
    <cellStyle name="Millares 2 3 4 3 7" xfId="6404" xr:uid="{00000000-0005-0000-0000-0000E10C0000}"/>
    <cellStyle name="Millares 2 3 4 3 7 2" xfId="13142" xr:uid="{2BE213BA-F8B1-45B9-9DAE-4501BCED22A3}"/>
    <cellStyle name="Millares 2 3 4 3 8" xfId="9782" xr:uid="{CFAA9B4A-07B0-43F1-966E-04EE4D84E067}"/>
    <cellStyle name="Millares 2 3 4 4" xfId="3074" xr:uid="{00000000-0005-0000-0000-0000E20C0000}"/>
    <cellStyle name="Millares 2 3 4 4 2" xfId="3466" xr:uid="{00000000-0005-0000-0000-0000E30C0000}"/>
    <cellStyle name="Millares 2 3 4 4 2 2" xfId="5170" xr:uid="{00000000-0005-0000-0000-0000E40C0000}"/>
    <cellStyle name="Millares 2 3 4 4 2 2 2" xfId="8559" xr:uid="{00000000-0005-0000-0000-0000E50C0000}"/>
    <cellStyle name="Millares 2 3 4 4 2 2 2 2" xfId="15297" xr:uid="{9BD54374-4780-4A4A-B085-51F272CE5744}"/>
    <cellStyle name="Millares 2 3 4 4 2 2 3" xfId="11938" xr:uid="{C3AEE586-B063-4157-B7B4-BE602D1EDFE9}"/>
    <cellStyle name="Millares 2 3 4 4 2 3" xfId="6890" xr:uid="{00000000-0005-0000-0000-0000E60C0000}"/>
    <cellStyle name="Millares 2 3 4 4 2 3 2" xfId="13628" xr:uid="{CEC69977-89EA-4B28-AEB1-67B81C4C4D27}"/>
    <cellStyle name="Millares 2 3 4 4 2 4" xfId="10269" xr:uid="{1CE5A2BE-E33E-4216-9BEC-73B42832241E}"/>
    <cellStyle name="Millares 2 3 4 4 3" xfId="3861" xr:uid="{00000000-0005-0000-0000-0000E70C0000}"/>
    <cellStyle name="Millares 2 3 4 4 3 2" xfId="5559" xr:uid="{00000000-0005-0000-0000-0000E80C0000}"/>
    <cellStyle name="Millares 2 3 4 4 3 2 2" xfId="8948" xr:uid="{00000000-0005-0000-0000-0000E90C0000}"/>
    <cellStyle name="Millares 2 3 4 4 3 2 2 2" xfId="15686" xr:uid="{57979994-A791-491C-9464-176163DAC27F}"/>
    <cellStyle name="Millares 2 3 4 4 3 2 3" xfId="12327" xr:uid="{1BEC9C23-4B46-4B1F-B569-18B37131991C}"/>
    <cellStyle name="Millares 2 3 4 4 3 3" xfId="7279" xr:uid="{00000000-0005-0000-0000-0000EA0C0000}"/>
    <cellStyle name="Millares 2 3 4 4 3 3 2" xfId="14017" xr:uid="{BBC2A0D0-2855-41A3-90E6-36223EDA0F97}"/>
    <cellStyle name="Millares 2 3 4 4 3 4" xfId="10658" xr:uid="{AF282486-4B87-43D8-8078-EB397A623153}"/>
    <cellStyle name="Millares 2 3 4 4 4" xfId="4368" xr:uid="{00000000-0005-0000-0000-0000EB0C0000}"/>
    <cellStyle name="Millares 2 3 4 4 4 2" xfId="6049" xr:uid="{00000000-0005-0000-0000-0000EC0C0000}"/>
    <cellStyle name="Millares 2 3 4 4 4 2 2" xfId="9438" xr:uid="{00000000-0005-0000-0000-0000ED0C0000}"/>
    <cellStyle name="Millares 2 3 4 4 4 2 2 2" xfId="16176" xr:uid="{0B1500BE-8D32-4949-807C-DF69A3B7CF04}"/>
    <cellStyle name="Millares 2 3 4 4 4 2 3" xfId="12817" xr:uid="{90CE4542-3EE1-48E7-8DEE-2E11916F72D2}"/>
    <cellStyle name="Millares 2 3 4 4 4 3" xfId="7769" xr:uid="{00000000-0005-0000-0000-0000EE0C0000}"/>
    <cellStyle name="Millares 2 3 4 4 4 3 2" xfId="14507" xr:uid="{439EB902-885D-467A-89A2-9B2C7C71964B}"/>
    <cellStyle name="Millares 2 3 4 4 4 4" xfId="11148" xr:uid="{F88B0130-2399-49DC-9745-EBA5A618CC14}"/>
    <cellStyle name="Millares 2 3 4 4 5" xfId="4782" xr:uid="{00000000-0005-0000-0000-0000EF0C0000}"/>
    <cellStyle name="Millares 2 3 4 4 5 2" xfId="8171" xr:uid="{00000000-0005-0000-0000-0000F00C0000}"/>
    <cellStyle name="Millares 2 3 4 4 5 2 2" xfId="14909" xr:uid="{E03813A6-0032-4084-AC02-3959AA250863}"/>
    <cellStyle name="Millares 2 3 4 4 5 3" xfId="11550" xr:uid="{E600C563-23D2-4B73-8FFA-168C66576F7C}"/>
    <cellStyle name="Millares 2 3 4 4 6" xfId="6502" xr:uid="{00000000-0005-0000-0000-0000F10C0000}"/>
    <cellStyle name="Millares 2 3 4 4 6 2" xfId="13240" xr:uid="{6EE97BF6-7C3D-4299-8FE2-B16AD8446656}"/>
    <cellStyle name="Millares 2 3 4 4 7" xfId="9880" xr:uid="{77C0F64F-F1B3-47EC-8EF5-B269BE7E6B47}"/>
    <cellStyle name="Millares 2 3 4 5" xfId="3272" xr:uid="{00000000-0005-0000-0000-0000F20C0000}"/>
    <cellStyle name="Millares 2 3 4 5 2" xfId="4976" xr:uid="{00000000-0005-0000-0000-0000F30C0000}"/>
    <cellStyle name="Millares 2 3 4 5 2 2" xfId="8365" xr:uid="{00000000-0005-0000-0000-0000F40C0000}"/>
    <cellStyle name="Millares 2 3 4 5 2 2 2" xfId="15103" xr:uid="{034DCA8B-9F8E-49E8-BA3B-0DAAF7CB3030}"/>
    <cellStyle name="Millares 2 3 4 5 2 3" xfId="11744" xr:uid="{5075FB2D-F5A0-4538-B452-C48DA596B9D9}"/>
    <cellStyle name="Millares 2 3 4 5 3" xfId="6696" xr:uid="{00000000-0005-0000-0000-0000F50C0000}"/>
    <cellStyle name="Millares 2 3 4 5 3 2" xfId="13434" xr:uid="{9141663D-1445-4081-BFF2-55CB7AB23E1D}"/>
    <cellStyle name="Millares 2 3 4 5 4" xfId="10074" xr:uid="{F0C68944-D086-4E57-96C2-DB283D58B31D}"/>
    <cellStyle name="Millares 2 3 4 6" xfId="3665" xr:uid="{00000000-0005-0000-0000-0000F60C0000}"/>
    <cellStyle name="Millares 2 3 4 6 2" xfId="5364" xr:uid="{00000000-0005-0000-0000-0000F70C0000}"/>
    <cellStyle name="Millares 2 3 4 6 2 2" xfId="8753" xr:uid="{00000000-0005-0000-0000-0000F80C0000}"/>
    <cellStyle name="Millares 2 3 4 6 2 2 2" xfId="15491" xr:uid="{A336187B-5CBA-4C88-8BF8-C9C2ADA9B897}"/>
    <cellStyle name="Millares 2 3 4 6 2 3" xfId="12132" xr:uid="{2B4AF9C3-DB32-4F8B-92AE-F199432B3F97}"/>
    <cellStyle name="Millares 2 3 4 6 3" xfId="7084" xr:uid="{00000000-0005-0000-0000-0000F90C0000}"/>
    <cellStyle name="Millares 2 3 4 6 3 2" xfId="13822" xr:uid="{7CB7DA86-9279-4BF1-BB9B-6087A61CA107}"/>
    <cellStyle name="Millares 2 3 4 6 4" xfId="10463" xr:uid="{F277E358-01D7-4DD3-94EF-101FCADBABCB}"/>
    <cellStyle name="Millares 2 3 4 7" xfId="4063" xr:uid="{00000000-0005-0000-0000-0000FA0C0000}"/>
    <cellStyle name="Millares 2 3 4 7 2" xfId="5755" xr:uid="{00000000-0005-0000-0000-0000FB0C0000}"/>
    <cellStyle name="Millares 2 3 4 7 2 2" xfId="9144" xr:uid="{00000000-0005-0000-0000-0000FC0C0000}"/>
    <cellStyle name="Millares 2 3 4 7 2 2 2" xfId="15882" xr:uid="{F13FB91C-9762-45E4-A34C-5DE503811444}"/>
    <cellStyle name="Millares 2 3 4 7 2 3" xfId="12523" xr:uid="{63A7BB35-9406-43DC-BF9C-60BE0E0E4E04}"/>
    <cellStyle name="Millares 2 3 4 7 3" xfId="7475" xr:uid="{00000000-0005-0000-0000-0000FD0C0000}"/>
    <cellStyle name="Millares 2 3 4 7 3 2" xfId="14213" xr:uid="{A1946C01-DE22-4F47-8799-54C63B701ACB}"/>
    <cellStyle name="Millares 2 3 4 7 4" xfId="10854" xr:uid="{C880639A-8C93-4591-9003-492638252289}"/>
    <cellStyle name="Millares 2 3 4 8" xfId="4168" xr:uid="{00000000-0005-0000-0000-0000FE0C0000}"/>
    <cellStyle name="Millares 2 3 4 8 2" xfId="5853" xr:uid="{00000000-0005-0000-0000-0000FF0C0000}"/>
    <cellStyle name="Millares 2 3 4 8 2 2" xfId="9242" xr:uid="{00000000-0005-0000-0000-0000000D0000}"/>
    <cellStyle name="Millares 2 3 4 8 2 2 2" xfId="15980" xr:uid="{E3628E98-9F60-4F0A-9C57-98F55AD3DBF9}"/>
    <cellStyle name="Millares 2 3 4 8 2 3" xfId="12621" xr:uid="{D099730D-B6FF-4294-BC67-F959E73B9F1A}"/>
    <cellStyle name="Millares 2 3 4 8 3" xfId="7573" xr:uid="{00000000-0005-0000-0000-0000010D0000}"/>
    <cellStyle name="Millares 2 3 4 8 3 2" xfId="14311" xr:uid="{DB0930EB-42FE-41CA-87DC-400B814DFD92}"/>
    <cellStyle name="Millares 2 3 4 8 4" xfId="10952" xr:uid="{7795397F-8B5D-4328-83DF-A3209A84F35F}"/>
    <cellStyle name="Millares 2 3 4 9" xfId="4585" xr:uid="{00000000-0005-0000-0000-0000020D0000}"/>
    <cellStyle name="Millares 2 3 4 9 2" xfId="7974" xr:uid="{00000000-0005-0000-0000-0000030D0000}"/>
    <cellStyle name="Millares 2 3 4 9 2 2" xfId="14712" xr:uid="{2B2972DE-F3BA-45FD-8678-FA51D769AD58}"/>
    <cellStyle name="Millares 2 3 4 9 3" xfId="11353" xr:uid="{EF622BDC-2CFC-45E3-AFD1-CF4DD971BB89}"/>
    <cellStyle name="Millares 2 3 5" xfId="2887" xr:uid="{00000000-0005-0000-0000-0000040D0000}"/>
    <cellStyle name="Millares 2 3 5 10" xfId="9731" xr:uid="{C6CE8787-A0E9-4BE1-9A5B-B322CAB79334}"/>
    <cellStyle name="Millares 2 3 5 2" xfId="3019" xr:uid="{00000000-0005-0000-0000-0000050D0000}"/>
    <cellStyle name="Millares 2 3 5 2 2" xfId="3217" xr:uid="{00000000-0005-0000-0000-0000060D0000}"/>
    <cellStyle name="Millares 2 3 5 2 2 2" xfId="3609" xr:uid="{00000000-0005-0000-0000-0000070D0000}"/>
    <cellStyle name="Millares 2 3 5 2 2 2 2" xfId="5313" xr:uid="{00000000-0005-0000-0000-0000080D0000}"/>
    <cellStyle name="Millares 2 3 5 2 2 2 2 2" xfId="8702" xr:uid="{00000000-0005-0000-0000-0000090D0000}"/>
    <cellStyle name="Millares 2 3 5 2 2 2 2 2 2" xfId="15440" xr:uid="{618CBFD2-A742-40DE-A2AD-6786775735B1}"/>
    <cellStyle name="Millares 2 3 5 2 2 2 2 3" xfId="12081" xr:uid="{DC447C55-8587-452D-A2BD-B40A8464D1D4}"/>
    <cellStyle name="Millares 2 3 5 2 2 2 3" xfId="7033" xr:uid="{00000000-0005-0000-0000-00000A0D0000}"/>
    <cellStyle name="Millares 2 3 5 2 2 2 3 2" xfId="13771" xr:uid="{070F7076-DB9F-46C5-B3A6-81618794D297}"/>
    <cellStyle name="Millares 2 3 5 2 2 2 4" xfId="10412" xr:uid="{D2D115F6-2C4C-42BA-B1DB-259D15EB3283}"/>
    <cellStyle name="Millares 2 3 5 2 2 3" xfId="4004" xr:uid="{00000000-0005-0000-0000-00000B0D0000}"/>
    <cellStyle name="Millares 2 3 5 2 2 3 2" xfId="5702" xr:uid="{00000000-0005-0000-0000-00000C0D0000}"/>
    <cellStyle name="Millares 2 3 5 2 2 3 2 2" xfId="9091" xr:uid="{00000000-0005-0000-0000-00000D0D0000}"/>
    <cellStyle name="Millares 2 3 5 2 2 3 2 2 2" xfId="15829" xr:uid="{ABB174AA-D4D5-49FF-91F5-F16F3CA52FF9}"/>
    <cellStyle name="Millares 2 3 5 2 2 3 2 3" xfId="12470" xr:uid="{0C5B1DF4-7986-4E8D-A916-336C78B4B1C0}"/>
    <cellStyle name="Millares 2 3 5 2 2 3 3" xfId="7422" xr:uid="{00000000-0005-0000-0000-00000E0D0000}"/>
    <cellStyle name="Millares 2 3 5 2 2 3 3 2" xfId="14160" xr:uid="{6FD495E3-81C8-4E00-9832-13A06ABC4A45}"/>
    <cellStyle name="Millares 2 3 5 2 2 3 4" xfId="10801" xr:uid="{FFF2D981-D73B-4DFB-9833-ECBFEC7A9B78}"/>
    <cellStyle name="Millares 2 3 5 2 2 4" xfId="4511" xr:uid="{00000000-0005-0000-0000-00000F0D0000}"/>
    <cellStyle name="Millares 2 3 5 2 2 4 2" xfId="6192" xr:uid="{00000000-0005-0000-0000-0000100D0000}"/>
    <cellStyle name="Millares 2 3 5 2 2 4 2 2" xfId="9581" xr:uid="{00000000-0005-0000-0000-0000110D0000}"/>
    <cellStyle name="Millares 2 3 5 2 2 4 2 2 2" xfId="16319" xr:uid="{A17228CA-6BCB-4B43-96C7-55D3F986A84D}"/>
    <cellStyle name="Millares 2 3 5 2 2 4 2 3" xfId="12960" xr:uid="{D8FC092D-DFBF-4554-BFB5-BDEACE18EE0A}"/>
    <cellStyle name="Millares 2 3 5 2 2 4 3" xfId="7912" xr:uid="{00000000-0005-0000-0000-0000120D0000}"/>
    <cellStyle name="Millares 2 3 5 2 2 4 3 2" xfId="14650" xr:uid="{B77700DD-E27B-4C17-9D1F-DD895F7C599B}"/>
    <cellStyle name="Millares 2 3 5 2 2 4 4" xfId="11291" xr:uid="{35CC0641-65B2-477A-8130-3CD79CB5B486}"/>
    <cellStyle name="Millares 2 3 5 2 2 5" xfId="4925" xr:uid="{00000000-0005-0000-0000-0000130D0000}"/>
    <cellStyle name="Millares 2 3 5 2 2 5 2" xfId="8314" xr:uid="{00000000-0005-0000-0000-0000140D0000}"/>
    <cellStyle name="Millares 2 3 5 2 2 5 2 2" xfId="15052" xr:uid="{21F527A3-077B-42A9-927E-FCC2BF23F137}"/>
    <cellStyle name="Millares 2 3 5 2 2 5 3" xfId="11693" xr:uid="{476E0798-727F-432F-85C3-AE7FD07686A9}"/>
    <cellStyle name="Millares 2 3 5 2 2 6" xfId="6645" xr:uid="{00000000-0005-0000-0000-0000150D0000}"/>
    <cellStyle name="Millares 2 3 5 2 2 6 2" xfId="13383" xr:uid="{E4CD4CE1-FA97-4A4E-B540-749F6A798357}"/>
    <cellStyle name="Millares 2 3 5 2 2 7" xfId="10023" xr:uid="{154AF208-2AE1-401B-A2DD-0ED985322A46}"/>
    <cellStyle name="Millares 2 3 5 2 3" xfId="3415" xr:uid="{00000000-0005-0000-0000-0000160D0000}"/>
    <cellStyle name="Millares 2 3 5 2 3 2" xfId="5119" xr:uid="{00000000-0005-0000-0000-0000170D0000}"/>
    <cellStyle name="Millares 2 3 5 2 3 2 2" xfId="8508" xr:uid="{00000000-0005-0000-0000-0000180D0000}"/>
    <cellStyle name="Millares 2 3 5 2 3 2 2 2" xfId="15246" xr:uid="{3DA55196-C674-45BC-BB74-55B97F1383E2}"/>
    <cellStyle name="Millares 2 3 5 2 3 2 3" xfId="11887" xr:uid="{AA01363A-4CDC-44B7-A084-75C7705276CD}"/>
    <cellStyle name="Millares 2 3 5 2 3 3" xfId="6839" xr:uid="{00000000-0005-0000-0000-0000190D0000}"/>
    <cellStyle name="Millares 2 3 5 2 3 3 2" xfId="13577" xr:uid="{01F0E699-E69A-46F5-BE15-916AE46FCDEF}"/>
    <cellStyle name="Millares 2 3 5 2 3 4" xfId="10218" xr:uid="{0D1A1059-641D-4D6B-827C-30D3EB9A450D}"/>
    <cellStyle name="Millares 2 3 5 2 4" xfId="3810" xr:uid="{00000000-0005-0000-0000-00001A0D0000}"/>
    <cellStyle name="Millares 2 3 5 2 4 2" xfId="5508" xr:uid="{00000000-0005-0000-0000-00001B0D0000}"/>
    <cellStyle name="Millares 2 3 5 2 4 2 2" xfId="8897" xr:uid="{00000000-0005-0000-0000-00001C0D0000}"/>
    <cellStyle name="Millares 2 3 5 2 4 2 2 2" xfId="15635" xr:uid="{0E98A670-ADA7-4F84-B873-3DCAD6D60F81}"/>
    <cellStyle name="Millares 2 3 5 2 4 2 3" xfId="12276" xr:uid="{1A74FBE2-A75B-4B66-BFC1-50C32849441F}"/>
    <cellStyle name="Millares 2 3 5 2 4 3" xfId="7228" xr:uid="{00000000-0005-0000-0000-00001D0D0000}"/>
    <cellStyle name="Millares 2 3 5 2 4 3 2" xfId="13966" xr:uid="{944DE1A2-C175-4D25-8DC6-A72E763370BB}"/>
    <cellStyle name="Millares 2 3 5 2 4 4" xfId="10607" xr:uid="{3C4D81E0-F79F-4165-BBD6-000DC57521AC}"/>
    <cellStyle name="Millares 2 3 5 2 5" xfId="4317" xr:uid="{00000000-0005-0000-0000-00001E0D0000}"/>
    <cellStyle name="Millares 2 3 5 2 5 2" xfId="5998" xr:uid="{00000000-0005-0000-0000-00001F0D0000}"/>
    <cellStyle name="Millares 2 3 5 2 5 2 2" xfId="9387" xr:uid="{00000000-0005-0000-0000-0000200D0000}"/>
    <cellStyle name="Millares 2 3 5 2 5 2 2 2" xfId="16125" xr:uid="{ECF5710E-9CBE-4AE0-8049-25C2DA6D2AB3}"/>
    <cellStyle name="Millares 2 3 5 2 5 2 3" xfId="12766" xr:uid="{56CF9D81-ACE7-4D2C-89E3-CF775F39A55C}"/>
    <cellStyle name="Millares 2 3 5 2 5 3" xfId="7718" xr:uid="{00000000-0005-0000-0000-0000210D0000}"/>
    <cellStyle name="Millares 2 3 5 2 5 3 2" xfId="14456" xr:uid="{4D6A5637-DE2D-4C87-AF1A-090D3254DBA6}"/>
    <cellStyle name="Millares 2 3 5 2 5 4" xfId="11097" xr:uid="{1BAE47E3-211C-47F0-AAFB-68E6BEBEDD92}"/>
    <cellStyle name="Millares 2 3 5 2 6" xfId="4731" xr:uid="{00000000-0005-0000-0000-0000220D0000}"/>
    <cellStyle name="Millares 2 3 5 2 6 2" xfId="8120" xr:uid="{00000000-0005-0000-0000-0000230D0000}"/>
    <cellStyle name="Millares 2 3 5 2 6 2 2" xfId="14858" xr:uid="{6DF475D1-530C-494F-8342-E818D16796FB}"/>
    <cellStyle name="Millares 2 3 5 2 6 3" xfId="11499" xr:uid="{85A05920-C85D-403F-AF1C-D888AC82050D}"/>
    <cellStyle name="Millares 2 3 5 2 7" xfId="6451" xr:uid="{00000000-0005-0000-0000-0000240D0000}"/>
    <cellStyle name="Millares 2 3 5 2 7 2" xfId="13189" xr:uid="{0022DD2A-C848-4758-B71C-5430C7B34754}"/>
    <cellStyle name="Millares 2 3 5 2 8" xfId="9829" xr:uid="{6E1A38AB-C2C2-4745-9D9F-B730FF8B63D1}"/>
    <cellStyle name="Millares 2 3 5 3" xfId="3119" xr:uid="{00000000-0005-0000-0000-0000250D0000}"/>
    <cellStyle name="Millares 2 3 5 3 2" xfId="3511" xr:uid="{00000000-0005-0000-0000-0000260D0000}"/>
    <cellStyle name="Millares 2 3 5 3 2 2" xfId="5215" xr:uid="{00000000-0005-0000-0000-0000270D0000}"/>
    <cellStyle name="Millares 2 3 5 3 2 2 2" xfId="8604" xr:uid="{00000000-0005-0000-0000-0000280D0000}"/>
    <cellStyle name="Millares 2 3 5 3 2 2 2 2" xfId="15342" xr:uid="{EC878079-C113-4DEF-B70B-3FC8F0F22A65}"/>
    <cellStyle name="Millares 2 3 5 3 2 2 3" xfId="11983" xr:uid="{ACC5443D-A638-47D1-9494-20CCCCAB0C39}"/>
    <cellStyle name="Millares 2 3 5 3 2 3" xfId="6935" xr:uid="{00000000-0005-0000-0000-0000290D0000}"/>
    <cellStyle name="Millares 2 3 5 3 2 3 2" xfId="13673" xr:uid="{D33B6679-3353-43E1-A1F1-3D4ED29C558A}"/>
    <cellStyle name="Millares 2 3 5 3 2 4" xfId="10314" xr:uid="{6A2A6EF0-08A8-4DFF-8AF4-3DC15BD177EB}"/>
    <cellStyle name="Millares 2 3 5 3 3" xfId="3906" xr:uid="{00000000-0005-0000-0000-00002A0D0000}"/>
    <cellStyle name="Millares 2 3 5 3 3 2" xfId="5604" xr:uid="{00000000-0005-0000-0000-00002B0D0000}"/>
    <cellStyle name="Millares 2 3 5 3 3 2 2" xfId="8993" xr:uid="{00000000-0005-0000-0000-00002C0D0000}"/>
    <cellStyle name="Millares 2 3 5 3 3 2 2 2" xfId="15731" xr:uid="{546DA191-D587-4162-9938-D98964AEF0A9}"/>
    <cellStyle name="Millares 2 3 5 3 3 2 3" xfId="12372" xr:uid="{376F3CDC-B42E-40BB-A52E-092BA73D4294}"/>
    <cellStyle name="Millares 2 3 5 3 3 3" xfId="7324" xr:uid="{00000000-0005-0000-0000-00002D0D0000}"/>
    <cellStyle name="Millares 2 3 5 3 3 3 2" xfId="14062" xr:uid="{54B90939-4ABB-42A3-AB87-0AD4B425735D}"/>
    <cellStyle name="Millares 2 3 5 3 3 4" xfId="10703" xr:uid="{B7BA75E9-08FF-49E8-AB98-D6D1B3C6FE2E}"/>
    <cellStyle name="Millares 2 3 5 3 4" xfId="4413" xr:uid="{00000000-0005-0000-0000-00002E0D0000}"/>
    <cellStyle name="Millares 2 3 5 3 4 2" xfId="6094" xr:uid="{00000000-0005-0000-0000-00002F0D0000}"/>
    <cellStyle name="Millares 2 3 5 3 4 2 2" xfId="9483" xr:uid="{00000000-0005-0000-0000-0000300D0000}"/>
    <cellStyle name="Millares 2 3 5 3 4 2 2 2" xfId="16221" xr:uid="{D33E9D0B-254D-47C0-8C20-B5B906A6E5A7}"/>
    <cellStyle name="Millares 2 3 5 3 4 2 3" xfId="12862" xr:uid="{49B95D70-EE3D-4919-9290-7386E791DCD0}"/>
    <cellStyle name="Millares 2 3 5 3 4 3" xfId="7814" xr:uid="{00000000-0005-0000-0000-0000310D0000}"/>
    <cellStyle name="Millares 2 3 5 3 4 3 2" xfId="14552" xr:uid="{1513576D-9EE3-4414-B192-167BF0719578}"/>
    <cellStyle name="Millares 2 3 5 3 4 4" xfId="11193" xr:uid="{46F38B43-56E8-4995-95F9-D0E12FBA1329}"/>
    <cellStyle name="Millares 2 3 5 3 5" xfId="4827" xr:uid="{00000000-0005-0000-0000-0000320D0000}"/>
    <cellStyle name="Millares 2 3 5 3 5 2" xfId="8216" xr:uid="{00000000-0005-0000-0000-0000330D0000}"/>
    <cellStyle name="Millares 2 3 5 3 5 2 2" xfId="14954" xr:uid="{718CAC13-238A-47BA-800E-07FEB264486F}"/>
    <cellStyle name="Millares 2 3 5 3 5 3" xfId="11595" xr:uid="{0A0B40AA-FE28-4DA5-88AA-FD0D4468C47C}"/>
    <cellStyle name="Millares 2 3 5 3 6" xfId="6547" xr:uid="{00000000-0005-0000-0000-0000340D0000}"/>
    <cellStyle name="Millares 2 3 5 3 6 2" xfId="13285" xr:uid="{5E938002-AD51-43B7-A765-3C69D6B7AECB}"/>
    <cellStyle name="Millares 2 3 5 3 7" xfId="9925" xr:uid="{718FFC64-A661-49B1-BBF0-663E0DF696E6}"/>
    <cellStyle name="Millares 2 3 5 4" xfId="3317" xr:uid="{00000000-0005-0000-0000-0000350D0000}"/>
    <cellStyle name="Millares 2 3 5 4 2" xfId="5021" xr:uid="{00000000-0005-0000-0000-0000360D0000}"/>
    <cellStyle name="Millares 2 3 5 4 2 2" xfId="8410" xr:uid="{00000000-0005-0000-0000-0000370D0000}"/>
    <cellStyle name="Millares 2 3 5 4 2 2 2" xfId="15148" xr:uid="{1F508131-986A-40AF-8EE1-850DBAE38793}"/>
    <cellStyle name="Millares 2 3 5 4 2 3" xfId="11789" xr:uid="{6CFB0EF5-FDE5-4F42-98EA-D40A19F26AAB}"/>
    <cellStyle name="Millares 2 3 5 4 3" xfId="6741" xr:uid="{00000000-0005-0000-0000-0000380D0000}"/>
    <cellStyle name="Millares 2 3 5 4 3 2" xfId="13479" xr:uid="{00630A04-4118-4281-892E-441AF0A92286}"/>
    <cellStyle name="Millares 2 3 5 4 4" xfId="10120" xr:uid="{F628392A-2365-40A0-9B1C-83EE0340A3D0}"/>
    <cellStyle name="Millares 2 3 5 5" xfId="3712" xr:uid="{00000000-0005-0000-0000-0000390D0000}"/>
    <cellStyle name="Millares 2 3 5 5 2" xfId="5410" xr:uid="{00000000-0005-0000-0000-00003A0D0000}"/>
    <cellStyle name="Millares 2 3 5 5 2 2" xfId="8799" xr:uid="{00000000-0005-0000-0000-00003B0D0000}"/>
    <cellStyle name="Millares 2 3 5 5 2 2 2" xfId="15537" xr:uid="{ED9E0070-2ACE-4FB8-8DE0-AC835CDEC3D1}"/>
    <cellStyle name="Millares 2 3 5 5 2 3" xfId="12178" xr:uid="{737DE13B-D22C-42EF-9E11-29909F3976A2}"/>
    <cellStyle name="Millares 2 3 5 5 3" xfId="7130" xr:uid="{00000000-0005-0000-0000-00003C0D0000}"/>
    <cellStyle name="Millares 2 3 5 5 3 2" xfId="13868" xr:uid="{2C0A4A5A-EF2D-4BF1-95E8-C53EFD939E7F}"/>
    <cellStyle name="Millares 2 3 5 5 4" xfId="10509" xr:uid="{BB1A875B-BDE0-4494-B79D-5F57ACB0717C}"/>
    <cellStyle name="Millares 2 3 5 6" xfId="4110" xr:uid="{00000000-0005-0000-0000-00003D0D0000}"/>
    <cellStyle name="Millares 2 3 5 6 2" xfId="5802" xr:uid="{00000000-0005-0000-0000-00003E0D0000}"/>
    <cellStyle name="Millares 2 3 5 6 2 2" xfId="9191" xr:uid="{00000000-0005-0000-0000-00003F0D0000}"/>
    <cellStyle name="Millares 2 3 5 6 2 2 2" xfId="15929" xr:uid="{0BCE0DE5-2BAE-4238-B62E-31C9820ED9BB}"/>
    <cellStyle name="Millares 2 3 5 6 2 3" xfId="12570" xr:uid="{3AAAE430-3477-4702-9EFF-E384B69E240B}"/>
    <cellStyle name="Millares 2 3 5 6 3" xfId="7522" xr:uid="{00000000-0005-0000-0000-0000400D0000}"/>
    <cellStyle name="Millares 2 3 5 6 3 2" xfId="14260" xr:uid="{12F4808D-524C-477A-841D-E4A528B7BD5A}"/>
    <cellStyle name="Millares 2 3 5 6 4" xfId="10901" xr:uid="{931A23DD-7F3B-4D92-9295-ED828038E106}"/>
    <cellStyle name="Millares 2 3 5 7" xfId="4219" xr:uid="{00000000-0005-0000-0000-0000410D0000}"/>
    <cellStyle name="Millares 2 3 5 7 2" xfId="5900" xr:uid="{00000000-0005-0000-0000-0000420D0000}"/>
    <cellStyle name="Millares 2 3 5 7 2 2" xfId="9289" xr:uid="{00000000-0005-0000-0000-0000430D0000}"/>
    <cellStyle name="Millares 2 3 5 7 2 2 2" xfId="16027" xr:uid="{8E0D9E53-55AB-4254-BD2E-11571F8CD16F}"/>
    <cellStyle name="Millares 2 3 5 7 2 3" xfId="12668" xr:uid="{9E321B35-019B-4468-A8EC-275F459910D9}"/>
    <cellStyle name="Millares 2 3 5 7 3" xfId="7620" xr:uid="{00000000-0005-0000-0000-0000440D0000}"/>
    <cellStyle name="Millares 2 3 5 7 3 2" xfId="14358" xr:uid="{4AB60EB8-D332-49D3-810E-317235ECF12F}"/>
    <cellStyle name="Millares 2 3 5 7 4" xfId="10999" xr:uid="{0FC36F58-5072-48BE-9B94-8F538A34FCD2}"/>
    <cellStyle name="Millares 2 3 5 8" xfId="4633" xr:uid="{00000000-0005-0000-0000-0000450D0000}"/>
    <cellStyle name="Millares 2 3 5 8 2" xfId="8022" xr:uid="{00000000-0005-0000-0000-0000460D0000}"/>
    <cellStyle name="Millares 2 3 5 8 2 2" xfId="14760" xr:uid="{6B473319-AB4B-4730-B9A9-C36CE6F5FE12}"/>
    <cellStyle name="Millares 2 3 5 8 3" xfId="11401" xr:uid="{C6B16BAC-9C32-4EB0-9973-4838F960A7D4}"/>
    <cellStyle name="Millares 2 3 5 9" xfId="6339" xr:uid="{00000000-0005-0000-0000-0000470D0000}"/>
    <cellStyle name="Millares 2 3 5 9 2" xfId="13083" xr:uid="{CCB45F1E-176B-4D4F-9EE6-4D219D25E5AC}"/>
    <cellStyle name="Millares 2 3 6" xfId="2964" xr:uid="{00000000-0005-0000-0000-0000480D0000}"/>
    <cellStyle name="Millares 2 3 6 2" xfId="3166" xr:uid="{00000000-0005-0000-0000-0000490D0000}"/>
    <cellStyle name="Millares 2 3 6 2 2" xfId="3558" xr:uid="{00000000-0005-0000-0000-00004A0D0000}"/>
    <cellStyle name="Millares 2 3 6 2 2 2" xfId="5262" xr:uid="{00000000-0005-0000-0000-00004B0D0000}"/>
    <cellStyle name="Millares 2 3 6 2 2 2 2" xfId="8651" xr:uid="{00000000-0005-0000-0000-00004C0D0000}"/>
    <cellStyle name="Millares 2 3 6 2 2 2 2 2" xfId="15389" xr:uid="{9803534F-27DF-4B54-AF38-CBA2947FAFE7}"/>
    <cellStyle name="Millares 2 3 6 2 2 2 3" xfId="12030" xr:uid="{8D79AD0E-B6C7-469C-8E35-A715D9CA8BB8}"/>
    <cellStyle name="Millares 2 3 6 2 2 3" xfId="6982" xr:uid="{00000000-0005-0000-0000-00004D0D0000}"/>
    <cellStyle name="Millares 2 3 6 2 2 3 2" xfId="13720" xr:uid="{47EFE147-57ED-454B-9176-F4F405A7794C}"/>
    <cellStyle name="Millares 2 3 6 2 2 4" xfId="10361" xr:uid="{3A48A2FF-15FE-420D-A9BA-6E48B33C4831}"/>
    <cellStyle name="Millares 2 3 6 2 3" xfId="3953" xr:uid="{00000000-0005-0000-0000-00004E0D0000}"/>
    <cellStyle name="Millares 2 3 6 2 3 2" xfId="5651" xr:uid="{00000000-0005-0000-0000-00004F0D0000}"/>
    <cellStyle name="Millares 2 3 6 2 3 2 2" xfId="9040" xr:uid="{00000000-0005-0000-0000-0000500D0000}"/>
    <cellStyle name="Millares 2 3 6 2 3 2 2 2" xfId="15778" xr:uid="{F6793E28-372F-46A4-B967-E2461E217BD7}"/>
    <cellStyle name="Millares 2 3 6 2 3 2 3" xfId="12419" xr:uid="{D6C86A38-E569-457C-8838-5E3C65E267C1}"/>
    <cellStyle name="Millares 2 3 6 2 3 3" xfId="7371" xr:uid="{00000000-0005-0000-0000-0000510D0000}"/>
    <cellStyle name="Millares 2 3 6 2 3 3 2" xfId="14109" xr:uid="{6F612354-4E71-4804-AC25-B4B40C78436E}"/>
    <cellStyle name="Millares 2 3 6 2 3 4" xfId="10750" xr:uid="{BCCFFD82-4F80-45E2-8F65-322F31CBE4E8}"/>
    <cellStyle name="Millares 2 3 6 2 4" xfId="4460" xr:uid="{00000000-0005-0000-0000-0000520D0000}"/>
    <cellStyle name="Millares 2 3 6 2 4 2" xfId="6141" xr:uid="{00000000-0005-0000-0000-0000530D0000}"/>
    <cellStyle name="Millares 2 3 6 2 4 2 2" xfId="9530" xr:uid="{00000000-0005-0000-0000-0000540D0000}"/>
    <cellStyle name="Millares 2 3 6 2 4 2 2 2" xfId="16268" xr:uid="{BA9CB717-A8A1-4951-81D5-E681A56F8913}"/>
    <cellStyle name="Millares 2 3 6 2 4 2 3" xfId="12909" xr:uid="{59BC0956-46BE-4BF7-8FA0-00F2BD56A138}"/>
    <cellStyle name="Millares 2 3 6 2 4 3" xfId="7861" xr:uid="{00000000-0005-0000-0000-0000550D0000}"/>
    <cellStyle name="Millares 2 3 6 2 4 3 2" xfId="14599" xr:uid="{597085F7-32FD-4872-8043-2760C60B509A}"/>
    <cellStyle name="Millares 2 3 6 2 4 4" xfId="11240" xr:uid="{B1876209-F848-4AB1-B974-18A12E97A11C}"/>
    <cellStyle name="Millares 2 3 6 2 5" xfId="4874" xr:uid="{00000000-0005-0000-0000-0000560D0000}"/>
    <cellStyle name="Millares 2 3 6 2 5 2" xfId="8263" xr:uid="{00000000-0005-0000-0000-0000570D0000}"/>
    <cellStyle name="Millares 2 3 6 2 5 2 2" xfId="15001" xr:uid="{25E22C82-E6A2-400D-8DF8-4A33D0845B1C}"/>
    <cellStyle name="Millares 2 3 6 2 5 3" xfId="11642" xr:uid="{C349B0F8-1AB0-4B42-BCD8-9DFE5E019718}"/>
    <cellStyle name="Millares 2 3 6 2 6" xfId="6594" xr:uid="{00000000-0005-0000-0000-0000580D0000}"/>
    <cellStyle name="Millares 2 3 6 2 6 2" xfId="13332" xr:uid="{27EE4526-4E98-4728-BB3B-2A7860B107EE}"/>
    <cellStyle name="Millares 2 3 6 2 7" xfId="9972" xr:uid="{D8FD8A32-AD4F-4F97-B704-95912651E021}"/>
    <cellStyle name="Millares 2 3 6 3" xfId="3364" xr:uid="{00000000-0005-0000-0000-0000590D0000}"/>
    <cellStyle name="Millares 2 3 6 3 2" xfId="5068" xr:uid="{00000000-0005-0000-0000-00005A0D0000}"/>
    <cellStyle name="Millares 2 3 6 3 2 2" xfId="8457" xr:uid="{00000000-0005-0000-0000-00005B0D0000}"/>
    <cellStyle name="Millares 2 3 6 3 2 2 2" xfId="15195" xr:uid="{5EE49A5F-C7C3-4653-AB4A-76349908394E}"/>
    <cellStyle name="Millares 2 3 6 3 2 3" xfId="11836" xr:uid="{34BD682A-BD99-4FF8-9766-8139E3F31284}"/>
    <cellStyle name="Millares 2 3 6 3 3" xfId="6788" xr:uid="{00000000-0005-0000-0000-00005C0D0000}"/>
    <cellStyle name="Millares 2 3 6 3 3 2" xfId="13526" xr:uid="{9FD51D27-9C05-4E1A-A29E-58FF135CBF57}"/>
    <cellStyle name="Millares 2 3 6 3 4" xfId="10167" xr:uid="{C50AA03A-8DCC-4825-A4B0-C9D0DEF3174F}"/>
    <cellStyle name="Millares 2 3 6 4" xfId="3759" xr:uid="{00000000-0005-0000-0000-00005D0D0000}"/>
    <cellStyle name="Millares 2 3 6 4 2" xfId="5457" xr:uid="{00000000-0005-0000-0000-00005E0D0000}"/>
    <cellStyle name="Millares 2 3 6 4 2 2" xfId="8846" xr:uid="{00000000-0005-0000-0000-00005F0D0000}"/>
    <cellStyle name="Millares 2 3 6 4 2 2 2" xfId="15584" xr:uid="{F765DFD8-381F-4B42-A988-48377BA05291}"/>
    <cellStyle name="Millares 2 3 6 4 2 3" xfId="12225" xr:uid="{A2689FB0-BB67-409D-95CE-C744DE4E15D3}"/>
    <cellStyle name="Millares 2 3 6 4 3" xfId="7177" xr:uid="{00000000-0005-0000-0000-0000600D0000}"/>
    <cellStyle name="Millares 2 3 6 4 3 2" xfId="13915" xr:uid="{8EECA058-C7F1-44FC-B5CD-316EBBF6F8FA}"/>
    <cellStyle name="Millares 2 3 6 4 4" xfId="10556" xr:uid="{2A08ECD0-856F-4DA2-9398-4161B7E9DD1E}"/>
    <cellStyle name="Millares 2 3 6 5" xfId="4266" xr:uid="{00000000-0005-0000-0000-0000610D0000}"/>
    <cellStyle name="Millares 2 3 6 5 2" xfId="5947" xr:uid="{00000000-0005-0000-0000-0000620D0000}"/>
    <cellStyle name="Millares 2 3 6 5 2 2" xfId="9336" xr:uid="{00000000-0005-0000-0000-0000630D0000}"/>
    <cellStyle name="Millares 2 3 6 5 2 2 2" xfId="16074" xr:uid="{7C32CCC5-3528-497B-9B2E-3CF8FE23FF83}"/>
    <cellStyle name="Millares 2 3 6 5 2 3" xfId="12715" xr:uid="{86261B13-3A56-4D12-B9A1-4DF05AEF9697}"/>
    <cellStyle name="Millares 2 3 6 5 3" xfId="7667" xr:uid="{00000000-0005-0000-0000-0000640D0000}"/>
    <cellStyle name="Millares 2 3 6 5 3 2" xfId="14405" xr:uid="{722945D5-5DC9-4FDB-AB55-DC995813CC64}"/>
    <cellStyle name="Millares 2 3 6 5 4" xfId="11046" xr:uid="{33F54D0C-4451-40BC-8EB6-18F2DD16BD65}"/>
    <cellStyle name="Millares 2 3 6 6" xfId="4680" xr:uid="{00000000-0005-0000-0000-0000650D0000}"/>
    <cellStyle name="Millares 2 3 6 6 2" xfId="8069" xr:uid="{00000000-0005-0000-0000-0000660D0000}"/>
    <cellStyle name="Millares 2 3 6 6 2 2" xfId="14807" xr:uid="{B6ABD9F9-9E4C-47CC-A460-FD3B15126B5B}"/>
    <cellStyle name="Millares 2 3 6 6 3" xfId="11448" xr:uid="{46D137E2-78DA-4034-91D6-07AFC13CBF7D}"/>
    <cellStyle name="Millares 2 3 6 7" xfId="6400" xr:uid="{00000000-0005-0000-0000-0000670D0000}"/>
    <cellStyle name="Millares 2 3 6 7 2" xfId="13138" xr:uid="{50801B7C-563C-4565-B2EF-C93E178E4E70}"/>
    <cellStyle name="Millares 2 3 6 8" xfId="9778" xr:uid="{A2DEC492-88C2-4896-A94E-F7A8F2B2C7A1}"/>
    <cellStyle name="Millares 2 3 7" xfId="3070" xr:uid="{00000000-0005-0000-0000-0000680D0000}"/>
    <cellStyle name="Millares 2 3 7 2" xfId="3462" xr:uid="{00000000-0005-0000-0000-0000690D0000}"/>
    <cellStyle name="Millares 2 3 7 2 2" xfId="5166" xr:uid="{00000000-0005-0000-0000-00006A0D0000}"/>
    <cellStyle name="Millares 2 3 7 2 2 2" xfId="8555" xr:uid="{00000000-0005-0000-0000-00006B0D0000}"/>
    <cellStyle name="Millares 2 3 7 2 2 2 2" xfId="15293" xr:uid="{0CBE8237-CBBB-4B22-A047-3F545484F4C5}"/>
    <cellStyle name="Millares 2 3 7 2 2 3" xfId="11934" xr:uid="{42197BD0-A8FA-401B-88F7-AC1AE22D9175}"/>
    <cellStyle name="Millares 2 3 7 2 3" xfId="6886" xr:uid="{00000000-0005-0000-0000-00006C0D0000}"/>
    <cellStyle name="Millares 2 3 7 2 3 2" xfId="13624" xr:uid="{1ECB903A-5EF7-48A5-B116-6242A5B0ACB6}"/>
    <cellStyle name="Millares 2 3 7 2 4" xfId="10265" xr:uid="{46055226-C638-4357-AB4E-5344E6B926BA}"/>
    <cellStyle name="Millares 2 3 7 3" xfId="3857" xr:uid="{00000000-0005-0000-0000-00006D0D0000}"/>
    <cellStyle name="Millares 2 3 7 3 2" xfId="5555" xr:uid="{00000000-0005-0000-0000-00006E0D0000}"/>
    <cellStyle name="Millares 2 3 7 3 2 2" xfId="8944" xr:uid="{00000000-0005-0000-0000-00006F0D0000}"/>
    <cellStyle name="Millares 2 3 7 3 2 2 2" xfId="15682" xr:uid="{DCD8BD51-E02F-4437-B84E-08EAAFFF1524}"/>
    <cellStyle name="Millares 2 3 7 3 2 3" xfId="12323" xr:uid="{6A3982A2-C097-49DC-85B9-A11A248B1C87}"/>
    <cellStyle name="Millares 2 3 7 3 3" xfId="7275" xr:uid="{00000000-0005-0000-0000-0000700D0000}"/>
    <cellStyle name="Millares 2 3 7 3 3 2" xfId="14013" xr:uid="{8978727B-7419-4E4B-96E0-3190AE44FFBC}"/>
    <cellStyle name="Millares 2 3 7 3 4" xfId="10654" xr:uid="{C11AE3B2-5898-442E-B1D1-AC2317CF6FFB}"/>
    <cellStyle name="Millares 2 3 7 4" xfId="4364" xr:uid="{00000000-0005-0000-0000-0000710D0000}"/>
    <cellStyle name="Millares 2 3 7 4 2" xfId="6045" xr:uid="{00000000-0005-0000-0000-0000720D0000}"/>
    <cellStyle name="Millares 2 3 7 4 2 2" xfId="9434" xr:uid="{00000000-0005-0000-0000-0000730D0000}"/>
    <cellStyle name="Millares 2 3 7 4 2 2 2" xfId="16172" xr:uid="{4FE84351-9F20-4522-BC27-02EF27139DA9}"/>
    <cellStyle name="Millares 2 3 7 4 2 3" xfId="12813" xr:uid="{34A0139C-B9C3-43F5-A34B-A52D0C76BFAD}"/>
    <cellStyle name="Millares 2 3 7 4 3" xfId="7765" xr:uid="{00000000-0005-0000-0000-0000740D0000}"/>
    <cellStyle name="Millares 2 3 7 4 3 2" xfId="14503" xr:uid="{D5AF12C1-48BC-4014-A3D9-FBAEBE2448D9}"/>
    <cellStyle name="Millares 2 3 7 4 4" xfId="11144" xr:uid="{A450F74E-644F-4479-A785-942183677532}"/>
    <cellStyle name="Millares 2 3 7 5" xfId="4778" xr:uid="{00000000-0005-0000-0000-0000750D0000}"/>
    <cellStyle name="Millares 2 3 7 5 2" xfId="8167" xr:uid="{00000000-0005-0000-0000-0000760D0000}"/>
    <cellStyle name="Millares 2 3 7 5 2 2" xfId="14905" xr:uid="{41E001FA-BC81-451C-A732-279CEE8A8952}"/>
    <cellStyle name="Millares 2 3 7 5 3" xfId="11546" xr:uid="{4377742B-D138-4B68-AE1F-172FA2BF723E}"/>
    <cellStyle name="Millares 2 3 7 6" xfId="6498" xr:uid="{00000000-0005-0000-0000-0000770D0000}"/>
    <cellStyle name="Millares 2 3 7 6 2" xfId="13236" xr:uid="{C7E2559E-8BCC-420F-884F-13EF435B617A}"/>
    <cellStyle name="Millares 2 3 7 7" xfId="9876" xr:uid="{ACDBBC0A-5AE7-41C4-978E-33B664FC2382}"/>
    <cellStyle name="Millares 2 3 8" xfId="3268" xr:uid="{00000000-0005-0000-0000-0000780D0000}"/>
    <cellStyle name="Millares 2 3 8 2" xfId="4972" xr:uid="{00000000-0005-0000-0000-0000790D0000}"/>
    <cellStyle name="Millares 2 3 8 2 2" xfId="8361" xr:uid="{00000000-0005-0000-0000-00007A0D0000}"/>
    <cellStyle name="Millares 2 3 8 2 2 2" xfId="15099" xr:uid="{23351C64-16B5-4381-A0A8-CB5B59697B71}"/>
    <cellStyle name="Millares 2 3 8 2 3" xfId="11740" xr:uid="{185F5540-F393-4E79-AE73-62005C669ABA}"/>
    <cellStyle name="Millares 2 3 8 3" xfId="6692" xr:uid="{00000000-0005-0000-0000-00007B0D0000}"/>
    <cellStyle name="Millares 2 3 8 3 2" xfId="13430" xr:uid="{BA56124B-92E5-4422-B869-A62512709C23}"/>
    <cellStyle name="Millares 2 3 8 4" xfId="10070" xr:uid="{E4C3D9E9-FE3E-420C-A197-1FDBCB636872}"/>
    <cellStyle name="Millares 2 3 9" xfId="3661" xr:uid="{00000000-0005-0000-0000-00007C0D0000}"/>
    <cellStyle name="Millares 2 3 9 2" xfId="5360" xr:uid="{00000000-0005-0000-0000-00007D0D0000}"/>
    <cellStyle name="Millares 2 3 9 2 2" xfId="8749" xr:uid="{00000000-0005-0000-0000-00007E0D0000}"/>
    <cellStyle name="Millares 2 3 9 2 2 2" xfId="15487" xr:uid="{59BA4FEB-0F8F-43FB-9612-20C3BE723F49}"/>
    <cellStyle name="Millares 2 3 9 2 3" xfId="12128" xr:uid="{AE0238F7-C81C-4FA4-B49B-C110F892433F}"/>
    <cellStyle name="Millares 2 3 9 3" xfId="7080" xr:uid="{00000000-0005-0000-0000-00007F0D0000}"/>
    <cellStyle name="Millares 2 3 9 3 2" xfId="13818" xr:uid="{DCABDA72-370C-4C2C-AC1C-BF0576C62507}"/>
    <cellStyle name="Millares 2 3 9 4" xfId="10459" xr:uid="{9BE8213A-968D-471D-9FB2-30A4676520D7}"/>
    <cellStyle name="Millares 2 4" xfId="218" xr:uid="{00000000-0005-0000-0000-0000800D0000}"/>
    <cellStyle name="Millares 2 4 10" xfId="4169" xr:uid="{00000000-0005-0000-0000-0000810D0000}"/>
    <cellStyle name="Millares 2 4 10 2" xfId="5854" xr:uid="{00000000-0005-0000-0000-0000820D0000}"/>
    <cellStyle name="Millares 2 4 10 2 2" xfId="9243" xr:uid="{00000000-0005-0000-0000-0000830D0000}"/>
    <cellStyle name="Millares 2 4 10 2 2 2" xfId="15981" xr:uid="{772E5D14-CA7D-41A5-85DD-6C279B03C74E}"/>
    <cellStyle name="Millares 2 4 10 2 3" xfId="12622" xr:uid="{B3840B14-5B66-4B1A-B3CC-FD292E0105EB}"/>
    <cellStyle name="Millares 2 4 10 3" xfId="7574" xr:uid="{00000000-0005-0000-0000-0000840D0000}"/>
    <cellStyle name="Millares 2 4 10 3 2" xfId="14312" xr:uid="{09789DC3-6072-44A1-BD6E-48255E418743}"/>
    <cellStyle name="Millares 2 4 10 4" xfId="10953" xr:uid="{6907C474-BF4E-4EE0-8A59-C2B2F766DCA7}"/>
    <cellStyle name="Millares 2 4 11" xfId="4586" xr:uid="{00000000-0005-0000-0000-0000850D0000}"/>
    <cellStyle name="Millares 2 4 11 2" xfId="7975" xr:uid="{00000000-0005-0000-0000-0000860D0000}"/>
    <cellStyle name="Millares 2 4 11 2 2" xfId="14713" xr:uid="{6D32124A-BFC9-4175-99CE-A62D2C00136E}"/>
    <cellStyle name="Millares 2 4 11 3" xfId="11354" xr:uid="{985460DE-EDA5-442E-92A6-0C8C1B33DDCE}"/>
    <cellStyle name="Millares 2 4 12" xfId="6265" xr:uid="{00000000-0005-0000-0000-0000870D0000}"/>
    <cellStyle name="Millares 2 4 12 2" xfId="13026" xr:uid="{63D3CBFA-FD95-4751-9144-FB33AEE1B90B}"/>
    <cellStyle name="Millares 2 4 13" xfId="9687" xr:uid="{D6DE286B-4F3F-44B3-9828-9977E8D1DE4B}"/>
    <cellStyle name="Millares 2 4 2" xfId="219" xr:uid="{00000000-0005-0000-0000-0000880D0000}"/>
    <cellStyle name="Millares 2 4 2 10" xfId="6266" xr:uid="{00000000-0005-0000-0000-0000890D0000}"/>
    <cellStyle name="Millares 2 4 2 10 2" xfId="13027" xr:uid="{BE830F7B-440E-4662-8DF4-B0B396266BDC}"/>
    <cellStyle name="Millares 2 4 2 11" xfId="9688" xr:uid="{68D10A4A-9A5E-4378-A434-CAE94CFEC32F}"/>
    <cellStyle name="Millares 2 4 2 2" xfId="2893" xr:uid="{00000000-0005-0000-0000-00008A0D0000}"/>
    <cellStyle name="Millares 2 4 2 2 10" xfId="9737" xr:uid="{F78AACE9-8FD3-4D7E-8617-DF51BC1B7EF4}"/>
    <cellStyle name="Millares 2 4 2 2 2" xfId="3025" xr:uid="{00000000-0005-0000-0000-00008B0D0000}"/>
    <cellStyle name="Millares 2 4 2 2 2 2" xfId="3223" xr:uid="{00000000-0005-0000-0000-00008C0D0000}"/>
    <cellStyle name="Millares 2 4 2 2 2 2 2" xfId="3615" xr:uid="{00000000-0005-0000-0000-00008D0D0000}"/>
    <cellStyle name="Millares 2 4 2 2 2 2 2 2" xfId="5319" xr:uid="{00000000-0005-0000-0000-00008E0D0000}"/>
    <cellStyle name="Millares 2 4 2 2 2 2 2 2 2" xfId="8708" xr:uid="{00000000-0005-0000-0000-00008F0D0000}"/>
    <cellStyle name="Millares 2 4 2 2 2 2 2 2 2 2" xfId="15446" xr:uid="{9AD9DF55-B7A9-4639-9EEE-B715131B0374}"/>
    <cellStyle name="Millares 2 4 2 2 2 2 2 2 3" xfId="12087" xr:uid="{9E37C6C1-C58F-47E6-B7E8-8AFD268AA215}"/>
    <cellStyle name="Millares 2 4 2 2 2 2 2 3" xfId="7039" xr:uid="{00000000-0005-0000-0000-0000900D0000}"/>
    <cellStyle name="Millares 2 4 2 2 2 2 2 3 2" xfId="13777" xr:uid="{25821450-205A-4147-ADB0-001E34F1FFA7}"/>
    <cellStyle name="Millares 2 4 2 2 2 2 2 4" xfId="10418" xr:uid="{5F1A6E1E-476E-4E46-823B-43A95604FB96}"/>
    <cellStyle name="Millares 2 4 2 2 2 2 3" xfId="4010" xr:uid="{00000000-0005-0000-0000-0000910D0000}"/>
    <cellStyle name="Millares 2 4 2 2 2 2 3 2" xfId="5708" xr:uid="{00000000-0005-0000-0000-0000920D0000}"/>
    <cellStyle name="Millares 2 4 2 2 2 2 3 2 2" xfId="9097" xr:uid="{00000000-0005-0000-0000-0000930D0000}"/>
    <cellStyle name="Millares 2 4 2 2 2 2 3 2 2 2" xfId="15835" xr:uid="{7E8B4A1C-FCD4-4DB0-B407-7532CF9E62AC}"/>
    <cellStyle name="Millares 2 4 2 2 2 2 3 2 3" xfId="12476" xr:uid="{66A78893-0AEB-4636-B720-364AA334C001}"/>
    <cellStyle name="Millares 2 4 2 2 2 2 3 3" xfId="7428" xr:uid="{00000000-0005-0000-0000-0000940D0000}"/>
    <cellStyle name="Millares 2 4 2 2 2 2 3 3 2" xfId="14166" xr:uid="{E288470B-A4B6-4EA7-8373-F07BBC4CD150}"/>
    <cellStyle name="Millares 2 4 2 2 2 2 3 4" xfId="10807" xr:uid="{7DE28406-E4C1-401A-AC80-FE16086977E6}"/>
    <cellStyle name="Millares 2 4 2 2 2 2 4" xfId="4517" xr:uid="{00000000-0005-0000-0000-0000950D0000}"/>
    <cellStyle name="Millares 2 4 2 2 2 2 4 2" xfId="6198" xr:uid="{00000000-0005-0000-0000-0000960D0000}"/>
    <cellStyle name="Millares 2 4 2 2 2 2 4 2 2" xfId="9587" xr:uid="{00000000-0005-0000-0000-0000970D0000}"/>
    <cellStyle name="Millares 2 4 2 2 2 2 4 2 2 2" xfId="16325" xr:uid="{F2D17542-45CC-4DEA-819E-C31E1732B6A8}"/>
    <cellStyle name="Millares 2 4 2 2 2 2 4 2 3" xfId="12966" xr:uid="{BEB29C57-FCBA-4A12-8559-C557DEEE9A49}"/>
    <cellStyle name="Millares 2 4 2 2 2 2 4 3" xfId="7918" xr:uid="{00000000-0005-0000-0000-0000980D0000}"/>
    <cellStyle name="Millares 2 4 2 2 2 2 4 3 2" xfId="14656" xr:uid="{87E44407-CBBD-4EBB-8A09-B4294BC31371}"/>
    <cellStyle name="Millares 2 4 2 2 2 2 4 4" xfId="11297" xr:uid="{18FE9373-0977-4AB4-BF28-B2E115B36F76}"/>
    <cellStyle name="Millares 2 4 2 2 2 2 5" xfId="4931" xr:uid="{00000000-0005-0000-0000-0000990D0000}"/>
    <cellStyle name="Millares 2 4 2 2 2 2 5 2" xfId="8320" xr:uid="{00000000-0005-0000-0000-00009A0D0000}"/>
    <cellStyle name="Millares 2 4 2 2 2 2 5 2 2" xfId="15058" xr:uid="{4DF70DD2-05E9-492E-B98E-CB6430A8C054}"/>
    <cellStyle name="Millares 2 4 2 2 2 2 5 3" xfId="11699" xr:uid="{DE384469-D6FC-4562-BCBD-A1D75B42CB51}"/>
    <cellStyle name="Millares 2 4 2 2 2 2 6" xfId="6651" xr:uid="{00000000-0005-0000-0000-00009B0D0000}"/>
    <cellStyle name="Millares 2 4 2 2 2 2 6 2" xfId="13389" xr:uid="{3C32D247-C534-4226-9163-A9F0D20C92DD}"/>
    <cellStyle name="Millares 2 4 2 2 2 2 7" xfId="10029" xr:uid="{30554D80-E933-448D-9CEC-465941BD443E}"/>
    <cellStyle name="Millares 2 4 2 2 2 3" xfId="3421" xr:uid="{00000000-0005-0000-0000-00009C0D0000}"/>
    <cellStyle name="Millares 2 4 2 2 2 3 2" xfId="5125" xr:uid="{00000000-0005-0000-0000-00009D0D0000}"/>
    <cellStyle name="Millares 2 4 2 2 2 3 2 2" xfId="8514" xr:uid="{00000000-0005-0000-0000-00009E0D0000}"/>
    <cellStyle name="Millares 2 4 2 2 2 3 2 2 2" xfId="15252" xr:uid="{5948A8E1-6875-4BE9-851D-FF8FBC595A64}"/>
    <cellStyle name="Millares 2 4 2 2 2 3 2 3" xfId="11893" xr:uid="{3658E90A-2F8E-4571-A712-F86228577943}"/>
    <cellStyle name="Millares 2 4 2 2 2 3 3" xfId="6845" xr:uid="{00000000-0005-0000-0000-00009F0D0000}"/>
    <cellStyle name="Millares 2 4 2 2 2 3 3 2" xfId="13583" xr:uid="{EC10888F-003F-4373-A637-586B1F77D0B0}"/>
    <cellStyle name="Millares 2 4 2 2 2 3 4" xfId="10224" xr:uid="{0897F107-8263-4EBF-B33E-14C20ED98748}"/>
    <cellStyle name="Millares 2 4 2 2 2 4" xfId="3816" xr:uid="{00000000-0005-0000-0000-0000A00D0000}"/>
    <cellStyle name="Millares 2 4 2 2 2 4 2" xfId="5514" xr:uid="{00000000-0005-0000-0000-0000A10D0000}"/>
    <cellStyle name="Millares 2 4 2 2 2 4 2 2" xfId="8903" xr:uid="{00000000-0005-0000-0000-0000A20D0000}"/>
    <cellStyle name="Millares 2 4 2 2 2 4 2 2 2" xfId="15641" xr:uid="{E19A69EA-1D89-4C64-8B60-C096D93F223E}"/>
    <cellStyle name="Millares 2 4 2 2 2 4 2 3" xfId="12282" xr:uid="{D734640C-051D-46B1-BF37-F5CD90520C76}"/>
    <cellStyle name="Millares 2 4 2 2 2 4 3" xfId="7234" xr:uid="{00000000-0005-0000-0000-0000A30D0000}"/>
    <cellStyle name="Millares 2 4 2 2 2 4 3 2" xfId="13972" xr:uid="{F7ABA3D0-FF10-47EB-997C-31934FA0E417}"/>
    <cellStyle name="Millares 2 4 2 2 2 4 4" xfId="10613" xr:uid="{44877C77-5F2B-49EB-BF5F-DFF745E0CF74}"/>
    <cellStyle name="Millares 2 4 2 2 2 5" xfId="4323" xr:uid="{00000000-0005-0000-0000-0000A40D0000}"/>
    <cellStyle name="Millares 2 4 2 2 2 5 2" xfId="6004" xr:uid="{00000000-0005-0000-0000-0000A50D0000}"/>
    <cellStyle name="Millares 2 4 2 2 2 5 2 2" xfId="9393" xr:uid="{00000000-0005-0000-0000-0000A60D0000}"/>
    <cellStyle name="Millares 2 4 2 2 2 5 2 2 2" xfId="16131" xr:uid="{FA04F7E5-EE9D-410D-BCC7-1875370646EF}"/>
    <cellStyle name="Millares 2 4 2 2 2 5 2 3" xfId="12772" xr:uid="{ABDE6663-6A1C-4916-9476-05225CC31AC0}"/>
    <cellStyle name="Millares 2 4 2 2 2 5 3" xfId="7724" xr:uid="{00000000-0005-0000-0000-0000A70D0000}"/>
    <cellStyle name="Millares 2 4 2 2 2 5 3 2" xfId="14462" xr:uid="{BEAF8A52-E65B-43B6-9E75-643A5986778D}"/>
    <cellStyle name="Millares 2 4 2 2 2 5 4" xfId="11103" xr:uid="{7E23C4B0-AA16-41A7-8A77-07E85F947200}"/>
    <cellStyle name="Millares 2 4 2 2 2 6" xfId="4737" xr:uid="{00000000-0005-0000-0000-0000A80D0000}"/>
    <cellStyle name="Millares 2 4 2 2 2 6 2" xfId="8126" xr:uid="{00000000-0005-0000-0000-0000A90D0000}"/>
    <cellStyle name="Millares 2 4 2 2 2 6 2 2" xfId="14864" xr:uid="{02E8F9B8-09A8-4A48-92B2-33498B32BF4F}"/>
    <cellStyle name="Millares 2 4 2 2 2 6 3" xfId="11505" xr:uid="{6806810C-1FA0-4AA0-BC7A-DF5229A66F45}"/>
    <cellStyle name="Millares 2 4 2 2 2 7" xfId="6457" xr:uid="{00000000-0005-0000-0000-0000AA0D0000}"/>
    <cellStyle name="Millares 2 4 2 2 2 7 2" xfId="13195" xr:uid="{4610E31C-852C-4060-9D35-99730C6166D1}"/>
    <cellStyle name="Millares 2 4 2 2 2 8" xfId="9835" xr:uid="{E2B4FE32-CECF-47B9-8E65-8884E1D0D91F}"/>
    <cellStyle name="Millares 2 4 2 2 3" xfId="3125" xr:uid="{00000000-0005-0000-0000-0000AB0D0000}"/>
    <cellStyle name="Millares 2 4 2 2 3 2" xfId="3517" xr:uid="{00000000-0005-0000-0000-0000AC0D0000}"/>
    <cellStyle name="Millares 2 4 2 2 3 2 2" xfId="5221" xr:uid="{00000000-0005-0000-0000-0000AD0D0000}"/>
    <cellStyle name="Millares 2 4 2 2 3 2 2 2" xfId="8610" xr:uid="{00000000-0005-0000-0000-0000AE0D0000}"/>
    <cellStyle name="Millares 2 4 2 2 3 2 2 2 2" xfId="15348" xr:uid="{64F9AB59-56F1-49E4-A4D3-B5858621FE77}"/>
    <cellStyle name="Millares 2 4 2 2 3 2 2 3" xfId="11989" xr:uid="{276582C6-500F-4D36-B46A-89FFB48BC923}"/>
    <cellStyle name="Millares 2 4 2 2 3 2 3" xfId="6941" xr:uid="{00000000-0005-0000-0000-0000AF0D0000}"/>
    <cellStyle name="Millares 2 4 2 2 3 2 3 2" xfId="13679" xr:uid="{D85E89DC-912D-4CEA-B4C5-5E45C480E187}"/>
    <cellStyle name="Millares 2 4 2 2 3 2 4" xfId="10320" xr:uid="{FA8253F0-3761-4BDE-9086-56A354474082}"/>
    <cellStyle name="Millares 2 4 2 2 3 3" xfId="3912" xr:uid="{00000000-0005-0000-0000-0000B00D0000}"/>
    <cellStyle name="Millares 2 4 2 2 3 3 2" xfId="5610" xr:uid="{00000000-0005-0000-0000-0000B10D0000}"/>
    <cellStyle name="Millares 2 4 2 2 3 3 2 2" xfId="8999" xr:uid="{00000000-0005-0000-0000-0000B20D0000}"/>
    <cellStyle name="Millares 2 4 2 2 3 3 2 2 2" xfId="15737" xr:uid="{CB75430E-25B5-4CD7-93B5-BA1B2FD2F3C8}"/>
    <cellStyle name="Millares 2 4 2 2 3 3 2 3" xfId="12378" xr:uid="{5BA1B8C5-905D-4095-AF59-523DA069D828}"/>
    <cellStyle name="Millares 2 4 2 2 3 3 3" xfId="7330" xr:uid="{00000000-0005-0000-0000-0000B30D0000}"/>
    <cellStyle name="Millares 2 4 2 2 3 3 3 2" xfId="14068" xr:uid="{BD594C1C-F7E5-4301-9C61-9CB8E640ED7C}"/>
    <cellStyle name="Millares 2 4 2 2 3 3 4" xfId="10709" xr:uid="{A3666169-F626-4ADD-BEA8-31E57B62F17B}"/>
    <cellStyle name="Millares 2 4 2 2 3 4" xfId="4419" xr:uid="{00000000-0005-0000-0000-0000B40D0000}"/>
    <cellStyle name="Millares 2 4 2 2 3 4 2" xfId="6100" xr:uid="{00000000-0005-0000-0000-0000B50D0000}"/>
    <cellStyle name="Millares 2 4 2 2 3 4 2 2" xfId="9489" xr:uid="{00000000-0005-0000-0000-0000B60D0000}"/>
    <cellStyle name="Millares 2 4 2 2 3 4 2 2 2" xfId="16227" xr:uid="{6A51EDD1-ABD5-4FCF-B5CF-16A7BBC5ED5D}"/>
    <cellStyle name="Millares 2 4 2 2 3 4 2 3" xfId="12868" xr:uid="{8A8ECBB6-53E2-467C-9AAC-9CB379A5111B}"/>
    <cellStyle name="Millares 2 4 2 2 3 4 3" xfId="7820" xr:uid="{00000000-0005-0000-0000-0000B70D0000}"/>
    <cellStyle name="Millares 2 4 2 2 3 4 3 2" xfId="14558" xr:uid="{3F6C341E-495D-4AF0-AC6B-6DB2FA5B3983}"/>
    <cellStyle name="Millares 2 4 2 2 3 4 4" xfId="11199" xr:uid="{471E4F5E-CF6D-4E20-BD16-FF4CFE19F9FA}"/>
    <cellStyle name="Millares 2 4 2 2 3 5" xfId="4833" xr:uid="{00000000-0005-0000-0000-0000B80D0000}"/>
    <cellStyle name="Millares 2 4 2 2 3 5 2" xfId="8222" xr:uid="{00000000-0005-0000-0000-0000B90D0000}"/>
    <cellStyle name="Millares 2 4 2 2 3 5 2 2" xfId="14960" xr:uid="{5FA7DFC8-0F02-4DF8-A94A-782FA08AAE65}"/>
    <cellStyle name="Millares 2 4 2 2 3 5 3" xfId="11601" xr:uid="{F5CE9441-EDB0-4364-B10A-A6B2E06830B0}"/>
    <cellStyle name="Millares 2 4 2 2 3 6" xfId="6553" xr:uid="{00000000-0005-0000-0000-0000BA0D0000}"/>
    <cellStyle name="Millares 2 4 2 2 3 6 2" xfId="13291" xr:uid="{A72F95A9-B651-4DC8-B971-F06E99D25715}"/>
    <cellStyle name="Millares 2 4 2 2 3 7" xfId="9931" xr:uid="{2D208F6B-5447-48A9-9F5C-35FBE5C03D03}"/>
    <cellStyle name="Millares 2 4 2 2 4" xfId="3323" xr:uid="{00000000-0005-0000-0000-0000BB0D0000}"/>
    <cellStyle name="Millares 2 4 2 2 4 2" xfId="5027" xr:uid="{00000000-0005-0000-0000-0000BC0D0000}"/>
    <cellStyle name="Millares 2 4 2 2 4 2 2" xfId="8416" xr:uid="{00000000-0005-0000-0000-0000BD0D0000}"/>
    <cellStyle name="Millares 2 4 2 2 4 2 2 2" xfId="15154" xr:uid="{65583AC4-5855-4AD9-8084-C0E65411DF9E}"/>
    <cellStyle name="Millares 2 4 2 2 4 2 3" xfId="11795" xr:uid="{39CFACC6-61A5-47E0-9015-1D239DE23437}"/>
    <cellStyle name="Millares 2 4 2 2 4 3" xfId="6747" xr:uid="{00000000-0005-0000-0000-0000BE0D0000}"/>
    <cellStyle name="Millares 2 4 2 2 4 3 2" xfId="13485" xr:uid="{B3B150E7-D4D2-4BED-B6C4-861015254460}"/>
    <cellStyle name="Millares 2 4 2 2 4 4" xfId="10126" xr:uid="{767F6FBB-5098-4355-B8B3-A20B8EC0071D}"/>
    <cellStyle name="Millares 2 4 2 2 5" xfId="3718" xr:uid="{00000000-0005-0000-0000-0000BF0D0000}"/>
    <cellStyle name="Millares 2 4 2 2 5 2" xfId="5416" xr:uid="{00000000-0005-0000-0000-0000C00D0000}"/>
    <cellStyle name="Millares 2 4 2 2 5 2 2" xfId="8805" xr:uid="{00000000-0005-0000-0000-0000C10D0000}"/>
    <cellStyle name="Millares 2 4 2 2 5 2 2 2" xfId="15543" xr:uid="{E0AD0D27-8845-41A2-AB20-B85D9DB795C4}"/>
    <cellStyle name="Millares 2 4 2 2 5 2 3" xfId="12184" xr:uid="{8EE20EDF-5E17-40EA-88A3-19AA8E413C9C}"/>
    <cellStyle name="Millares 2 4 2 2 5 3" xfId="7136" xr:uid="{00000000-0005-0000-0000-0000C20D0000}"/>
    <cellStyle name="Millares 2 4 2 2 5 3 2" xfId="13874" xr:uid="{A0847780-21A4-4A6B-97ED-EB240C9F80FD}"/>
    <cellStyle name="Millares 2 4 2 2 5 4" xfId="10515" xr:uid="{209671E0-774E-4A84-8CAE-4357D6E07532}"/>
    <cellStyle name="Millares 2 4 2 2 6" xfId="4116" xr:uid="{00000000-0005-0000-0000-0000C30D0000}"/>
    <cellStyle name="Millares 2 4 2 2 6 2" xfId="5808" xr:uid="{00000000-0005-0000-0000-0000C40D0000}"/>
    <cellStyle name="Millares 2 4 2 2 6 2 2" xfId="9197" xr:uid="{00000000-0005-0000-0000-0000C50D0000}"/>
    <cellStyle name="Millares 2 4 2 2 6 2 2 2" xfId="15935" xr:uid="{E1BF630F-DB83-4159-8CA1-F4E7499C8184}"/>
    <cellStyle name="Millares 2 4 2 2 6 2 3" xfId="12576" xr:uid="{C41E3EE6-5A5C-41F8-9CBF-1B8EC0B040BB}"/>
    <cellStyle name="Millares 2 4 2 2 6 3" xfId="7528" xr:uid="{00000000-0005-0000-0000-0000C60D0000}"/>
    <cellStyle name="Millares 2 4 2 2 6 3 2" xfId="14266" xr:uid="{3BEB10EB-FA44-48BD-A3D7-54FE2924F6E3}"/>
    <cellStyle name="Millares 2 4 2 2 6 4" xfId="10907" xr:uid="{4C0FBFA2-6F60-4465-8DB7-BD9611A07940}"/>
    <cellStyle name="Millares 2 4 2 2 7" xfId="4225" xr:uid="{00000000-0005-0000-0000-0000C70D0000}"/>
    <cellStyle name="Millares 2 4 2 2 7 2" xfId="5906" xr:uid="{00000000-0005-0000-0000-0000C80D0000}"/>
    <cellStyle name="Millares 2 4 2 2 7 2 2" xfId="9295" xr:uid="{00000000-0005-0000-0000-0000C90D0000}"/>
    <cellStyle name="Millares 2 4 2 2 7 2 2 2" xfId="16033" xr:uid="{07A68EE5-F997-4121-B60C-C9E25277C769}"/>
    <cellStyle name="Millares 2 4 2 2 7 2 3" xfId="12674" xr:uid="{1FE1184D-838F-46A3-98EA-19CBBA580392}"/>
    <cellStyle name="Millares 2 4 2 2 7 3" xfId="7626" xr:uid="{00000000-0005-0000-0000-0000CA0D0000}"/>
    <cellStyle name="Millares 2 4 2 2 7 3 2" xfId="14364" xr:uid="{62B8C5FA-F966-427E-9243-32A2628278DC}"/>
    <cellStyle name="Millares 2 4 2 2 7 4" xfId="11005" xr:uid="{FF246836-DE21-4ECB-A1C2-8613CE532DBF}"/>
    <cellStyle name="Millares 2 4 2 2 8" xfId="4639" xr:uid="{00000000-0005-0000-0000-0000CB0D0000}"/>
    <cellStyle name="Millares 2 4 2 2 8 2" xfId="8028" xr:uid="{00000000-0005-0000-0000-0000CC0D0000}"/>
    <cellStyle name="Millares 2 4 2 2 8 2 2" xfId="14766" xr:uid="{B5AC7390-303E-456F-843B-2944714E9BD4}"/>
    <cellStyle name="Millares 2 4 2 2 8 3" xfId="11407" xr:uid="{06B32792-9020-426B-8972-2B10915962BF}"/>
    <cellStyle name="Millares 2 4 2 2 9" xfId="6345" xr:uid="{00000000-0005-0000-0000-0000CD0D0000}"/>
    <cellStyle name="Millares 2 4 2 2 9 2" xfId="13089" xr:uid="{66362041-3A62-479B-A9AB-F7DC5CAEF65F}"/>
    <cellStyle name="Millares 2 4 2 3" xfId="2970" xr:uid="{00000000-0005-0000-0000-0000CE0D0000}"/>
    <cellStyle name="Millares 2 4 2 3 2" xfId="3172" xr:uid="{00000000-0005-0000-0000-0000CF0D0000}"/>
    <cellStyle name="Millares 2 4 2 3 2 2" xfId="3564" xr:uid="{00000000-0005-0000-0000-0000D00D0000}"/>
    <cellStyle name="Millares 2 4 2 3 2 2 2" xfId="5268" xr:uid="{00000000-0005-0000-0000-0000D10D0000}"/>
    <cellStyle name="Millares 2 4 2 3 2 2 2 2" xfId="8657" xr:uid="{00000000-0005-0000-0000-0000D20D0000}"/>
    <cellStyle name="Millares 2 4 2 3 2 2 2 2 2" xfId="15395" xr:uid="{CE7A48E1-4AA2-47C7-A9E0-D790A9665F5D}"/>
    <cellStyle name="Millares 2 4 2 3 2 2 2 3" xfId="12036" xr:uid="{F00946E8-6FCA-41F2-9850-742807E0E7B5}"/>
    <cellStyle name="Millares 2 4 2 3 2 2 3" xfId="6988" xr:uid="{00000000-0005-0000-0000-0000D30D0000}"/>
    <cellStyle name="Millares 2 4 2 3 2 2 3 2" xfId="13726" xr:uid="{F329CB83-A1FB-4DF6-84C1-1988F8CDFB37}"/>
    <cellStyle name="Millares 2 4 2 3 2 2 4" xfId="10367" xr:uid="{1A36B06C-0887-4A20-972F-5757CAEA7DF5}"/>
    <cellStyle name="Millares 2 4 2 3 2 3" xfId="3959" xr:uid="{00000000-0005-0000-0000-0000D40D0000}"/>
    <cellStyle name="Millares 2 4 2 3 2 3 2" xfId="5657" xr:uid="{00000000-0005-0000-0000-0000D50D0000}"/>
    <cellStyle name="Millares 2 4 2 3 2 3 2 2" xfId="9046" xr:uid="{00000000-0005-0000-0000-0000D60D0000}"/>
    <cellStyle name="Millares 2 4 2 3 2 3 2 2 2" xfId="15784" xr:uid="{A34D1889-1D63-44A5-BAEC-1D70FA4ED8AE}"/>
    <cellStyle name="Millares 2 4 2 3 2 3 2 3" xfId="12425" xr:uid="{3B19AB56-54AB-4ED4-B305-72BBF670F68E}"/>
    <cellStyle name="Millares 2 4 2 3 2 3 3" xfId="7377" xr:uid="{00000000-0005-0000-0000-0000D70D0000}"/>
    <cellStyle name="Millares 2 4 2 3 2 3 3 2" xfId="14115" xr:uid="{3A8C7C5B-623F-4A08-BBCE-363F3877B15A}"/>
    <cellStyle name="Millares 2 4 2 3 2 3 4" xfId="10756" xr:uid="{C338CF3A-B16E-4F97-A6EB-3F8489B6C3A1}"/>
    <cellStyle name="Millares 2 4 2 3 2 4" xfId="4466" xr:uid="{00000000-0005-0000-0000-0000D80D0000}"/>
    <cellStyle name="Millares 2 4 2 3 2 4 2" xfId="6147" xr:uid="{00000000-0005-0000-0000-0000D90D0000}"/>
    <cellStyle name="Millares 2 4 2 3 2 4 2 2" xfId="9536" xr:uid="{00000000-0005-0000-0000-0000DA0D0000}"/>
    <cellStyle name="Millares 2 4 2 3 2 4 2 2 2" xfId="16274" xr:uid="{5A137491-DCA7-4BF4-9E6F-1DAFB384E8A8}"/>
    <cellStyle name="Millares 2 4 2 3 2 4 2 3" xfId="12915" xr:uid="{4BFBC3F9-3C20-4132-9684-F635E04B6A7D}"/>
    <cellStyle name="Millares 2 4 2 3 2 4 3" xfId="7867" xr:uid="{00000000-0005-0000-0000-0000DB0D0000}"/>
    <cellStyle name="Millares 2 4 2 3 2 4 3 2" xfId="14605" xr:uid="{A68DB393-6131-4253-998F-3CB49664786E}"/>
    <cellStyle name="Millares 2 4 2 3 2 4 4" xfId="11246" xr:uid="{46F2D770-ECD1-4F35-B702-694892F3826E}"/>
    <cellStyle name="Millares 2 4 2 3 2 5" xfId="4880" xr:uid="{00000000-0005-0000-0000-0000DC0D0000}"/>
    <cellStyle name="Millares 2 4 2 3 2 5 2" xfId="8269" xr:uid="{00000000-0005-0000-0000-0000DD0D0000}"/>
    <cellStyle name="Millares 2 4 2 3 2 5 2 2" xfId="15007" xr:uid="{35ECA215-363B-4BD5-8B17-CEC42DA7A064}"/>
    <cellStyle name="Millares 2 4 2 3 2 5 3" xfId="11648" xr:uid="{5B6E8F6D-2035-4D43-B795-E7A681334505}"/>
    <cellStyle name="Millares 2 4 2 3 2 6" xfId="6600" xr:uid="{00000000-0005-0000-0000-0000DE0D0000}"/>
    <cellStyle name="Millares 2 4 2 3 2 6 2" xfId="13338" xr:uid="{0BAD577F-B336-4BF3-A3C6-E1529FB0AF21}"/>
    <cellStyle name="Millares 2 4 2 3 2 7" xfId="9978" xr:uid="{0B279AC1-B695-4F3A-B6B6-0D880CF87DBC}"/>
    <cellStyle name="Millares 2 4 2 3 3" xfId="3370" xr:uid="{00000000-0005-0000-0000-0000DF0D0000}"/>
    <cellStyle name="Millares 2 4 2 3 3 2" xfId="5074" xr:uid="{00000000-0005-0000-0000-0000E00D0000}"/>
    <cellStyle name="Millares 2 4 2 3 3 2 2" xfId="8463" xr:uid="{00000000-0005-0000-0000-0000E10D0000}"/>
    <cellStyle name="Millares 2 4 2 3 3 2 2 2" xfId="15201" xr:uid="{C73A6664-0D10-4920-8F24-CEC1E45276F5}"/>
    <cellStyle name="Millares 2 4 2 3 3 2 3" xfId="11842" xr:uid="{BC8DDFB5-B579-4BE1-A877-4BEF7B92A107}"/>
    <cellStyle name="Millares 2 4 2 3 3 3" xfId="6794" xr:uid="{00000000-0005-0000-0000-0000E20D0000}"/>
    <cellStyle name="Millares 2 4 2 3 3 3 2" xfId="13532" xr:uid="{00EE6B31-2E41-436B-8D89-5A6C026ED513}"/>
    <cellStyle name="Millares 2 4 2 3 3 4" xfId="10173" xr:uid="{B3999D2E-AFFA-4929-9818-376C2E48838A}"/>
    <cellStyle name="Millares 2 4 2 3 4" xfId="3765" xr:uid="{00000000-0005-0000-0000-0000E30D0000}"/>
    <cellStyle name="Millares 2 4 2 3 4 2" xfId="5463" xr:uid="{00000000-0005-0000-0000-0000E40D0000}"/>
    <cellStyle name="Millares 2 4 2 3 4 2 2" xfId="8852" xr:uid="{00000000-0005-0000-0000-0000E50D0000}"/>
    <cellStyle name="Millares 2 4 2 3 4 2 2 2" xfId="15590" xr:uid="{B8C7B599-BC3B-4B0D-9E77-E4986F59D70E}"/>
    <cellStyle name="Millares 2 4 2 3 4 2 3" xfId="12231" xr:uid="{0DE659BF-4247-42D5-9001-B8F03279EE17}"/>
    <cellStyle name="Millares 2 4 2 3 4 3" xfId="7183" xr:uid="{00000000-0005-0000-0000-0000E60D0000}"/>
    <cellStyle name="Millares 2 4 2 3 4 3 2" xfId="13921" xr:uid="{8CCFB9A2-90ED-4C1B-B99D-73675C2580B5}"/>
    <cellStyle name="Millares 2 4 2 3 4 4" xfId="10562" xr:uid="{A62716E3-E9A8-47B4-BDE7-725C9D0AD1B0}"/>
    <cellStyle name="Millares 2 4 2 3 5" xfId="4272" xr:uid="{00000000-0005-0000-0000-0000E70D0000}"/>
    <cellStyle name="Millares 2 4 2 3 5 2" xfId="5953" xr:uid="{00000000-0005-0000-0000-0000E80D0000}"/>
    <cellStyle name="Millares 2 4 2 3 5 2 2" xfId="9342" xr:uid="{00000000-0005-0000-0000-0000E90D0000}"/>
    <cellStyle name="Millares 2 4 2 3 5 2 2 2" xfId="16080" xr:uid="{76F00E18-08F2-46AE-809D-03B6D629E00C}"/>
    <cellStyle name="Millares 2 4 2 3 5 2 3" xfId="12721" xr:uid="{D6CCC800-8705-4B02-825A-C69B148A4ECA}"/>
    <cellStyle name="Millares 2 4 2 3 5 3" xfId="7673" xr:uid="{00000000-0005-0000-0000-0000EA0D0000}"/>
    <cellStyle name="Millares 2 4 2 3 5 3 2" xfId="14411" xr:uid="{1FE102BB-7D6F-411A-865A-39366E8EE78E}"/>
    <cellStyle name="Millares 2 4 2 3 5 4" xfId="11052" xr:uid="{B0C82664-B862-4E36-A80D-99948862E98C}"/>
    <cellStyle name="Millares 2 4 2 3 6" xfId="4686" xr:uid="{00000000-0005-0000-0000-0000EB0D0000}"/>
    <cellStyle name="Millares 2 4 2 3 6 2" xfId="8075" xr:uid="{00000000-0005-0000-0000-0000EC0D0000}"/>
    <cellStyle name="Millares 2 4 2 3 6 2 2" xfId="14813" xr:uid="{204E6628-CC30-4BDA-B589-5CCA7C6DD337}"/>
    <cellStyle name="Millares 2 4 2 3 6 3" xfId="11454" xr:uid="{AC5FEE09-EFD0-4B1D-B561-68762CA5E71C}"/>
    <cellStyle name="Millares 2 4 2 3 7" xfId="6406" xr:uid="{00000000-0005-0000-0000-0000ED0D0000}"/>
    <cellStyle name="Millares 2 4 2 3 7 2" xfId="13144" xr:uid="{8F476BDD-25A1-4830-BE6B-DC1DADAF5506}"/>
    <cellStyle name="Millares 2 4 2 3 8" xfId="9784" xr:uid="{6B460CE7-EB2E-4F2E-BB9F-F13D053BA7CD}"/>
    <cellStyle name="Millares 2 4 2 4" xfId="3076" xr:uid="{00000000-0005-0000-0000-0000EE0D0000}"/>
    <cellStyle name="Millares 2 4 2 4 2" xfId="3468" xr:uid="{00000000-0005-0000-0000-0000EF0D0000}"/>
    <cellStyle name="Millares 2 4 2 4 2 2" xfId="5172" xr:uid="{00000000-0005-0000-0000-0000F00D0000}"/>
    <cellStyle name="Millares 2 4 2 4 2 2 2" xfId="8561" xr:uid="{00000000-0005-0000-0000-0000F10D0000}"/>
    <cellStyle name="Millares 2 4 2 4 2 2 2 2" xfId="15299" xr:uid="{6291443E-A166-4341-B106-7A69E228EDE2}"/>
    <cellStyle name="Millares 2 4 2 4 2 2 3" xfId="11940" xr:uid="{345A6837-70F9-4DC0-A996-B52347B97885}"/>
    <cellStyle name="Millares 2 4 2 4 2 3" xfId="6892" xr:uid="{00000000-0005-0000-0000-0000F20D0000}"/>
    <cellStyle name="Millares 2 4 2 4 2 3 2" xfId="13630" xr:uid="{96560666-F3F3-4677-9685-94EBE771786D}"/>
    <cellStyle name="Millares 2 4 2 4 2 4" xfId="10271" xr:uid="{FBA5914A-B0B0-4B1C-A1C0-AA0CAA3968E8}"/>
    <cellStyle name="Millares 2 4 2 4 3" xfId="3863" xr:uid="{00000000-0005-0000-0000-0000F30D0000}"/>
    <cellStyle name="Millares 2 4 2 4 3 2" xfId="5561" xr:uid="{00000000-0005-0000-0000-0000F40D0000}"/>
    <cellStyle name="Millares 2 4 2 4 3 2 2" xfId="8950" xr:uid="{00000000-0005-0000-0000-0000F50D0000}"/>
    <cellStyle name="Millares 2 4 2 4 3 2 2 2" xfId="15688" xr:uid="{DB525D61-8459-4510-962E-64C4F133E502}"/>
    <cellStyle name="Millares 2 4 2 4 3 2 3" xfId="12329" xr:uid="{29F270E7-F2EA-41C0-BD9B-F424D3DAB628}"/>
    <cellStyle name="Millares 2 4 2 4 3 3" xfId="7281" xr:uid="{00000000-0005-0000-0000-0000F60D0000}"/>
    <cellStyle name="Millares 2 4 2 4 3 3 2" xfId="14019" xr:uid="{68E04770-13BD-4DD3-87BA-A64E2EFADED4}"/>
    <cellStyle name="Millares 2 4 2 4 3 4" xfId="10660" xr:uid="{6FC1ACE8-5B8A-48D0-9F6A-99D72F1F047A}"/>
    <cellStyle name="Millares 2 4 2 4 4" xfId="4370" xr:uid="{00000000-0005-0000-0000-0000F70D0000}"/>
    <cellStyle name="Millares 2 4 2 4 4 2" xfId="6051" xr:uid="{00000000-0005-0000-0000-0000F80D0000}"/>
    <cellStyle name="Millares 2 4 2 4 4 2 2" xfId="9440" xr:uid="{00000000-0005-0000-0000-0000F90D0000}"/>
    <cellStyle name="Millares 2 4 2 4 4 2 2 2" xfId="16178" xr:uid="{98D6535A-F319-4E4D-96A0-AFC299DA0FE8}"/>
    <cellStyle name="Millares 2 4 2 4 4 2 3" xfId="12819" xr:uid="{6E638D7B-F48B-4AAF-9E73-FA4E6AEBB0FC}"/>
    <cellStyle name="Millares 2 4 2 4 4 3" xfId="7771" xr:uid="{00000000-0005-0000-0000-0000FA0D0000}"/>
    <cellStyle name="Millares 2 4 2 4 4 3 2" xfId="14509" xr:uid="{372F76C5-6E34-4D9B-985A-163032E6D5EA}"/>
    <cellStyle name="Millares 2 4 2 4 4 4" xfId="11150" xr:uid="{CA80C7F9-F78D-421B-BE71-680C7DA837D1}"/>
    <cellStyle name="Millares 2 4 2 4 5" xfId="4784" xr:uid="{00000000-0005-0000-0000-0000FB0D0000}"/>
    <cellStyle name="Millares 2 4 2 4 5 2" xfId="8173" xr:uid="{00000000-0005-0000-0000-0000FC0D0000}"/>
    <cellStyle name="Millares 2 4 2 4 5 2 2" xfId="14911" xr:uid="{F4757893-D75C-423C-B123-4AC35F62C27C}"/>
    <cellStyle name="Millares 2 4 2 4 5 3" xfId="11552" xr:uid="{1E7F0314-553B-488A-82A5-E3C009E35CD7}"/>
    <cellStyle name="Millares 2 4 2 4 6" xfId="6504" xr:uid="{00000000-0005-0000-0000-0000FD0D0000}"/>
    <cellStyle name="Millares 2 4 2 4 6 2" xfId="13242" xr:uid="{0AEA0A5F-5415-4562-8E89-9A9E4614BF35}"/>
    <cellStyle name="Millares 2 4 2 4 7" xfId="9882" xr:uid="{42B3825D-B35E-4B0A-84BF-31B66E2A3CF0}"/>
    <cellStyle name="Millares 2 4 2 5" xfId="3274" xr:uid="{00000000-0005-0000-0000-0000FE0D0000}"/>
    <cellStyle name="Millares 2 4 2 5 2" xfId="4978" xr:uid="{00000000-0005-0000-0000-0000FF0D0000}"/>
    <cellStyle name="Millares 2 4 2 5 2 2" xfId="8367" xr:uid="{00000000-0005-0000-0000-0000000E0000}"/>
    <cellStyle name="Millares 2 4 2 5 2 2 2" xfId="15105" xr:uid="{C43EA9E0-A212-40D6-BDBD-3F596282FD07}"/>
    <cellStyle name="Millares 2 4 2 5 2 3" xfId="11746" xr:uid="{F228E954-965D-4B9C-836C-F7D164CD9E61}"/>
    <cellStyle name="Millares 2 4 2 5 3" xfId="6698" xr:uid="{00000000-0005-0000-0000-0000010E0000}"/>
    <cellStyle name="Millares 2 4 2 5 3 2" xfId="13436" xr:uid="{6E5F869A-B231-4912-8F44-C424838C3309}"/>
    <cellStyle name="Millares 2 4 2 5 4" xfId="10076" xr:uid="{A2BD739B-1138-4E9E-8C91-C7F1F5E70092}"/>
    <cellStyle name="Millares 2 4 2 6" xfId="3667" xr:uid="{00000000-0005-0000-0000-0000020E0000}"/>
    <cellStyle name="Millares 2 4 2 6 2" xfId="5366" xr:uid="{00000000-0005-0000-0000-0000030E0000}"/>
    <cellStyle name="Millares 2 4 2 6 2 2" xfId="8755" xr:uid="{00000000-0005-0000-0000-0000040E0000}"/>
    <cellStyle name="Millares 2 4 2 6 2 2 2" xfId="15493" xr:uid="{2E91B022-EA9C-4BB6-ACF3-BE7F05BCA479}"/>
    <cellStyle name="Millares 2 4 2 6 2 3" xfId="12134" xr:uid="{298AB878-86F1-4783-A523-56E22E8ADC94}"/>
    <cellStyle name="Millares 2 4 2 6 3" xfId="7086" xr:uid="{00000000-0005-0000-0000-0000050E0000}"/>
    <cellStyle name="Millares 2 4 2 6 3 2" xfId="13824" xr:uid="{4458BC54-7680-4E0E-BC1B-07FEFE6E262E}"/>
    <cellStyle name="Millares 2 4 2 6 4" xfId="10465" xr:uid="{2AAEB2A1-E5F9-4004-90AC-B5AF838FECA0}"/>
    <cellStyle name="Millares 2 4 2 7" xfId="4065" xr:uid="{00000000-0005-0000-0000-0000060E0000}"/>
    <cellStyle name="Millares 2 4 2 7 2" xfId="5757" xr:uid="{00000000-0005-0000-0000-0000070E0000}"/>
    <cellStyle name="Millares 2 4 2 7 2 2" xfId="9146" xr:uid="{00000000-0005-0000-0000-0000080E0000}"/>
    <cellStyle name="Millares 2 4 2 7 2 2 2" xfId="15884" xr:uid="{C3917679-CEAB-4A3C-A7C7-014B30520E0E}"/>
    <cellStyle name="Millares 2 4 2 7 2 3" xfId="12525" xr:uid="{3D7A958C-5B6F-4D74-B237-BAFA2868F9A8}"/>
    <cellStyle name="Millares 2 4 2 7 3" xfId="7477" xr:uid="{00000000-0005-0000-0000-0000090E0000}"/>
    <cellStyle name="Millares 2 4 2 7 3 2" xfId="14215" xr:uid="{264126C5-E8EF-47C7-9369-ACE9F26110D0}"/>
    <cellStyle name="Millares 2 4 2 7 4" xfId="10856" xr:uid="{C41C3B47-A922-4692-B0CE-5B9EAE08D3BA}"/>
    <cellStyle name="Millares 2 4 2 8" xfId="4170" xr:uid="{00000000-0005-0000-0000-00000A0E0000}"/>
    <cellStyle name="Millares 2 4 2 8 2" xfId="5855" xr:uid="{00000000-0005-0000-0000-00000B0E0000}"/>
    <cellStyle name="Millares 2 4 2 8 2 2" xfId="9244" xr:uid="{00000000-0005-0000-0000-00000C0E0000}"/>
    <cellStyle name="Millares 2 4 2 8 2 2 2" xfId="15982" xr:uid="{3FA0B4B7-C708-4CA9-87BE-06228B3A8293}"/>
    <cellStyle name="Millares 2 4 2 8 2 3" xfId="12623" xr:uid="{E5230F30-C45D-46E9-8F41-70050CF6AA28}"/>
    <cellStyle name="Millares 2 4 2 8 3" xfId="7575" xr:uid="{00000000-0005-0000-0000-00000D0E0000}"/>
    <cellStyle name="Millares 2 4 2 8 3 2" xfId="14313" xr:uid="{898A50FB-25FA-451A-9047-038A8E16BB9B}"/>
    <cellStyle name="Millares 2 4 2 8 4" xfId="10954" xr:uid="{7175DBB9-6865-490E-9122-AE9EC07B6F04}"/>
    <cellStyle name="Millares 2 4 2 9" xfId="4587" xr:uid="{00000000-0005-0000-0000-00000E0E0000}"/>
    <cellStyle name="Millares 2 4 2 9 2" xfId="7976" xr:uid="{00000000-0005-0000-0000-00000F0E0000}"/>
    <cellStyle name="Millares 2 4 2 9 2 2" xfId="14714" xr:uid="{80264ABE-AC0F-435C-B551-03D309794047}"/>
    <cellStyle name="Millares 2 4 2 9 3" xfId="11355" xr:uid="{BB0D096D-216C-4D05-B189-79CF7D36B10C}"/>
    <cellStyle name="Millares 2 4 3" xfId="220" xr:uid="{00000000-0005-0000-0000-0000100E0000}"/>
    <cellStyle name="Millares 2 4 3 10" xfId="6267" xr:uid="{00000000-0005-0000-0000-0000110E0000}"/>
    <cellStyle name="Millares 2 4 3 10 2" xfId="13028" xr:uid="{CD0F828F-341C-4F97-9FDB-1042F3EF5EC9}"/>
    <cellStyle name="Millares 2 4 3 11" xfId="9689" xr:uid="{D99A8F8E-1BB0-4724-9EA8-3BE76A2B953E}"/>
    <cellStyle name="Millares 2 4 3 2" xfId="2894" xr:uid="{00000000-0005-0000-0000-0000120E0000}"/>
    <cellStyle name="Millares 2 4 3 2 10" xfId="9738" xr:uid="{5CC62C28-5702-4529-9CA8-353B2CB07CA4}"/>
    <cellStyle name="Millares 2 4 3 2 2" xfId="3026" xr:uid="{00000000-0005-0000-0000-0000130E0000}"/>
    <cellStyle name="Millares 2 4 3 2 2 2" xfId="3224" xr:uid="{00000000-0005-0000-0000-0000140E0000}"/>
    <cellStyle name="Millares 2 4 3 2 2 2 2" xfId="3616" xr:uid="{00000000-0005-0000-0000-0000150E0000}"/>
    <cellStyle name="Millares 2 4 3 2 2 2 2 2" xfId="5320" xr:uid="{00000000-0005-0000-0000-0000160E0000}"/>
    <cellStyle name="Millares 2 4 3 2 2 2 2 2 2" xfId="8709" xr:uid="{00000000-0005-0000-0000-0000170E0000}"/>
    <cellStyle name="Millares 2 4 3 2 2 2 2 2 2 2" xfId="15447" xr:uid="{9CECD151-ED6C-4C8C-80C3-F9DFA42E6B4F}"/>
    <cellStyle name="Millares 2 4 3 2 2 2 2 2 3" xfId="12088" xr:uid="{56B4C0EF-ABD1-4058-A55A-7E34008A84FB}"/>
    <cellStyle name="Millares 2 4 3 2 2 2 2 3" xfId="7040" xr:uid="{00000000-0005-0000-0000-0000180E0000}"/>
    <cellStyle name="Millares 2 4 3 2 2 2 2 3 2" xfId="13778" xr:uid="{F3C70501-93A0-44A9-AD71-5A262B241D11}"/>
    <cellStyle name="Millares 2 4 3 2 2 2 2 4" xfId="10419" xr:uid="{2764AD22-B5FC-4DCC-8AD3-95410616F27A}"/>
    <cellStyle name="Millares 2 4 3 2 2 2 3" xfId="4011" xr:uid="{00000000-0005-0000-0000-0000190E0000}"/>
    <cellStyle name="Millares 2 4 3 2 2 2 3 2" xfId="5709" xr:uid="{00000000-0005-0000-0000-00001A0E0000}"/>
    <cellStyle name="Millares 2 4 3 2 2 2 3 2 2" xfId="9098" xr:uid="{00000000-0005-0000-0000-00001B0E0000}"/>
    <cellStyle name="Millares 2 4 3 2 2 2 3 2 2 2" xfId="15836" xr:uid="{857D6FA2-F71D-48FD-B1FD-4ADBB1493A06}"/>
    <cellStyle name="Millares 2 4 3 2 2 2 3 2 3" xfId="12477" xr:uid="{35C30FE4-4EE4-43B7-8BAB-228CDAF71BE6}"/>
    <cellStyle name="Millares 2 4 3 2 2 2 3 3" xfId="7429" xr:uid="{00000000-0005-0000-0000-00001C0E0000}"/>
    <cellStyle name="Millares 2 4 3 2 2 2 3 3 2" xfId="14167" xr:uid="{A3D217B3-B24C-4809-9954-5716FC4C7BDB}"/>
    <cellStyle name="Millares 2 4 3 2 2 2 3 4" xfId="10808" xr:uid="{091015C8-C8FE-419E-905B-D6ACC38124F1}"/>
    <cellStyle name="Millares 2 4 3 2 2 2 4" xfId="4518" xr:uid="{00000000-0005-0000-0000-00001D0E0000}"/>
    <cellStyle name="Millares 2 4 3 2 2 2 4 2" xfId="6199" xr:uid="{00000000-0005-0000-0000-00001E0E0000}"/>
    <cellStyle name="Millares 2 4 3 2 2 2 4 2 2" xfId="9588" xr:uid="{00000000-0005-0000-0000-00001F0E0000}"/>
    <cellStyle name="Millares 2 4 3 2 2 2 4 2 2 2" xfId="16326" xr:uid="{61322562-FCA3-4B26-8CE6-259EA9CBF5BA}"/>
    <cellStyle name="Millares 2 4 3 2 2 2 4 2 3" xfId="12967" xr:uid="{F2C88CA2-9A75-4EFB-9E60-C4B104AC9DA4}"/>
    <cellStyle name="Millares 2 4 3 2 2 2 4 3" xfId="7919" xr:uid="{00000000-0005-0000-0000-0000200E0000}"/>
    <cellStyle name="Millares 2 4 3 2 2 2 4 3 2" xfId="14657" xr:uid="{9D0CE45C-5B87-49B7-90FD-AA579F233B4D}"/>
    <cellStyle name="Millares 2 4 3 2 2 2 4 4" xfId="11298" xr:uid="{4EA47D48-9C58-4A73-98EB-8DE57EEF1B24}"/>
    <cellStyle name="Millares 2 4 3 2 2 2 5" xfId="4932" xr:uid="{00000000-0005-0000-0000-0000210E0000}"/>
    <cellStyle name="Millares 2 4 3 2 2 2 5 2" xfId="8321" xr:uid="{00000000-0005-0000-0000-0000220E0000}"/>
    <cellStyle name="Millares 2 4 3 2 2 2 5 2 2" xfId="15059" xr:uid="{70118890-ECCB-4220-86EC-C0AF4CAC4A6F}"/>
    <cellStyle name="Millares 2 4 3 2 2 2 5 3" xfId="11700" xr:uid="{6FF0661D-E408-488E-A0B3-3FB714FD1704}"/>
    <cellStyle name="Millares 2 4 3 2 2 2 6" xfId="6652" xr:uid="{00000000-0005-0000-0000-0000230E0000}"/>
    <cellStyle name="Millares 2 4 3 2 2 2 6 2" xfId="13390" xr:uid="{2D0C3A88-9278-4A6A-BBE5-9FE675153C19}"/>
    <cellStyle name="Millares 2 4 3 2 2 2 7" xfId="10030" xr:uid="{977394CC-40E3-44C7-BD76-BCD4D48D0CD9}"/>
    <cellStyle name="Millares 2 4 3 2 2 3" xfId="3422" xr:uid="{00000000-0005-0000-0000-0000240E0000}"/>
    <cellStyle name="Millares 2 4 3 2 2 3 2" xfId="5126" xr:uid="{00000000-0005-0000-0000-0000250E0000}"/>
    <cellStyle name="Millares 2 4 3 2 2 3 2 2" xfId="8515" xr:uid="{00000000-0005-0000-0000-0000260E0000}"/>
    <cellStyle name="Millares 2 4 3 2 2 3 2 2 2" xfId="15253" xr:uid="{24F625DB-9961-4B4E-AE93-210E178489C9}"/>
    <cellStyle name="Millares 2 4 3 2 2 3 2 3" xfId="11894" xr:uid="{6AD77A6E-400E-4184-968C-9A1FDF7CA46F}"/>
    <cellStyle name="Millares 2 4 3 2 2 3 3" xfId="6846" xr:uid="{00000000-0005-0000-0000-0000270E0000}"/>
    <cellStyle name="Millares 2 4 3 2 2 3 3 2" xfId="13584" xr:uid="{AE3D8705-1FDA-4D05-AAA6-8A3A18A0F2CF}"/>
    <cellStyle name="Millares 2 4 3 2 2 3 4" xfId="10225" xr:uid="{C210EA61-B081-49EB-9D10-558DE18A606A}"/>
    <cellStyle name="Millares 2 4 3 2 2 4" xfId="3817" xr:uid="{00000000-0005-0000-0000-0000280E0000}"/>
    <cellStyle name="Millares 2 4 3 2 2 4 2" xfId="5515" xr:uid="{00000000-0005-0000-0000-0000290E0000}"/>
    <cellStyle name="Millares 2 4 3 2 2 4 2 2" xfId="8904" xr:uid="{00000000-0005-0000-0000-00002A0E0000}"/>
    <cellStyle name="Millares 2 4 3 2 2 4 2 2 2" xfId="15642" xr:uid="{29F73F4C-EE25-4A61-A2BD-567A736AC39B}"/>
    <cellStyle name="Millares 2 4 3 2 2 4 2 3" xfId="12283" xr:uid="{AD16125C-9F7C-4889-9C88-B9415D6C36F0}"/>
    <cellStyle name="Millares 2 4 3 2 2 4 3" xfId="7235" xr:uid="{00000000-0005-0000-0000-00002B0E0000}"/>
    <cellStyle name="Millares 2 4 3 2 2 4 3 2" xfId="13973" xr:uid="{65B6622D-19E3-4FCB-90B7-0AC77567D2D2}"/>
    <cellStyle name="Millares 2 4 3 2 2 4 4" xfId="10614" xr:uid="{2242C7C6-43D7-4210-AE1A-00C5DD6FF1BF}"/>
    <cellStyle name="Millares 2 4 3 2 2 5" xfId="4324" xr:uid="{00000000-0005-0000-0000-00002C0E0000}"/>
    <cellStyle name="Millares 2 4 3 2 2 5 2" xfId="6005" xr:uid="{00000000-0005-0000-0000-00002D0E0000}"/>
    <cellStyle name="Millares 2 4 3 2 2 5 2 2" xfId="9394" xr:uid="{00000000-0005-0000-0000-00002E0E0000}"/>
    <cellStyle name="Millares 2 4 3 2 2 5 2 2 2" xfId="16132" xr:uid="{AF17BEF3-3367-4B94-A1F3-EF382C487A69}"/>
    <cellStyle name="Millares 2 4 3 2 2 5 2 3" xfId="12773" xr:uid="{A4A1444D-1579-43B1-BE31-FD2BFAD9047C}"/>
    <cellStyle name="Millares 2 4 3 2 2 5 3" xfId="7725" xr:uid="{00000000-0005-0000-0000-00002F0E0000}"/>
    <cellStyle name="Millares 2 4 3 2 2 5 3 2" xfId="14463" xr:uid="{5F53DAEA-CDDC-4154-9F0D-5BC2F9B5679C}"/>
    <cellStyle name="Millares 2 4 3 2 2 5 4" xfId="11104" xr:uid="{C901762C-AC66-4802-B25D-AB3A72DBC9FB}"/>
    <cellStyle name="Millares 2 4 3 2 2 6" xfId="4738" xr:uid="{00000000-0005-0000-0000-0000300E0000}"/>
    <cellStyle name="Millares 2 4 3 2 2 6 2" xfId="8127" xr:uid="{00000000-0005-0000-0000-0000310E0000}"/>
    <cellStyle name="Millares 2 4 3 2 2 6 2 2" xfId="14865" xr:uid="{1EED7BE4-C60E-41FD-A090-3E34594D5160}"/>
    <cellStyle name="Millares 2 4 3 2 2 6 3" xfId="11506" xr:uid="{21F52E50-7E99-457C-BB6B-98BB3E757B4E}"/>
    <cellStyle name="Millares 2 4 3 2 2 7" xfId="6458" xr:uid="{00000000-0005-0000-0000-0000320E0000}"/>
    <cellStyle name="Millares 2 4 3 2 2 7 2" xfId="13196" xr:uid="{B52EF95A-AB57-4C5B-9791-4354CEC95407}"/>
    <cellStyle name="Millares 2 4 3 2 2 8" xfId="9836" xr:uid="{01724D4E-BAD2-452A-B195-7A99D486C466}"/>
    <cellStyle name="Millares 2 4 3 2 3" xfId="3126" xr:uid="{00000000-0005-0000-0000-0000330E0000}"/>
    <cellStyle name="Millares 2 4 3 2 3 2" xfId="3518" xr:uid="{00000000-0005-0000-0000-0000340E0000}"/>
    <cellStyle name="Millares 2 4 3 2 3 2 2" xfId="5222" xr:uid="{00000000-0005-0000-0000-0000350E0000}"/>
    <cellStyle name="Millares 2 4 3 2 3 2 2 2" xfId="8611" xr:uid="{00000000-0005-0000-0000-0000360E0000}"/>
    <cellStyle name="Millares 2 4 3 2 3 2 2 2 2" xfId="15349" xr:uid="{013C82CD-FB21-48B4-AD89-EFBCCF018997}"/>
    <cellStyle name="Millares 2 4 3 2 3 2 2 3" xfId="11990" xr:uid="{5E7D97E9-AE0F-40FF-A797-D381E1164B4D}"/>
    <cellStyle name="Millares 2 4 3 2 3 2 3" xfId="6942" xr:uid="{00000000-0005-0000-0000-0000370E0000}"/>
    <cellStyle name="Millares 2 4 3 2 3 2 3 2" xfId="13680" xr:uid="{93D70C38-796D-45C6-9D26-83E5ADB9339B}"/>
    <cellStyle name="Millares 2 4 3 2 3 2 4" xfId="10321" xr:uid="{B4DC5947-C6C8-486E-8A2A-4D3634D0A74C}"/>
    <cellStyle name="Millares 2 4 3 2 3 3" xfId="3913" xr:uid="{00000000-0005-0000-0000-0000380E0000}"/>
    <cellStyle name="Millares 2 4 3 2 3 3 2" xfId="5611" xr:uid="{00000000-0005-0000-0000-0000390E0000}"/>
    <cellStyle name="Millares 2 4 3 2 3 3 2 2" xfId="9000" xr:uid="{00000000-0005-0000-0000-00003A0E0000}"/>
    <cellStyle name="Millares 2 4 3 2 3 3 2 2 2" xfId="15738" xr:uid="{3A38C2E1-038F-47A8-9833-D3BBC5565AE4}"/>
    <cellStyle name="Millares 2 4 3 2 3 3 2 3" xfId="12379" xr:uid="{A8951A29-FB38-41D4-9FF1-21E4533811D6}"/>
    <cellStyle name="Millares 2 4 3 2 3 3 3" xfId="7331" xr:uid="{00000000-0005-0000-0000-00003B0E0000}"/>
    <cellStyle name="Millares 2 4 3 2 3 3 3 2" xfId="14069" xr:uid="{C4BC5394-5B76-46E2-9D9E-49DB795A0291}"/>
    <cellStyle name="Millares 2 4 3 2 3 3 4" xfId="10710" xr:uid="{970DAFF0-3612-497D-ACB9-AC8012ECF8F5}"/>
    <cellStyle name="Millares 2 4 3 2 3 4" xfId="4420" xr:uid="{00000000-0005-0000-0000-00003C0E0000}"/>
    <cellStyle name="Millares 2 4 3 2 3 4 2" xfId="6101" xr:uid="{00000000-0005-0000-0000-00003D0E0000}"/>
    <cellStyle name="Millares 2 4 3 2 3 4 2 2" xfId="9490" xr:uid="{00000000-0005-0000-0000-00003E0E0000}"/>
    <cellStyle name="Millares 2 4 3 2 3 4 2 2 2" xfId="16228" xr:uid="{697EDD8F-8937-4D9A-A21A-284C7E5193F1}"/>
    <cellStyle name="Millares 2 4 3 2 3 4 2 3" xfId="12869" xr:uid="{0E213E89-CEFF-4ECA-9DC8-F01B926A21B3}"/>
    <cellStyle name="Millares 2 4 3 2 3 4 3" xfId="7821" xr:uid="{00000000-0005-0000-0000-00003F0E0000}"/>
    <cellStyle name="Millares 2 4 3 2 3 4 3 2" xfId="14559" xr:uid="{B60EE531-87C0-4E64-8E95-31664C62E0E9}"/>
    <cellStyle name="Millares 2 4 3 2 3 4 4" xfId="11200" xr:uid="{2BB53173-A3C8-43B6-87CF-DF8515F8F52E}"/>
    <cellStyle name="Millares 2 4 3 2 3 5" xfId="4834" xr:uid="{00000000-0005-0000-0000-0000400E0000}"/>
    <cellStyle name="Millares 2 4 3 2 3 5 2" xfId="8223" xr:uid="{00000000-0005-0000-0000-0000410E0000}"/>
    <cellStyle name="Millares 2 4 3 2 3 5 2 2" xfId="14961" xr:uid="{0FC85B83-F3C9-4E2A-BEBA-BF593AFB3291}"/>
    <cellStyle name="Millares 2 4 3 2 3 5 3" xfId="11602" xr:uid="{138AA6DB-67F8-4612-9161-31CCADDC2F66}"/>
    <cellStyle name="Millares 2 4 3 2 3 6" xfId="6554" xr:uid="{00000000-0005-0000-0000-0000420E0000}"/>
    <cellStyle name="Millares 2 4 3 2 3 6 2" xfId="13292" xr:uid="{3954B65C-1057-4F8E-9598-5E84B45C6C4B}"/>
    <cellStyle name="Millares 2 4 3 2 3 7" xfId="9932" xr:uid="{09781AED-16E0-4EE0-9A9B-4A9A9018DC8D}"/>
    <cellStyle name="Millares 2 4 3 2 4" xfId="3324" xr:uid="{00000000-0005-0000-0000-0000430E0000}"/>
    <cellStyle name="Millares 2 4 3 2 4 2" xfId="5028" xr:uid="{00000000-0005-0000-0000-0000440E0000}"/>
    <cellStyle name="Millares 2 4 3 2 4 2 2" xfId="8417" xr:uid="{00000000-0005-0000-0000-0000450E0000}"/>
    <cellStyle name="Millares 2 4 3 2 4 2 2 2" xfId="15155" xr:uid="{50DB4D6C-DAA8-49AA-9CEA-B2ED30A5E2CE}"/>
    <cellStyle name="Millares 2 4 3 2 4 2 3" xfId="11796" xr:uid="{DF7543A3-824E-4667-A0C4-BD4A93061D91}"/>
    <cellStyle name="Millares 2 4 3 2 4 3" xfId="6748" xr:uid="{00000000-0005-0000-0000-0000460E0000}"/>
    <cellStyle name="Millares 2 4 3 2 4 3 2" xfId="13486" xr:uid="{5F774DA4-954A-4C7E-BBB0-0A7811B73A65}"/>
    <cellStyle name="Millares 2 4 3 2 4 4" xfId="10127" xr:uid="{6102055D-057E-44A6-A639-8C35F06E2A2E}"/>
    <cellStyle name="Millares 2 4 3 2 5" xfId="3719" xr:uid="{00000000-0005-0000-0000-0000470E0000}"/>
    <cellStyle name="Millares 2 4 3 2 5 2" xfId="5417" xr:uid="{00000000-0005-0000-0000-0000480E0000}"/>
    <cellStyle name="Millares 2 4 3 2 5 2 2" xfId="8806" xr:uid="{00000000-0005-0000-0000-0000490E0000}"/>
    <cellStyle name="Millares 2 4 3 2 5 2 2 2" xfId="15544" xr:uid="{025C2D54-4CCA-43F6-A8A9-710EBE848996}"/>
    <cellStyle name="Millares 2 4 3 2 5 2 3" xfId="12185" xr:uid="{C863D476-5280-4FAF-802B-330D17F847AA}"/>
    <cellStyle name="Millares 2 4 3 2 5 3" xfId="7137" xr:uid="{00000000-0005-0000-0000-00004A0E0000}"/>
    <cellStyle name="Millares 2 4 3 2 5 3 2" xfId="13875" xr:uid="{E8E0F15B-6A1B-42B8-A486-854A763890B6}"/>
    <cellStyle name="Millares 2 4 3 2 5 4" xfId="10516" xr:uid="{19F933E3-69C1-4638-8280-C621B1FF50B3}"/>
    <cellStyle name="Millares 2 4 3 2 6" xfId="4117" xr:uid="{00000000-0005-0000-0000-00004B0E0000}"/>
    <cellStyle name="Millares 2 4 3 2 6 2" xfId="5809" xr:uid="{00000000-0005-0000-0000-00004C0E0000}"/>
    <cellStyle name="Millares 2 4 3 2 6 2 2" xfId="9198" xr:uid="{00000000-0005-0000-0000-00004D0E0000}"/>
    <cellStyle name="Millares 2 4 3 2 6 2 2 2" xfId="15936" xr:uid="{DF2F499D-0FAF-458E-BBEF-77E1D23C1E87}"/>
    <cellStyle name="Millares 2 4 3 2 6 2 3" xfId="12577" xr:uid="{7A470F29-D61F-48E0-95C9-0A2081419676}"/>
    <cellStyle name="Millares 2 4 3 2 6 3" xfId="7529" xr:uid="{00000000-0005-0000-0000-00004E0E0000}"/>
    <cellStyle name="Millares 2 4 3 2 6 3 2" xfId="14267" xr:uid="{668ED18A-40E7-421A-A02A-BFBAA4FEBA35}"/>
    <cellStyle name="Millares 2 4 3 2 6 4" xfId="10908" xr:uid="{F2122509-B894-4F55-AF00-3811FE83C759}"/>
    <cellStyle name="Millares 2 4 3 2 7" xfId="4226" xr:uid="{00000000-0005-0000-0000-00004F0E0000}"/>
    <cellStyle name="Millares 2 4 3 2 7 2" xfId="5907" xr:uid="{00000000-0005-0000-0000-0000500E0000}"/>
    <cellStyle name="Millares 2 4 3 2 7 2 2" xfId="9296" xr:uid="{00000000-0005-0000-0000-0000510E0000}"/>
    <cellStyle name="Millares 2 4 3 2 7 2 2 2" xfId="16034" xr:uid="{A1438367-47FE-40EA-9A50-5B9309495C97}"/>
    <cellStyle name="Millares 2 4 3 2 7 2 3" xfId="12675" xr:uid="{13EF5830-36F0-4B56-91AD-66B9E2930E9A}"/>
    <cellStyle name="Millares 2 4 3 2 7 3" xfId="7627" xr:uid="{00000000-0005-0000-0000-0000520E0000}"/>
    <cellStyle name="Millares 2 4 3 2 7 3 2" xfId="14365" xr:uid="{AD760AE3-56B7-4F4F-9BD6-CDB25D347A13}"/>
    <cellStyle name="Millares 2 4 3 2 7 4" xfId="11006" xr:uid="{DC9FDD60-289D-43BB-9288-8B7B38F628B9}"/>
    <cellStyle name="Millares 2 4 3 2 8" xfId="4640" xr:uid="{00000000-0005-0000-0000-0000530E0000}"/>
    <cellStyle name="Millares 2 4 3 2 8 2" xfId="8029" xr:uid="{00000000-0005-0000-0000-0000540E0000}"/>
    <cellStyle name="Millares 2 4 3 2 8 2 2" xfId="14767" xr:uid="{2A72ED26-A763-40EB-9B75-891B31D0FC15}"/>
    <cellStyle name="Millares 2 4 3 2 8 3" xfId="11408" xr:uid="{B0EC368F-9A77-4906-AFBB-6FFDB02E39ED}"/>
    <cellStyle name="Millares 2 4 3 2 9" xfId="6346" xr:uid="{00000000-0005-0000-0000-0000550E0000}"/>
    <cellStyle name="Millares 2 4 3 2 9 2" xfId="13090" xr:uid="{791897C9-5FFD-4868-958E-D4D496DDECF1}"/>
    <cellStyle name="Millares 2 4 3 3" xfId="2971" xr:uid="{00000000-0005-0000-0000-0000560E0000}"/>
    <cellStyle name="Millares 2 4 3 3 2" xfId="3173" xr:uid="{00000000-0005-0000-0000-0000570E0000}"/>
    <cellStyle name="Millares 2 4 3 3 2 2" xfId="3565" xr:uid="{00000000-0005-0000-0000-0000580E0000}"/>
    <cellStyle name="Millares 2 4 3 3 2 2 2" xfId="5269" xr:uid="{00000000-0005-0000-0000-0000590E0000}"/>
    <cellStyle name="Millares 2 4 3 3 2 2 2 2" xfId="8658" xr:uid="{00000000-0005-0000-0000-00005A0E0000}"/>
    <cellStyle name="Millares 2 4 3 3 2 2 2 2 2" xfId="15396" xr:uid="{6E3F94E5-13C3-4C50-A100-B7F5DD05FF9F}"/>
    <cellStyle name="Millares 2 4 3 3 2 2 2 3" xfId="12037" xr:uid="{A40A6E40-5734-4ACA-8422-0DA06A71A263}"/>
    <cellStyle name="Millares 2 4 3 3 2 2 3" xfId="6989" xr:uid="{00000000-0005-0000-0000-00005B0E0000}"/>
    <cellStyle name="Millares 2 4 3 3 2 2 3 2" xfId="13727" xr:uid="{E588DFF8-3A7E-42DB-90C4-6EEE219F5FEA}"/>
    <cellStyle name="Millares 2 4 3 3 2 2 4" xfId="10368" xr:uid="{32B34782-C1F6-4CE9-B13D-CB401D3395D1}"/>
    <cellStyle name="Millares 2 4 3 3 2 3" xfId="3960" xr:uid="{00000000-0005-0000-0000-00005C0E0000}"/>
    <cellStyle name="Millares 2 4 3 3 2 3 2" xfId="5658" xr:uid="{00000000-0005-0000-0000-00005D0E0000}"/>
    <cellStyle name="Millares 2 4 3 3 2 3 2 2" xfId="9047" xr:uid="{00000000-0005-0000-0000-00005E0E0000}"/>
    <cellStyle name="Millares 2 4 3 3 2 3 2 2 2" xfId="15785" xr:uid="{CF8B635D-1E64-4C98-B73A-B41D4C1A1A28}"/>
    <cellStyle name="Millares 2 4 3 3 2 3 2 3" xfId="12426" xr:uid="{DC3DCEE5-D32A-44EA-B31A-A16D6E021A65}"/>
    <cellStyle name="Millares 2 4 3 3 2 3 3" xfId="7378" xr:uid="{00000000-0005-0000-0000-00005F0E0000}"/>
    <cellStyle name="Millares 2 4 3 3 2 3 3 2" xfId="14116" xr:uid="{E814E2F2-B193-4B86-AC02-02325ED3BCC8}"/>
    <cellStyle name="Millares 2 4 3 3 2 3 4" xfId="10757" xr:uid="{62F73CC7-2F28-4053-BBE0-37E2624A4D5B}"/>
    <cellStyle name="Millares 2 4 3 3 2 4" xfId="4467" xr:uid="{00000000-0005-0000-0000-0000600E0000}"/>
    <cellStyle name="Millares 2 4 3 3 2 4 2" xfId="6148" xr:uid="{00000000-0005-0000-0000-0000610E0000}"/>
    <cellStyle name="Millares 2 4 3 3 2 4 2 2" xfId="9537" xr:uid="{00000000-0005-0000-0000-0000620E0000}"/>
    <cellStyle name="Millares 2 4 3 3 2 4 2 2 2" xfId="16275" xr:uid="{22B913C7-FC13-48A4-9C6B-5000BE5C0641}"/>
    <cellStyle name="Millares 2 4 3 3 2 4 2 3" xfId="12916" xr:uid="{7BF5AA1E-7593-4CD8-A4F6-07DA8CEBAE0A}"/>
    <cellStyle name="Millares 2 4 3 3 2 4 3" xfId="7868" xr:uid="{00000000-0005-0000-0000-0000630E0000}"/>
    <cellStyle name="Millares 2 4 3 3 2 4 3 2" xfId="14606" xr:uid="{0DCE04E8-33E9-47F1-85E5-2E4BEDC4995E}"/>
    <cellStyle name="Millares 2 4 3 3 2 4 4" xfId="11247" xr:uid="{F85E308C-9870-4990-823B-CB45CEF3184C}"/>
    <cellStyle name="Millares 2 4 3 3 2 5" xfId="4881" xr:uid="{00000000-0005-0000-0000-0000640E0000}"/>
    <cellStyle name="Millares 2 4 3 3 2 5 2" xfId="8270" xr:uid="{00000000-0005-0000-0000-0000650E0000}"/>
    <cellStyle name="Millares 2 4 3 3 2 5 2 2" xfId="15008" xr:uid="{D8DECB64-2ED0-467F-849C-C71E77E03CBB}"/>
    <cellStyle name="Millares 2 4 3 3 2 5 3" xfId="11649" xr:uid="{6F1D24A3-8DA6-4C0C-982F-CB07DEA1C7EB}"/>
    <cellStyle name="Millares 2 4 3 3 2 6" xfId="6601" xr:uid="{00000000-0005-0000-0000-0000660E0000}"/>
    <cellStyle name="Millares 2 4 3 3 2 6 2" xfId="13339" xr:uid="{9C2A62C0-ABAD-4F01-A7D3-8855CBC6A287}"/>
    <cellStyle name="Millares 2 4 3 3 2 7" xfId="9979" xr:uid="{0216D82F-20A4-49A2-94BA-FB41825809A2}"/>
    <cellStyle name="Millares 2 4 3 3 3" xfId="3371" xr:uid="{00000000-0005-0000-0000-0000670E0000}"/>
    <cellStyle name="Millares 2 4 3 3 3 2" xfId="5075" xr:uid="{00000000-0005-0000-0000-0000680E0000}"/>
    <cellStyle name="Millares 2 4 3 3 3 2 2" xfId="8464" xr:uid="{00000000-0005-0000-0000-0000690E0000}"/>
    <cellStyle name="Millares 2 4 3 3 3 2 2 2" xfId="15202" xr:uid="{FB89AA27-3EEB-459C-A063-EE5179DA1681}"/>
    <cellStyle name="Millares 2 4 3 3 3 2 3" xfId="11843" xr:uid="{0A970432-0434-4F76-BBCB-0FE49A729744}"/>
    <cellStyle name="Millares 2 4 3 3 3 3" xfId="6795" xr:uid="{00000000-0005-0000-0000-00006A0E0000}"/>
    <cellStyle name="Millares 2 4 3 3 3 3 2" xfId="13533" xr:uid="{4D2902EA-4176-4590-BD0D-F4A58769BEC4}"/>
    <cellStyle name="Millares 2 4 3 3 3 4" xfId="10174" xr:uid="{2BF010F3-C54B-4DC7-AC5B-4255CBAF6651}"/>
    <cellStyle name="Millares 2 4 3 3 4" xfId="3766" xr:uid="{00000000-0005-0000-0000-00006B0E0000}"/>
    <cellStyle name="Millares 2 4 3 3 4 2" xfId="5464" xr:uid="{00000000-0005-0000-0000-00006C0E0000}"/>
    <cellStyle name="Millares 2 4 3 3 4 2 2" xfId="8853" xr:uid="{00000000-0005-0000-0000-00006D0E0000}"/>
    <cellStyle name="Millares 2 4 3 3 4 2 2 2" xfId="15591" xr:uid="{B04B069D-18BD-4965-9701-BEBC0160E87D}"/>
    <cellStyle name="Millares 2 4 3 3 4 2 3" xfId="12232" xr:uid="{4EC89195-5DF8-4ACF-9236-BD0B89A179A2}"/>
    <cellStyle name="Millares 2 4 3 3 4 3" xfId="7184" xr:uid="{00000000-0005-0000-0000-00006E0E0000}"/>
    <cellStyle name="Millares 2 4 3 3 4 3 2" xfId="13922" xr:uid="{7735D0A0-8D79-47CB-8A16-5466D44121F4}"/>
    <cellStyle name="Millares 2 4 3 3 4 4" xfId="10563" xr:uid="{924D3363-A296-4643-B09C-6257573857AC}"/>
    <cellStyle name="Millares 2 4 3 3 5" xfId="4273" xr:uid="{00000000-0005-0000-0000-00006F0E0000}"/>
    <cellStyle name="Millares 2 4 3 3 5 2" xfId="5954" xr:uid="{00000000-0005-0000-0000-0000700E0000}"/>
    <cellStyle name="Millares 2 4 3 3 5 2 2" xfId="9343" xr:uid="{00000000-0005-0000-0000-0000710E0000}"/>
    <cellStyle name="Millares 2 4 3 3 5 2 2 2" xfId="16081" xr:uid="{F929833F-85B7-4C45-A8F7-1177D80679C1}"/>
    <cellStyle name="Millares 2 4 3 3 5 2 3" xfId="12722" xr:uid="{12E73D45-9F65-4331-9633-87D025510404}"/>
    <cellStyle name="Millares 2 4 3 3 5 3" xfId="7674" xr:uid="{00000000-0005-0000-0000-0000720E0000}"/>
    <cellStyle name="Millares 2 4 3 3 5 3 2" xfId="14412" xr:uid="{9A294D87-E798-48AD-802A-8496E307EE2A}"/>
    <cellStyle name="Millares 2 4 3 3 5 4" xfId="11053" xr:uid="{2C6770FF-BE40-4A5A-9C16-DA877DE2AB5B}"/>
    <cellStyle name="Millares 2 4 3 3 6" xfId="4687" xr:uid="{00000000-0005-0000-0000-0000730E0000}"/>
    <cellStyle name="Millares 2 4 3 3 6 2" xfId="8076" xr:uid="{00000000-0005-0000-0000-0000740E0000}"/>
    <cellStyle name="Millares 2 4 3 3 6 2 2" xfId="14814" xr:uid="{2C024793-DABD-4304-9929-7079DB8FB67E}"/>
    <cellStyle name="Millares 2 4 3 3 6 3" xfId="11455" xr:uid="{410EF4BA-945E-4C7A-8C50-1FF86A44A943}"/>
    <cellStyle name="Millares 2 4 3 3 7" xfId="6407" xr:uid="{00000000-0005-0000-0000-0000750E0000}"/>
    <cellStyle name="Millares 2 4 3 3 7 2" xfId="13145" xr:uid="{063974C2-56BE-49D7-A38E-E1885A7E9883}"/>
    <cellStyle name="Millares 2 4 3 3 8" xfId="9785" xr:uid="{B84276CA-AE06-473E-AA42-A2AA01115B46}"/>
    <cellStyle name="Millares 2 4 3 4" xfId="3077" xr:uid="{00000000-0005-0000-0000-0000760E0000}"/>
    <cellStyle name="Millares 2 4 3 4 2" xfId="3469" xr:uid="{00000000-0005-0000-0000-0000770E0000}"/>
    <cellStyle name="Millares 2 4 3 4 2 2" xfId="5173" xr:uid="{00000000-0005-0000-0000-0000780E0000}"/>
    <cellStyle name="Millares 2 4 3 4 2 2 2" xfId="8562" xr:uid="{00000000-0005-0000-0000-0000790E0000}"/>
    <cellStyle name="Millares 2 4 3 4 2 2 2 2" xfId="15300" xr:uid="{A7BB527D-D2A3-419E-889E-2D208ED01F91}"/>
    <cellStyle name="Millares 2 4 3 4 2 2 3" xfId="11941" xr:uid="{47A7EBE5-C9B8-48BA-8055-72D59F72D06A}"/>
    <cellStyle name="Millares 2 4 3 4 2 3" xfId="6893" xr:uid="{00000000-0005-0000-0000-00007A0E0000}"/>
    <cellStyle name="Millares 2 4 3 4 2 3 2" xfId="13631" xr:uid="{997F699C-EB8A-4F8A-BD0A-60B137F05C30}"/>
    <cellStyle name="Millares 2 4 3 4 2 4" xfId="10272" xr:uid="{1B9512C4-3775-488A-B0E2-E479DADB0541}"/>
    <cellStyle name="Millares 2 4 3 4 3" xfId="3864" xr:uid="{00000000-0005-0000-0000-00007B0E0000}"/>
    <cellStyle name="Millares 2 4 3 4 3 2" xfId="5562" xr:uid="{00000000-0005-0000-0000-00007C0E0000}"/>
    <cellStyle name="Millares 2 4 3 4 3 2 2" xfId="8951" xr:uid="{00000000-0005-0000-0000-00007D0E0000}"/>
    <cellStyle name="Millares 2 4 3 4 3 2 2 2" xfId="15689" xr:uid="{8032373D-4DE4-4834-B9C4-70ED10A14CC1}"/>
    <cellStyle name="Millares 2 4 3 4 3 2 3" xfId="12330" xr:uid="{5227058A-49E1-4D67-A120-8EC3F82F0CB3}"/>
    <cellStyle name="Millares 2 4 3 4 3 3" xfId="7282" xr:uid="{00000000-0005-0000-0000-00007E0E0000}"/>
    <cellStyle name="Millares 2 4 3 4 3 3 2" xfId="14020" xr:uid="{4046DCF9-3411-4512-9545-1354162A7F71}"/>
    <cellStyle name="Millares 2 4 3 4 3 4" xfId="10661" xr:uid="{DF9F3EF4-ADA7-4390-9648-B10B352F0B27}"/>
    <cellStyle name="Millares 2 4 3 4 4" xfId="4371" xr:uid="{00000000-0005-0000-0000-00007F0E0000}"/>
    <cellStyle name="Millares 2 4 3 4 4 2" xfId="6052" xr:uid="{00000000-0005-0000-0000-0000800E0000}"/>
    <cellStyle name="Millares 2 4 3 4 4 2 2" xfId="9441" xr:uid="{00000000-0005-0000-0000-0000810E0000}"/>
    <cellStyle name="Millares 2 4 3 4 4 2 2 2" xfId="16179" xr:uid="{FF891225-4743-4FD4-998D-C9DFE0BEADE9}"/>
    <cellStyle name="Millares 2 4 3 4 4 2 3" xfId="12820" xr:uid="{3813ABDF-EC5B-4AA4-A9E8-D42C589D88AA}"/>
    <cellStyle name="Millares 2 4 3 4 4 3" xfId="7772" xr:uid="{00000000-0005-0000-0000-0000820E0000}"/>
    <cellStyle name="Millares 2 4 3 4 4 3 2" xfId="14510" xr:uid="{0B7BCD5B-B55E-4011-84BC-CE7C6961F342}"/>
    <cellStyle name="Millares 2 4 3 4 4 4" xfId="11151" xr:uid="{68C2E475-28F1-43A5-83AB-59AD406AF877}"/>
    <cellStyle name="Millares 2 4 3 4 5" xfId="4785" xr:uid="{00000000-0005-0000-0000-0000830E0000}"/>
    <cellStyle name="Millares 2 4 3 4 5 2" xfId="8174" xr:uid="{00000000-0005-0000-0000-0000840E0000}"/>
    <cellStyle name="Millares 2 4 3 4 5 2 2" xfId="14912" xr:uid="{EA4716BF-D3B4-4023-9FDD-C2C4548F25CC}"/>
    <cellStyle name="Millares 2 4 3 4 5 3" xfId="11553" xr:uid="{BB64F699-99BD-4B31-BBB1-A73242303152}"/>
    <cellStyle name="Millares 2 4 3 4 6" xfId="6505" xr:uid="{00000000-0005-0000-0000-0000850E0000}"/>
    <cellStyle name="Millares 2 4 3 4 6 2" xfId="13243" xr:uid="{0E880959-34AD-4125-86E0-6B7AEA56BB62}"/>
    <cellStyle name="Millares 2 4 3 4 7" xfId="9883" xr:uid="{A3943E5C-4B12-4FC3-989D-A57F14729692}"/>
    <cellStyle name="Millares 2 4 3 5" xfId="3275" xr:uid="{00000000-0005-0000-0000-0000860E0000}"/>
    <cellStyle name="Millares 2 4 3 5 2" xfId="4979" xr:uid="{00000000-0005-0000-0000-0000870E0000}"/>
    <cellStyle name="Millares 2 4 3 5 2 2" xfId="8368" xr:uid="{00000000-0005-0000-0000-0000880E0000}"/>
    <cellStyle name="Millares 2 4 3 5 2 2 2" xfId="15106" xr:uid="{F3E510F1-5E11-45D2-8347-9DED6D4F2AFD}"/>
    <cellStyle name="Millares 2 4 3 5 2 3" xfId="11747" xr:uid="{8CF1CF77-941D-47ED-8468-F9CD4190079E}"/>
    <cellStyle name="Millares 2 4 3 5 3" xfId="6699" xr:uid="{00000000-0005-0000-0000-0000890E0000}"/>
    <cellStyle name="Millares 2 4 3 5 3 2" xfId="13437" xr:uid="{E7A7B27C-273D-4B67-AACF-E4A13DED2B4E}"/>
    <cellStyle name="Millares 2 4 3 5 4" xfId="10077" xr:uid="{5DBCFC7C-DB75-4C47-A47F-B220F2A959E4}"/>
    <cellStyle name="Millares 2 4 3 6" xfId="3668" xr:uid="{00000000-0005-0000-0000-00008A0E0000}"/>
    <cellStyle name="Millares 2 4 3 6 2" xfId="5367" xr:uid="{00000000-0005-0000-0000-00008B0E0000}"/>
    <cellStyle name="Millares 2 4 3 6 2 2" xfId="8756" xr:uid="{00000000-0005-0000-0000-00008C0E0000}"/>
    <cellStyle name="Millares 2 4 3 6 2 2 2" xfId="15494" xr:uid="{DB328D01-427B-43A0-A7EC-CDBF9025E631}"/>
    <cellStyle name="Millares 2 4 3 6 2 3" xfId="12135" xr:uid="{E6917A8B-2001-4A70-997A-E0E393D10F38}"/>
    <cellStyle name="Millares 2 4 3 6 3" xfId="7087" xr:uid="{00000000-0005-0000-0000-00008D0E0000}"/>
    <cellStyle name="Millares 2 4 3 6 3 2" xfId="13825" xr:uid="{0FFCE07C-C2C0-413D-946A-736F9B01AF62}"/>
    <cellStyle name="Millares 2 4 3 6 4" xfId="10466" xr:uid="{AE12A6CC-4EF8-4CBA-9B05-83EE0B1C97B7}"/>
    <cellStyle name="Millares 2 4 3 7" xfId="4066" xr:uid="{00000000-0005-0000-0000-00008E0E0000}"/>
    <cellStyle name="Millares 2 4 3 7 2" xfId="5758" xr:uid="{00000000-0005-0000-0000-00008F0E0000}"/>
    <cellStyle name="Millares 2 4 3 7 2 2" xfId="9147" xr:uid="{00000000-0005-0000-0000-0000900E0000}"/>
    <cellStyle name="Millares 2 4 3 7 2 2 2" xfId="15885" xr:uid="{9774F265-4A47-4497-83B9-1E12C776BD61}"/>
    <cellStyle name="Millares 2 4 3 7 2 3" xfId="12526" xr:uid="{2369783C-4687-4269-9525-D023DCFF55B1}"/>
    <cellStyle name="Millares 2 4 3 7 3" xfId="7478" xr:uid="{00000000-0005-0000-0000-0000910E0000}"/>
    <cellStyle name="Millares 2 4 3 7 3 2" xfId="14216" xr:uid="{776E43A9-3D42-456E-9088-CF54A9884711}"/>
    <cellStyle name="Millares 2 4 3 7 4" xfId="10857" xr:uid="{BF4DAA8C-6D24-4805-88F8-AD3C4B2D4148}"/>
    <cellStyle name="Millares 2 4 3 8" xfId="4171" xr:uid="{00000000-0005-0000-0000-0000920E0000}"/>
    <cellStyle name="Millares 2 4 3 8 2" xfId="5856" xr:uid="{00000000-0005-0000-0000-0000930E0000}"/>
    <cellStyle name="Millares 2 4 3 8 2 2" xfId="9245" xr:uid="{00000000-0005-0000-0000-0000940E0000}"/>
    <cellStyle name="Millares 2 4 3 8 2 2 2" xfId="15983" xr:uid="{5CC4A86E-02D4-4109-B3FF-DBB6706CC542}"/>
    <cellStyle name="Millares 2 4 3 8 2 3" xfId="12624" xr:uid="{EC23ED59-A8CD-4B23-B736-0F7C5172B3B5}"/>
    <cellStyle name="Millares 2 4 3 8 3" xfId="7576" xr:uid="{00000000-0005-0000-0000-0000950E0000}"/>
    <cellStyle name="Millares 2 4 3 8 3 2" xfId="14314" xr:uid="{EBC637EE-F849-4821-B9C9-FF02DBEEA463}"/>
    <cellStyle name="Millares 2 4 3 8 4" xfId="10955" xr:uid="{C5E16B45-FD38-4792-AF30-3D90F998493F}"/>
    <cellStyle name="Millares 2 4 3 9" xfId="4588" xr:uid="{00000000-0005-0000-0000-0000960E0000}"/>
    <cellStyle name="Millares 2 4 3 9 2" xfId="7977" xr:uid="{00000000-0005-0000-0000-0000970E0000}"/>
    <cellStyle name="Millares 2 4 3 9 2 2" xfId="14715" xr:uid="{DD569148-5A60-4E7B-9F1E-1AD1D545BEBE}"/>
    <cellStyle name="Millares 2 4 3 9 3" xfId="11356" xr:uid="{8078CEE2-0E52-4952-829F-4C3D3467A53D}"/>
    <cellStyle name="Millares 2 4 4" xfId="2892" xr:uid="{00000000-0005-0000-0000-0000980E0000}"/>
    <cellStyle name="Millares 2 4 4 10" xfId="9736" xr:uid="{6CD53312-2293-4944-A497-A3EE6C6EE0FC}"/>
    <cellStyle name="Millares 2 4 4 2" xfId="3024" xr:uid="{00000000-0005-0000-0000-0000990E0000}"/>
    <cellStyle name="Millares 2 4 4 2 2" xfId="3222" xr:uid="{00000000-0005-0000-0000-00009A0E0000}"/>
    <cellStyle name="Millares 2 4 4 2 2 2" xfId="3614" xr:uid="{00000000-0005-0000-0000-00009B0E0000}"/>
    <cellStyle name="Millares 2 4 4 2 2 2 2" xfId="5318" xr:uid="{00000000-0005-0000-0000-00009C0E0000}"/>
    <cellStyle name="Millares 2 4 4 2 2 2 2 2" xfId="8707" xr:uid="{00000000-0005-0000-0000-00009D0E0000}"/>
    <cellStyle name="Millares 2 4 4 2 2 2 2 2 2" xfId="15445" xr:uid="{8F1090C4-5A34-4975-B4F3-8196DD8990B3}"/>
    <cellStyle name="Millares 2 4 4 2 2 2 2 3" xfId="12086" xr:uid="{22964BF2-6B68-473C-B543-D9095AEA6DD1}"/>
    <cellStyle name="Millares 2 4 4 2 2 2 3" xfId="7038" xr:uid="{00000000-0005-0000-0000-00009E0E0000}"/>
    <cellStyle name="Millares 2 4 4 2 2 2 3 2" xfId="13776" xr:uid="{45093A06-1C14-4461-B25E-7D2BEB73C241}"/>
    <cellStyle name="Millares 2 4 4 2 2 2 4" xfId="10417" xr:uid="{3D1365D5-0E61-4412-8F0B-1D5AF277F018}"/>
    <cellStyle name="Millares 2 4 4 2 2 3" xfId="4009" xr:uid="{00000000-0005-0000-0000-00009F0E0000}"/>
    <cellStyle name="Millares 2 4 4 2 2 3 2" xfId="5707" xr:uid="{00000000-0005-0000-0000-0000A00E0000}"/>
    <cellStyle name="Millares 2 4 4 2 2 3 2 2" xfId="9096" xr:uid="{00000000-0005-0000-0000-0000A10E0000}"/>
    <cellStyle name="Millares 2 4 4 2 2 3 2 2 2" xfId="15834" xr:uid="{6A0BC868-45A6-471B-8BEA-3F4DD96D59E8}"/>
    <cellStyle name="Millares 2 4 4 2 2 3 2 3" xfId="12475" xr:uid="{C063FAD2-0F5A-49D6-86A4-AE272A675DBD}"/>
    <cellStyle name="Millares 2 4 4 2 2 3 3" xfId="7427" xr:uid="{00000000-0005-0000-0000-0000A20E0000}"/>
    <cellStyle name="Millares 2 4 4 2 2 3 3 2" xfId="14165" xr:uid="{1224E01E-C879-4A0D-9100-5A1C5E43E626}"/>
    <cellStyle name="Millares 2 4 4 2 2 3 4" xfId="10806" xr:uid="{55293623-40C2-45D4-9D73-A85D466BED66}"/>
    <cellStyle name="Millares 2 4 4 2 2 4" xfId="4516" xr:uid="{00000000-0005-0000-0000-0000A30E0000}"/>
    <cellStyle name="Millares 2 4 4 2 2 4 2" xfId="6197" xr:uid="{00000000-0005-0000-0000-0000A40E0000}"/>
    <cellStyle name="Millares 2 4 4 2 2 4 2 2" xfId="9586" xr:uid="{00000000-0005-0000-0000-0000A50E0000}"/>
    <cellStyle name="Millares 2 4 4 2 2 4 2 2 2" xfId="16324" xr:uid="{F1524A56-842C-4BA1-B493-7F6801C8381E}"/>
    <cellStyle name="Millares 2 4 4 2 2 4 2 3" xfId="12965" xr:uid="{E45A724E-B675-48A4-AB38-18539CFEEF20}"/>
    <cellStyle name="Millares 2 4 4 2 2 4 3" xfId="7917" xr:uid="{00000000-0005-0000-0000-0000A60E0000}"/>
    <cellStyle name="Millares 2 4 4 2 2 4 3 2" xfId="14655" xr:uid="{5EA7B666-5680-43CA-8BE5-854FDEC482BB}"/>
    <cellStyle name="Millares 2 4 4 2 2 4 4" xfId="11296" xr:uid="{85DF64BE-6F49-4FEC-93AF-D5A89E411C47}"/>
    <cellStyle name="Millares 2 4 4 2 2 5" xfId="4930" xr:uid="{00000000-0005-0000-0000-0000A70E0000}"/>
    <cellStyle name="Millares 2 4 4 2 2 5 2" xfId="8319" xr:uid="{00000000-0005-0000-0000-0000A80E0000}"/>
    <cellStyle name="Millares 2 4 4 2 2 5 2 2" xfId="15057" xr:uid="{F9074143-C93F-4EA2-8256-EB98CF241AF9}"/>
    <cellStyle name="Millares 2 4 4 2 2 5 3" xfId="11698" xr:uid="{10831554-DE2D-4CA6-81E2-C710E9801343}"/>
    <cellStyle name="Millares 2 4 4 2 2 6" xfId="6650" xr:uid="{00000000-0005-0000-0000-0000A90E0000}"/>
    <cellStyle name="Millares 2 4 4 2 2 6 2" xfId="13388" xr:uid="{781791C6-C8F4-4ED1-9E77-D1B0C54EDBD1}"/>
    <cellStyle name="Millares 2 4 4 2 2 7" xfId="10028" xr:uid="{A0A9E6D4-6E48-4F25-95A3-581A716C5603}"/>
    <cellStyle name="Millares 2 4 4 2 3" xfId="3420" xr:uid="{00000000-0005-0000-0000-0000AA0E0000}"/>
    <cellStyle name="Millares 2 4 4 2 3 2" xfId="5124" xr:uid="{00000000-0005-0000-0000-0000AB0E0000}"/>
    <cellStyle name="Millares 2 4 4 2 3 2 2" xfId="8513" xr:uid="{00000000-0005-0000-0000-0000AC0E0000}"/>
    <cellStyle name="Millares 2 4 4 2 3 2 2 2" xfId="15251" xr:uid="{D10F109D-390D-4A74-A25D-9E704F224184}"/>
    <cellStyle name="Millares 2 4 4 2 3 2 3" xfId="11892" xr:uid="{9C0C0CC9-8D64-4B5F-80D0-BB7BB37BD851}"/>
    <cellStyle name="Millares 2 4 4 2 3 3" xfId="6844" xr:uid="{00000000-0005-0000-0000-0000AD0E0000}"/>
    <cellStyle name="Millares 2 4 4 2 3 3 2" xfId="13582" xr:uid="{D1BFB41F-341B-4E3B-9513-25EED0B99CF9}"/>
    <cellStyle name="Millares 2 4 4 2 3 4" xfId="10223" xr:uid="{B41663B9-85F5-4EDF-8E97-F99D1FEA3AE6}"/>
    <cellStyle name="Millares 2 4 4 2 4" xfId="3815" xr:uid="{00000000-0005-0000-0000-0000AE0E0000}"/>
    <cellStyle name="Millares 2 4 4 2 4 2" xfId="5513" xr:uid="{00000000-0005-0000-0000-0000AF0E0000}"/>
    <cellStyle name="Millares 2 4 4 2 4 2 2" xfId="8902" xr:uid="{00000000-0005-0000-0000-0000B00E0000}"/>
    <cellStyle name="Millares 2 4 4 2 4 2 2 2" xfId="15640" xr:uid="{4F3F38ED-A64B-4386-A5F6-C251B7200163}"/>
    <cellStyle name="Millares 2 4 4 2 4 2 3" xfId="12281" xr:uid="{DF07C521-EAA5-4843-AB71-BEFA0214E38C}"/>
    <cellStyle name="Millares 2 4 4 2 4 3" xfId="7233" xr:uid="{00000000-0005-0000-0000-0000B10E0000}"/>
    <cellStyle name="Millares 2 4 4 2 4 3 2" xfId="13971" xr:uid="{43EE11D2-EAD3-4947-A3DB-C5D3EBF8E72B}"/>
    <cellStyle name="Millares 2 4 4 2 4 4" xfId="10612" xr:uid="{7E603206-AC4C-4000-87AA-7AB6986E8922}"/>
    <cellStyle name="Millares 2 4 4 2 5" xfId="4322" xr:uid="{00000000-0005-0000-0000-0000B20E0000}"/>
    <cellStyle name="Millares 2 4 4 2 5 2" xfId="6003" xr:uid="{00000000-0005-0000-0000-0000B30E0000}"/>
    <cellStyle name="Millares 2 4 4 2 5 2 2" xfId="9392" xr:uid="{00000000-0005-0000-0000-0000B40E0000}"/>
    <cellStyle name="Millares 2 4 4 2 5 2 2 2" xfId="16130" xr:uid="{BA678926-05D4-460D-947A-E5CB402EA258}"/>
    <cellStyle name="Millares 2 4 4 2 5 2 3" xfId="12771" xr:uid="{CE8EE766-6DCE-4DB6-BF46-BAF33F3E1F79}"/>
    <cellStyle name="Millares 2 4 4 2 5 3" xfId="7723" xr:uid="{00000000-0005-0000-0000-0000B50E0000}"/>
    <cellStyle name="Millares 2 4 4 2 5 3 2" xfId="14461" xr:uid="{AC3C3F32-8CB8-46FF-BBC9-D8134EA9886C}"/>
    <cellStyle name="Millares 2 4 4 2 5 4" xfId="11102" xr:uid="{1E96BFEF-CF9D-4FD4-8F0D-5CE50BF678A6}"/>
    <cellStyle name="Millares 2 4 4 2 6" xfId="4736" xr:uid="{00000000-0005-0000-0000-0000B60E0000}"/>
    <cellStyle name="Millares 2 4 4 2 6 2" xfId="8125" xr:uid="{00000000-0005-0000-0000-0000B70E0000}"/>
    <cellStyle name="Millares 2 4 4 2 6 2 2" xfId="14863" xr:uid="{076B9E94-B8F7-4DA6-AF83-9C8E8A24F50B}"/>
    <cellStyle name="Millares 2 4 4 2 6 3" xfId="11504" xr:uid="{A6AAE54A-9098-4AA4-B036-E97B65A87CBC}"/>
    <cellStyle name="Millares 2 4 4 2 7" xfId="6456" xr:uid="{00000000-0005-0000-0000-0000B80E0000}"/>
    <cellStyle name="Millares 2 4 4 2 7 2" xfId="13194" xr:uid="{E07DF979-A99A-421C-A5EF-2200D59BB4BD}"/>
    <cellStyle name="Millares 2 4 4 2 8" xfId="9834" xr:uid="{E9ECB7A0-9F76-4C66-BF05-F786A117731D}"/>
    <cellStyle name="Millares 2 4 4 3" xfId="3124" xr:uid="{00000000-0005-0000-0000-0000B90E0000}"/>
    <cellStyle name="Millares 2 4 4 3 2" xfId="3516" xr:uid="{00000000-0005-0000-0000-0000BA0E0000}"/>
    <cellStyle name="Millares 2 4 4 3 2 2" xfId="5220" xr:uid="{00000000-0005-0000-0000-0000BB0E0000}"/>
    <cellStyle name="Millares 2 4 4 3 2 2 2" xfId="8609" xr:uid="{00000000-0005-0000-0000-0000BC0E0000}"/>
    <cellStyle name="Millares 2 4 4 3 2 2 2 2" xfId="15347" xr:uid="{3C43340D-9437-4713-BAC5-1C099B805EC0}"/>
    <cellStyle name="Millares 2 4 4 3 2 2 3" xfId="11988" xr:uid="{DF656AA8-ADDA-4165-8128-52951EC05B3F}"/>
    <cellStyle name="Millares 2 4 4 3 2 3" xfId="6940" xr:uid="{00000000-0005-0000-0000-0000BD0E0000}"/>
    <cellStyle name="Millares 2 4 4 3 2 3 2" xfId="13678" xr:uid="{7B662FDA-40E6-4FDB-8D9D-1BE2293C3FC7}"/>
    <cellStyle name="Millares 2 4 4 3 2 4" xfId="10319" xr:uid="{1D847CE6-6FBA-406E-A3E7-720DB274996D}"/>
    <cellStyle name="Millares 2 4 4 3 3" xfId="3911" xr:uid="{00000000-0005-0000-0000-0000BE0E0000}"/>
    <cellStyle name="Millares 2 4 4 3 3 2" xfId="5609" xr:uid="{00000000-0005-0000-0000-0000BF0E0000}"/>
    <cellStyle name="Millares 2 4 4 3 3 2 2" xfId="8998" xr:uid="{00000000-0005-0000-0000-0000C00E0000}"/>
    <cellStyle name="Millares 2 4 4 3 3 2 2 2" xfId="15736" xr:uid="{6463B8F9-F4A5-4F2A-B516-3F869A71730B}"/>
    <cellStyle name="Millares 2 4 4 3 3 2 3" xfId="12377" xr:uid="{2D5B7677-3198-44C7-8B80-4488A52D55B3}"/>
    <cellStyle name="Millares 2 4 4 3 3 3" xfId="7329" xr:uid="{00000000-0005-0000-0000-0000C10E0000}"/>
    <cellStyle name="Millares 2 4 4 3 3 3 2" xfId="14067" xr:uid="{A459D44E-436B-4F72-B255-89A291630249}"/>
    <cellStyle name="Millares 2 4 4 3 3 4" xfId="10708" xr:uid="{AF5B6C3C-1715-4129-B4A9-F4D3C34966AB}"/>
    <cellStyle name="Millares 2 4 4 3 4" xfId="4418" xr:uid="{00000000-0005-0000-0000-0000C20E0000}"/>
    <cellStyle name="Millares 2 4 4 3 4 2" xfId="6099" xr:uid="{00000000-0005-0000-0000-0000C30E0000}"/>
    <cellStyle name="Millares 2 4 4 3 4 2 2" xfId="9488" xr:uid="{00000000-0005-0000-0000-0000C40E0000}"/>
    <cellStyle name="Millares 2 4 4 3 4 2 2 2" xfId="16226" xr:uid="{E4A5CE40-2CF5-47C5-88AA-8B02CCDC7DF0}"/>
    <cellStyle name="Millares 2 4 4 3 4 2 3" xfId="12867" xr:uid="{44BA49F7-0E3C-42B4-972D-C4B658C5BBB7}"/>
    <cellStyle name="Millares 2 4 4 3 4 3" xfId="7819" xr:uid="{00000000-0005-0000-0000-0000C50E0000}"/>
    <cellStyle name="Millares 2 4 4 3 4 3 2" xfId="14557" xr:uid="{9CC26655-6D13-4550-92D3-FC1C2E888704}"/>
    <cellStyle name="Millares 2 4 4 3 4 4" xfId="11198" xr:uid="{8270E5C1-CA17-4D98-BF1F-17EA2B11535C}"/>
    <cellStyle name="Millares 2 4 4 3 5" xfId="4832" xr:uid="{00000000-0005-0000-0000-0000C60E0000}"/>
    <cellStyle name="Millares 2 4 4 3 5 2" xfId="8221" xr:uid="{00000000-0005-0000-0000-0000C70E0000}"/>
    <cellStyle name="Millares 2 4 4 3 5 2 2" xfId="14959" xr:uid="{0C99BF03-94BE-488B-A69C-2F61BF2859E1}"/>
    <cellStyle name="Millares 2 4 4 3 5 3" xfId="11600" xr:uid="{ED15E54B-E265-41CC-9353-DB76F9C38833}"/>
    <cellStyle name="Millares 2 4 4 3 6" xfId="6552" xr:uid="{00000000-0005-0000-0000-0000C80E0000}"/>
    <cellStyle name="Millares 2 4 4 3 6 2" xfId="13290" xr:uid="{DBF9E8BB-98C4-467F-9D6D-32BF8F2D4720}"/>
    <cellStyle name="Millares 2 4 4 3 7" xfId="9930" xr:uid="{B68DA070-E655-4959-A57F-DF9679C4DA5D}"/>
    <cellStyle name="Millares 2 4 4 4" xfId="3322" xr:uid="{00000000-0005-0000-0000-0000C90E0000}"/>
    <cellStyle name="Millares 2 4 4 4 2" xfId="5026" xr:uid="{00000000-0005-0000-0000-0000CA0E0000}"/>
    <cellStyle name="Millares 2 4 4 4 2 2" xfId="8415" xr:uid="{00000000-0005-0000-0000-0000CB0E0000}"/>
    <cellStyle name="Millares 2 4 4 4 2 2 2" xfId="15153" xr:uid="{0269E9FE-C4DA-46B3-BB98-4428734395EA}"/>
    <cellStyle name="Millares 2 4 4 4 2 3" xfId="11794" xr:uid="{00115360-4158-47D2-AC7C-F5B3D4F66641}"/>
    <cellStyle name="Millares 2 4 4 4 3" xfId="6746" xr:uid="{00000000-0005-0000-0000-0000CC0E0000}"/>
    <cellStyle name="Millares 2 4 4 4 3 2" xfId="13484" xr:uid="{3FE270A7-14A6-4738-B34F-B228539BF51B}"/>
    <cellStyle name="Millares 2 4 4 4 4" xfId="10125" xr:uid="{DC9D1584-C8FD-4219-8D8F-926E670690F1}"/>
    <cellStyle name="Millares 2 4 4 5" xfId="3717" xr:uid="{00000000-0005-0000-0000-0000CD0E0000}"/>
    <cellStyle name="Millares 2 4 4 5 2" xfId="5415" xr:uid="{00000000-0005-0000-0000-0000CE0E0000}"/>
    <cellStyle name="Millares 2 4 4 5 2 2" xfId="8804" xr:uid="{00000000-0005-0000-0000-0000CF0E0000}"/>
    <cellStyle name="Millares 2 4 4 5 2 2 2" xfId="15542" xr:uid="{4F51B387-F51C-414E-B998-01C90A82B7CC}"/>
    <cellStyle name="Millares 2 4 4 5 2 3" xfId="12183" xr:uid="{6BBE8016-BACC-42B9-8FEB-645C868B6D15}"/>
    <cellStyle name="Millares 2 4 4 5 3" xfId="7135" xr:uid="{00000000-0005-0000-0000-0000D00E0000}"/>
    <cellStyle name="Millares 2 4 4 5 3 2" xfId="13873" xr:uid="{4DB07E38-A81C-4C33-A358-0CA0AE042C37}"/>
    <cellStyle name="Millares 2 4 4 5 4" xfId="10514" xr:uid="{A89F7624-CB2F-482B-87D2-CAB0A4AD1984}"/>
    <cellStyle name="Millares 2 4 4 6" xfId="4115" xr:uid="{00000000-0005-0000-0000-0000D10E0000}"/>
    <cellStyle name="Millares 2 4 4 6 2" xfId="5807" xr:uid="{00000000-0005-0000-0000-0000D20E0000}"/>
    <cellStyle name="Millares 2 4 4 6 2 2" xfId="9196" xr:uid="{00000000-0005-0000-0000-0000D30E0000}"/>
    <cellStyle name="Millares 2 4 4 6 2 2 2" xfId="15934" xr:uid="{0A21165A-C1B7-4A88-9FB9-F2927607D469}"/>
    <cellStyle name="Millares 2 4 4 6 2 3" xfId="12575" xr:uid="{85D6EE0E-B31A-47E6-82AB-3A75E50FB324}"/>
    <cellStyle name="Millares 2 4 4 6 3" xfId="7527" xr:uid="{00000000-0005-0000-0000-0000D40E0000}"/>
    <cellStyle name="Millares 2 4 4 6 3 2" xfId="14265" xr:uid="{B2EA7AD4-7E8C-4EB4-983D-73EF7CD7004C}"/>
    <cellStyle name="Millares 2 4 4 6 4" xfId="10906" xr:uid="{4F5E71EC-BDC3-4827-832A-A7DD7B9D8607}"/>
    <cellStyle name="Millares 2 4 4 7" xfId="4224" xr:uid="{00000000-0005-0000-0000-0000D50E0000}"/>
    <cellStyle name="Millares 2 4 4 7 2" xfId="5905" xr:uid="{00000000-0005-0000-0000-0000D60E0000}"/>
    <cellStyle name="Millares 2 4 4 7 2 2" xfId="9294" xr:uid="{00000000-0005-0000-0000-0000D70E0000}"/>
    <cellStyle name="Millares 2 4 4 7 2 2 2" xfId="16032" xr:uid="{5C83D596-32BA-447C-8E59-1861E2702DCB}"/>
    <cellStyle name="Millares 2 4 4 7 2 3" xfId="12673" xr:uid="{29E80E78-B431-4463-B546-BED1CAC9F107}"/>
    <cellStyle name="Millares 2 4 4 7 3" xfId="7625" xr:uid="{00000000-0005-0000-0000-0000D80E0000}"/>
    <cellStyle name="Millares 2 4 4 7 3 2" xfId="14363" xr:uid="{87C0CE03-62E4-477A-B18C-6E6CC48D4D32}"/>
    <cellStyle name="Millares 2 4 4 7 4" xfId="11004" xr:uid="{3439DC94-3E21-4497-ABD5-D478C86E3294}"/>
    <cellStyle name="Millares 2 4 4 8" xfId="4638" xr:uid="{00000000-0005-0000-0000-0000D90E0000}"/>
    <cellStyle name="Millares 2 4 4 8 2" xfId="8027" xr:uid="{00000000-0005-0000-0000-0000DA0E0000}"/>
    <cellStyle name="Millares 2 4 4 8 2 2" xfId="14765" xr:uid="{1DBDE832-C758-4C0F-800F-0FD83E15F984}"/>
    <cellStyle name="Millares 2 4 4 8 3" xfId="11406" xr:uid="{34F1AB78-97D1-4CE2-9B04-8EE4D9C74AA7}"/>
    <cellStyle name="Millares 2 4 4 9" xfId="6344" xr:uid="{00000000-0005-0000-0000-0000DB0E0000}"/>
    <cellStyle name="Millares 2 4 4 9 2" xfId="13088" xr:uid="{D716DD89-EA8E-4DF8-A432-7DC8DBFDB1D9}"/>
    <cellStyle name="Millares 2 4 5" xfId="2969" xr:uid="{00000000-0005-0000-0000-0000DC0E0000}"/>
    <cellStyle name="Millares 2 4 5 2" xfId="3171" xr:uid="{00000000-0005-0000-0000-0000DD0E0000}"/>
    <cellStyle name="Millares 2 4 5 2 2" xfId="3563" xr:uid="{00000000-0005-0000-0000-0000DE0E0000}"/>
    <cellStyle name="Millares 2 4 5 2 2 2" xfId="5267" xr:uid="{00000000-0005-0000-0000-0000DF0E0000}"/>
    <cellStyle name="Millares 2 4 5 2 2 2 2" xfId="8656" xr:uid="{00000000-0005-0000-0000-0000E00E0000}"/>
    <cellStyle name="Millares 2 4 5 2 2 2 2 2" xfId="15394" xr:uid="{97783E17-9F9A-406C-8636-526F83CD56B1}"/>
    <cellStyle name="Millares 2 4 5 2 2 2 3" xfId="12035" xr:uid="{1CEBE70E-5EBB-423F-9205-BBE4CFF5879F}"/>
    <cellStyle name="Millares 2 4 5 2 2 3" xfId="6987" xr:uid="{00000000-0005-0000-0000-0000E10E0000}"/>
    <cellStyle name="Millares 2 4 5 2 2 3 2" xfId="13725" xr:uid="{8E82133F-8B62-4FF9-8FAA-7320A14FA80E}"/>
    <cellStyle name="Millares 2 4 5 2 2 4" xfId="10366" xr:uid="{E010F4FC-C829-4162-B5A8-B4DEF429DCA3}"/>
    <cellStyle name="Millares 2 4 5 2 3" xfId="3958" xr:uid="{00000000-0005-0000-0000-0000E20E0000}"/>
    <cellStyle name="Millares 2 4 5 2 3 2" xfId="5656" xr:uid="{00000000-0005-0000-0000-0000E30E0000}"/>
    <cellStyle name="Millares 2 4 5 2 3 2 2" xfId="9045" xr:uid="{00000000-0005-0000-0000-0000E40E0000}"/>
    <cellStyle name="Millares 2 4 5 2 3 2 2 2" xfId="15783" xr:uid="{15FA7064-84FE-42DC-9EBF-D4B2C3BAA460}"/>
    <cellStyle name="Millares 2 4 5 2 3 2 3" xfId="12424" xr:uid="{BD9C58ED-A99B-46EA-81E4-47105E953C75}"/>
    <cellStyle name="Millares 2 4 5 2 3 3" xfId="7376" xr:uid="{00000000-0005-0000-0000-0000E50E0000}"/>
    <cellStyle name="Millares 2 4 5 2 3 3 2" xfId="14114" xr:uid="{F907F2BB-D629-45CB-9260-9E39FFCB5E6D}"/>
    <cellStyle name="Millares 2 4 5 2 3 4" xfId="10755" xr:uid="{C2A67F3D-29AE-4335-B174-995D727E9A5C}"/>
    <cellStyle name="Millares 2 4 5 2 4" xfId="4465" xr:uid="{00000000-0005-0000-0000-0000E60E0000}"/>
    <cellStyle name="Millares 2 4 5 2 4 2" xfId="6146" xr:uid="{00000000-0005-0000-0000-0000E70E0000}"/>
    <cellStyle name="Millares 2 4 5 2 4 2 2" xfId="9535" xr:uid="{00000000-0005-0000-0000-0000E80E0000}"/>
    <cellStyle name="Millares 2 4 5 2 4 2 2 2" xfId="16273" xr:uid="{1AD44E11-B93A-4C71-B24B-11E09C7E9DED}"/>
    <cellStyle name="Millares 2 4 5 2 4 2 3" xfId="12914" xr:uid="{A5CE944E-0D76-4116-A6EF-A9E94486DA58}"/>
    <cellStyle name="Millares 2 4 5 2 4 3" xfId="7866" xr:uid="{00000000-0005-0000-0000-0000E90E0000}"/>
    <cellStyle name="Millares 2 4 5 2 4 3 2" xfId="14604" xr:uid="{251D04F0-7942-490E-B787-C6BAED28E35E}"/>
    <cellStyle name="Millares 2 4 5 2 4 4" xfId="11245" xr:uid="{39F0BAD4-76A3-4DC6-A580-F0A192E1DEC1}"/>
    <cellStyle name="Millares 2 4 5 2 5" xfId="4879" xr:uid="{00000000-0005-0000-0000-0000EA0E0000}"/>
    <cellStyle name="Millares 2 4 5 2 5 2" xfId="8268" xr:uid="{00000000-0005-0000-0000-0000EB0E0000}"/>
    <cellStyle name="Millares 2 4 5 2 5 2 2" xfId="15006" xr:uid="{7A54CD91-7894-4E23-9DAB-551BB107791E}"/>
    <cellStyle name="Millares 2 4 5 2 5 3" xfId="11647" xr:uid="{5A722169-21A1-4167-BF12-759EF0BBF22A}"/>
    <cellStyle name="Millares 2 4 5 2 6" xfId="6599" xr:uid="{00000000-0005-0000-0000-0000EC0E0000}"/>
    <cellStyle name="Millares 2 4 5 2 6 2" xfId="13337" xr:uid="{79F23E22-96AC-4518-9F37-EA4A8C7331F7}"/>
    <cellStyle name="Millares 2 4 5 2 7" xfId="9977" xr:uid="{D953FE72-48F8-4190-B2DD-C97128058FEA}"/>
    <cellStyle name="Millares 2 4 5 3" xfId="3369" xr:uid="{00000000-0005-0000-0000-0000ED0E0000}"/>
    <cellStyle name="Millares 2 4 5 3 2" xfId="5073" xr:uid="{00000000-0005-0000-0000-0000EE0E0000}"/>
    <cellStyle name="Millares 2 4 5 3 2 2" xfId="8462" xr:uid="{00000000-0005-0000-0000-0000EF0E0000}"/>
    <cellStyle name="Millares 2 4 5 3 2 2 2" xfId="15200" xr:uid="{8D195E6D-EAF7-465B-B276-CB9F53BB478F}"/>
    <cellStyle name="Millares 2 4 5 3 2 3" xfId="11841" xr:uid="{82DF2234-BBB8-45BC-AB63-9E46D3F638CC}"/>
    <cellStyle name="Millares 2 4 5 3 3" xfId="6793" xr:uid="{00000000-0005-0000-0000-0000F00E0000}"/>
    <cellStyle name="Millares 2 4 5 3 3 2" xfId="13531" xr:uid="{72C85E57-8B33-4E77-AEB1-AE28A9165140}"/>
    <cellStyle name="Millares 2 4 5 3 4" xfId="10172" xr:uid="{E0C5294E-D249-4A6F-9CC6-4EB5DF4533E1}"/>
    <cellStyle name="Millares 2 4 5 4" xfId="3764" xr:uid="{00000000-0005-0000-0000-0000F10E0000}"/>
    <cellStyle name="Millares 2 4 5 4 2" xfId="5462" xr:uid="{00000000-0005-0000-0000-0000F20E0000}"/>
    <cellStyle name="Millares 2 4 5 4 2 2" xfId="8851" xr:uid="{00000000-0005-0000-0000-0000F30E0000}"/>
    <cellStyle name="Millares 2 4 5 4 2 2 2" xfId="15589" xr:uid="{81BBE3B8-F3BA-453B-B2E1-9FD9046D5CAD}"/>
    <cellStyle name="Millares 2 4 5 4 2 3" xfId="12230" xr:uid="{B9C1100B-127C-44A8-BD82-08767009B0A2}"/>
    <cellStyle name="Millares 2 4 5 4 3" xfId="7182" xr:uid="{00000000-0005-0000-0000-0000F40E0000}"/>
    <cellStyle name="Millares 2 4 5 4 3 2" xfId="13920" xr:uid="{5C41EB6D-140F-4088-927F-0C992A8BA2EE}"/>
    <cellStyle name="Millares 2 4 5 4 4" xfId="10561" xr:uid="{0667197D-E2BA-4293-97CE-26B5FE638E19}"/>
    <cellStyle name="Millares 2 4 5 5" xfId="4271" xr:uid="{00000000-0005-0000-0000-0000F50E0000}"/>
    <cellStyle name="Millares 2 4 5 5 2" xfId="5952" xr:uid="{00000000-0005-0000-0000-0000F60E0000}"/>
    <cellStyle name="Millares 2 4 5 5 2 2" xfId="9341" xr:uid="{00000000-0005-0000-0000-0000F70E0000}"/>
    <cellStyle name="Millares 2 4 5 5 2 2 2" xfId="16079" xr:uid="{B4CCD1B0-CB6B-45F6-BBB6-57E1A2157786}"/>
    <cellStyle name="Millares 2 4 5 5 2 3" xfId="12720" xr:uid="{82C12958-2F3A-460F-AC4D-0DC1F97CEFAB}"/>
    <cellStyle name="Millares 2 4 5 5 3" xfId="7672" xr:uid="{00000000-0005-0000-0000-0000F80E0000}"/>
    <cellStyle name="Millares 2 4 5 5 3 2" xfId="14410" xr:uid="{3D5B65E4-1999-467A-B9F5-EFE506941167}"/>
    <cellStyle name="Millares 2 4 5 5 4" xfId="11051" xr:uid="{5B336E23-6145-4257-82BF-1237DC09CFEF}"/>
    <cellStyle name="Millares 2 4 5 6" xfId="4685" xr:uid="{00000000-0005-0000-0000-0000F90E0000}"/>
    <cellStyle name="Millares 2 4 5 6 2" xfId="8074" xr:uid="{00000000-0005-0000-0000-0000FA0E0000}"/>
    <cellStyle name="Millares 2 4 5 6 2 2" xfId="14812" xr:uid="{FC959FF4-623F-4F5D-B6A4-5861F6B39ED7}"/>
    <cellStyle name="Millares 2 4 5 6 3" xfId="11453" xr:uid="{86934570-0690-41F4-B644-51B5326B653E}"/>
    <cellStyle name="Millares 2 4 5 7" xfId="6405" xr:uid="{00000000-0005-0000-0000-0000FB0E0000}"/>
    <cellStyle name="Millares 2 4 5 7 2" xfId="13143" xr:uid="{A3D7B425-4AE3-4B27-BC80-7F66D737E575}"/>
    <cellStyle name="Millares 2 4 5 8" xfId="9783" xr:uid="{253C6630-3B24-4B77-AB72-1E7588DE94DA}"/>
    <cellStyle name="Millares 2 4 6" xfId="3075" xr:uid="{00000000-0005-0000-0000-0000FC0E0000}"/>
    <cellStyle name="Millares 2 4 6 2" xfId="3467" xr:uid="{00000000-0005-0000-0000-0000FD0E0000}"/>
    <cellStyle name="Millares 2 4 6 2 2" xfId="5171" xr:uid="{00000000-0005-0000-0000-0000FE0E0000}"/>
    <cellStyle name="Millares 2 4 6 2 2 2" xfId="8560" xr:uid="{00000000-0005-0000-0000-0000FF0E0000}"/>
    <cellStyle name="Millares 2 4 6 2 2 2 2" xfId="15298" xr:uid="{F93AB0A1-0523-4AB9-BE13-FC8A72FB948F}"/>
    <cellStyle name="Millares 2 4 6 2 2 3" xfId="11939" xr:uid="{A97ACB46-00B0-4978-9203-79134DE5D974}"/>
    <cellStyle name="Millares 2 4 6 2 3" xfId="6891" xr:uid="{00000000-0005-0000-0000-0000000F0000}"/>
    <cellStyle name="Millares 2 4 6 2 3 2" xfId="13629" xr:uid="{E5CA26F4-690D-43D7-8C93-2CB322C58A47}"/>
    <cellStyle name="Millares 2 4 6 2 4" xfId="10270" xr:uid="{128D1196-C13C-4B37-B534-098FEE044597}"/>
    <cellStyle name="Millares 2 4 6 3" xfId="3862" xr:uid="{00000000-0005-0000-0000-0000010F0000}"/>
    <cellStyle name="Millares 2 4 6 3 2" xfId="5560" xr:uid="{00000000-0005-0000-0000-0000020F0000}"/>
    <cellStyle name="Millares 2 4 6 3 2 2" xfId="8949" xr:uid="{00000000-0005-0000-0000-0000030F0000}"/>
    <cellStyle name="Millares 2 4 6 3 2 2 2" xfId="15687" xr:uid="{D9213DCE-554D-4FEA-9B28-152DC8BE4E32}"/>
    <cellStyle name="Millares 2 4 6 3 2 3" xfId="12328" xr:uid="{FD916B96-783C-4A17-84C3-522EF8BD1062}"/>
    <cellStyle name="Millares 2 4 6 3 3" xfId="7280" xr:uid="{00000000-0005-0000-0000-0000040F0000}"/>
    <cellStyle name="Millares 2 4 6 3 3 2" xfId="14018" xr:uid="{77D4B2D6-6AAD-41D4-A69B-CC52E69E1DDD}"/>
    <cellStyle name="Millares 2 4 6 3 4" xfId="10659" xr:uid="{A6ECEC56-BC34-4CF2-A827-D11E577C37F0}"/>
    <cellStyle name="Millares 2 4 6 4" xfId="4369" xr:uid="{00000000-0005-0000-0000-0000050F0000}"/>
    <cellStyle name="Millares 2 4 6 4 2" xfId="6050" xr:uid="{00000000-0005-0000-0000-0000060F0000}"/>
    <cellStyle name="Millares 2 4 6 4 2 2" xfId="9439" xr:uid="{00000000-0005-0000-0000-0000070F0000}"/>
    <cellStyle name="Millares 2 4 6 4 2 2 2" xfId="16177" xr:uid="{5A00D16D-5DD6-4C9A-8FE9-BC65D6C79059}"/>
    <cellStyle name="Millares 2 4 6 4 2 3" xfId="12818" xr:uid="{703DE0C6-35F2-426A-845C-83170BAF637F}"/>
    <cellStyle name="Millares 2 4 6 4 3" xfId="7770" xr:uid="{00000000-0005-0000-0000-0000080F0000}"/>
    <cellStyle name="Millares 2 4 6 4 3 2" xfId="14508" xr:uid="{BDFCCD81-D35C-47C3-9220-2EDEF01BAFEA}"/>
    <cellStyle name="Millares 2 4 6 4 4" xfId="11149" xr:uid="{22DBBF09-A6D2-49E6-BEFE-7C2AE271894D}"/>
    <cellStyle name="Millares 2 4 6 5" xfId="4783" xr:uid="{00000000-0005-0000-0000-0000090F0000}"/>
    <cellStyle name="Millares 2 4 6 5 2" xfId="8172" xr:uid="{00000000-0005-0000-0000-00000A0F0000}"/>
    <cellStyle name="Millares 2 4 6 5 2 2" xfId="14910" xr:uid="{5AEBD091-3F18-43B2-9300-31D53B27EA42}"/>
    <cellStyle name="Millares 2 4 6 5 3" xfId="11551" xr:uid="{FB6CDE77-F4A8-4D2F-854E-AA99EA37B0CF}"/>
    <cellStyle name="Millares 2 4 6 6" xfId="6503" xr:uid="{00000000-0005-0000-0000-00000B0F0000}"/>
    <cellStyle name="Millares 2 4 6 6 2" xfId="13241" xr:uid="{EC8BA44D-A20A-4835-892D-6EA8FD99FB9B}"/>
    <cellStyle name="Millares 2 4 6 7" xfId="9881" xr:uid="{B3DB3BBC-F850-4C4E-AD99-054647832258}"/>
    <cellStyle name="Millares 2 4 7" xfId="3273" xr:uid="{00000000-0005-0000-0000-00000C0F0000}"/>
    <cellStyle name="Millares 2 4 7 2" xfId="4977" xr:uid="{00000000-0005-0000-0000-00000D0F0000}"/>
    <cellStyle name="Millares 2 4 7 2 2" xfId="8366" xr:uid="{00000000-0005-0000-0000-00000E0F0000}"/>
    <cellStyle name="Millares 2 4 7 2 2 2" xfId="15104" xr:uid="{7250E79A-5292-42CE-ACA8-4E7679719C1A}"/>
    <cellStyle name="Millares 2 4 7 2 3" xfId="11745" xr:uid="{E7EE8552-D81D-403F-A264-9A0763186157}"/>
    <cellStyle name="Millares 2 4 7 3" xfId="6697" xr:uid="{00000000-0005-0000-0000-00000F0F0000}"/>
    <cellStyle name="Millares 2 4 7 3 2" xfId="13435" xr:uid="{ACB7F17D-21C0-4DB1-864B-1BD7395A251B}"/>
    <cellStyle name="Millares 2 4 7 4" xfId="10075" xr:uid="{6EE3A1AE-1EFA-48AC-BEF3-28F12E4B4E45}"/>
    <cellStyle name="Millares 2 4 8" xfId="3666" xr:uid="{00000000-0005-0000-0000-0000100F0000}"/>
    <cellStyle name="Millares 2 4 8 2" xfId="5365" xr:uid="{00000000-0005-0000-0000-0000110F0000}"/>
    <cellStyle name="Millares 2 4 8 2 2" xfId="8754" xr:uid="{00000000-0005-0000-0000-0000120F0000}"/>
    <cellStyle name="Millares 2 4 8 2 2 2" xfId="15492" xr:uid="{E86E631C-60D0-418C-A10F-6F5D4FB14C9C}"/>
    <cellStyle name="Millares 2 4 8 2 3" xfId="12133" xr:uid="{AF082BEA-7BAF-43BC-A631-E139BF45D9C6}"/>
    <cellStyle name="Millares 2 4 8 3" xfId="7085" xr:uid="{00000000-0005-0000-0000-0000130F0000}"/>
    <cellStyle name="Millares 2 4 8 3 2" xfId="13823" xr:uid="{412B0ADF-3C06-421A-AC78-63AE9F65699B}"/>
    <cellStyle name="Millares 2 4 8 4" xfId="10464" xr:uid="{1F7DD3E2-DD84-425A-94F5-5A624224B572}"/>
    <cellStyle name="Millares 2 4 9" xfId="4064" xr:uid="{00000000-0005-0000-0000-0000140F0000}"/>
    <cellStyle name="Millares 2 4 9 2" xfId="5756" xr:uid="{00000000-0005-0000-0000-0000150F0000}"/>
    <cellStyle name="Millares 2 4 9 2 2" xfId="9145" xr:uid="{00000000-0005-0000-0000-0000160F0000}"/>
    <cellStyle name="Millares 2 4 9 2 2 2" xfId="15883" xr:uid="{A3E8A3C3-C156-4A62-9B3E-FB7B122CBAD6}"/>
    <cellStyle name="Millares 2 4 9 2 3" xfId="12524" xr:uid="{78CD94BC-382A-4A90-8463-8EAA2147B7FD}"/>
    <cellStyle name="Millares 2 4 9 3" xfId="7476" xr:uid="{00000000-0005-0000-0000-0000170F0000}"/>
    <cellStyle name="Millares 2 4 9 3 2" xfId="14214" xr:uid="{CCC0B395-17D8-41F9-A390-946003415098}"/>
    <cellStyle name="Millares 2 4 9 4" xfId="10855" xr:uid="{B3D12A44-ABF3-43FA-9DA0-E2DD7C1B80B9}"/>
    <cellStyle name="Millares 2 5" xfId="221" xr:uid="{00000000-0005-0000-0000-0000180F0000}"/>
    <cellStyle name="Millares 2 5 10" xfId="4589" xr:uid="{00000000-0005-0000-0000-0000190F0000}"/>
    <cellStyle name="Millares 2 5 10 2" xfId="7978" xr:uid="{00000000-0005-0000-0000-00001A0F0000}"/>
    <cellStyle name="Millares 2 5 10 2 2" xfId="14716" xr:uid="{39ED206C-B8EF-4BCC-A7CF-3EE07ADAA591}"/>
    <cellStyle name="Millares 2 5 10 3" xfId="11357" xr:uid="{A64E5365-8165-45B9-A42D-5A2DB2BEABDC}"/>
    <cellStyle name="Millares 2 5 11" xfId="6268" xr:uid="{00000000-0005-0000-0000-00001B0F0000}"/>
    <cellStyle name="Millares 2 5 11 2" xfId="13029" xr:uid="{348E9EBE-8B2C-4BCB-97E5-FCDADC5B2B87}"/>
    <cellStyle name="Millares 2 5 12" xfId="9690" xr:uid="{CD81313C-5463-4DA4-AC45-412B3A533A2C}"/>
    <cellStyle name="Millares 2 5 2" xfId="222" xr:uid="{00000000-0005-0000-0000-00001C0F0000}"/>
    <cellStyle name="Millares 2 5 2 10" xfId="6269" xr:uid="{00000000-0005-0000-0000-00001D0F0000}"/>
    <cellStyle name="Millares 2 5 2 10 2" xfId="13030" xr:uid="{C55B497E-36CC-4E93-86FE-F27911B9C010}"/>
    <cellStyle name="Millares 2 5 2 11" xfId="9691" xr:uid="{C1BE23D3-4B77-442A-B7AF-E500318ACD96}"/>
    <cellStyle name="Millares 2 5 2 2" xfId="2896" xr:uid="{00000000-0005-0000-0000-00001E0F0000}"/>
    <cellStyle name="Millares 2 5 2 2 10" xfId="9740" xr:uid="{708DE8EC-85C6-41DD-955B-9FFFA9043F50}"/>
    <cellStyle name="Millares 2 5 2 2 2" xfId="3028" xr:uid="{00000000-0005-0000-0000-00001F0F0000}"/>
    <cellStyle name="Millares 2 5 2 2 2 2" xfId="3226" xr:uid="{00000000-0005-0000-0000-0000200F0000}"/>
    <cellStyle name="Millares 2 5 2 2 2 2 2" xfId="3618" xr:uid="{00000000-0005-0000-0000-0000210F0000}"/>
    <cellStyle name="Millares 2 5 2 2 2 2 2 2" xfId="5322" xr:uid="{00000000-0005-0000-0000-0000220F0000}"/>
    <cellStyle name="Millares 2 5 2 2 2 2 2 2 2" xfId="8711" xr:uid="{00000000-0005-0000-0000-0000230F0000}"/>
    <cellStyle name="Millares 2 5 2 2 2 2 2 2 2 2" xfId="15449" xr:uid="{26C2FA13-0996-4316-8758-F392EF716EEC}"/>
    <cellStyle name="Millares 2 5 2 2 2 2 2 2 3" xfId="12090" xr:uid="{594BF4E4-CEBB-4AF8-86AC-FFD098C53081}"/>
    <cellStyle name="Millares 2 5 2 2 2 2 2 3" xfId="7042" xr:uid="{00000000-0005-0000-0000-0000240F0000}"/>
    <cellStyle name="Millares 2 5 2 2 2 2 2 3 2" xfId="13780" xr:uid="{D3F82F29-5199-4EC7-BCCF-1E9C29C5989B}"/>
    <cellStyle name="Millares 2 5 2 2 2 2 2 4" xfId="10421" xr:uid="{BD345214-C101-455B-823E-3F974A17BF82}"/>
    <cellStyle name="Millares 2 5 2 2 2 2 3" xfId="4013" xr:uid="{00000000-0005-0000-0000-0000250F0000}"/>
    <cellStyle name="Millares 2 5 2 2 2 2 3 2" xfId="5711" xr:uid="{00000000-0005-0000-0000-0000260F0000}"/>
    <cellStyle name="Millares 2 5 2 2 2 2 3 2 2" xfId="9100" xr:uid="{00000000-0005-0000-0000-0000270F0000}"/>
    <cellStyle name="Millares 2 5 2 2 2 2 3 2 2 2" xfId="15838" xr:uid="{E6DA979D-036D-4917-A17E-4E0F1C3E4CD8}"/>
    <cellStyle name="Millares 2 5 2 2 2 2 3 2 3" xfId="12479" xr:uid="{1537E36B-4D28-404C-BB4C-CD7252714D81}"/>
    <cellStyle name="Millares 2 5 2 2 2 2 3 3" xfId="7431" xr:uid="{00000000-0005-0000-0000-0000280F0000}"/>
    <cellStyle name="Millares 2 5 2 2 2 2 3 3 2" xfId="14169" xr:uid="{EDDBEF26-EC89-4F6C-9757-8D65A828759A}"/>
    <cellStyle name="Millares 2 5 2 2 2 2 3 4" xfId="10810" xr:uid="{00F46DD9-9FD9-4CA8-9469-B891E08B27D7}"/>
    <cellStyle name="Millares 2 5 2 2 2 2 4" xfId="4520" xr:uid="{00000000-0005-0000-0000-0000290F0000}"/>
    <cellStyle name="Millares 2 5 2 2 2 2 4 2" xfId="6201" xr:uid="{00000000-0005-0000-0000-00002A0F0000}"/>
    <cellStyle name="Millares 2 5 2 2 2 2 4 2 2" xfId="9590" xr:uid="{00000000-0005-0000-0000-00002B0F0000}"/>
    <cellStyle name="Millares 2 5 2 2 2 2 4 2 2 2" xfId="16328" xr:uid="{6A94E33C-8027-4877-8322-AB7E727B9EBA}"/>
    <cellStyle name="Millares 2 5 2 2 2 2 4 2 3" xfId="12969" xr:uid="{D48D1397-5DE5-41D6-8952-AB7ABA63E27F}"/>
    <cellStyle name="Millares 2 5 2 2 2 2 4 3" xfId="7921" xr:uid="{00000000-0005-0000-0000-00002C0F0000}"/>
    <cellStyle name="Millares 2 5 2 2 2 2 4 3 2" xfId="14659" xr:uid="{0DE72B47-FE21-45EE-85D0-31263623B424}"/>
    <cellStyle name="Millares 2 5 2 2 2 2 4 4" xfId="11300" xr:uid="{7ACB3D7C-2575-4B38-8C5B-C967615FF107}"/>
    <cellStyle name="Millares 2 5 2 2 2 2 5" xfId="4934" xr:uid="{00000000-0005-0000-0000-00002D0F0000}"/>
    <cellStyle name="Millares 2 5 2 2 2 2 5 2" xfId="8323" xr:uid="{00000000-0005-0000-0000-00002E0F0000}"/>
    <cellStyle name="Millares 2 5 2 2 2 2 5 2 2" xfId="15061" xr:uid="{ACF8BAA0-1E0B-4943-810F-AFEF09FF9F15}"/>
    <cellStyle name="Millares 2 5 2 2 2 2 5 3" xfId="11702" xr:uid="{BEDDB947-E9A9-4DD2-9E6F-207807EDC293}"/>
    <cellStyle name="Millares 2 5 2 2 2 2 6" xfId="6654" xr:uid="{00000000-0005-0000-0000-00002F0F0000}"/>
    <cellStyle name="Millares 2 5 2 2 2 2 6 2" xfId="13392" xr:uid="{F7FF8D02-9FBF-4AB3-8E15-94B78178BC33}"/>
    <cellStyle name="Millares 2 5 2 2 2 2 7" xfId="10032" xr:uid="{9A8F315C-4F79-46B6-9836-46281332F35E}"/>
    <cellStyle name="Millares 2 5 2 2 2 3" xfId="3424" xr:uid="{00000000-0005-0000-0000-0000300F0000}"/>
    <cellStyle name="Millares 2 5 2 2 2 3 2" xfId="5128" xr:uid="{00000000-0005-0000-0000-0000310F0000}"/>
    <cellStyle name="Millares 2 5 2 2 2 3 2 2" xfId="8517" xr:uid="{00000000-0005-0000-0000-0000320F0000}"/>
    <cellStyle name="Millares 2 5 2 2 2 3 2 2 2" xfId="15255" xr:uid="{13207C9B-C589-4D8A-B1E6-59A296646321}"/>
    <cellStyle name="Millares 2 5 2 2 2 3 2 3" xfId="11896" xr:uid="{3AD0DEF4-475B-4723-B1FB-1D1866431355}"/>
    <cellStyle name="Millares 2 5 2 2 2 3 3" xfId="6848" xr:uid="{00000000-0005-0000-0000-0000330F0000}"/>
    <cellStyle name="Millares 2 5 2 2 2 3 3 2" xfId="13586" xr:uid="{636703F3-B73E-4118-9B87-26154C4C8A92}"/>
    <cellStyle name="Millares 2 5 2 2 2 3 4" xfId="10227" xr:uid="{4686F670-B77B-4F5B-BBF0-15F7B701C00F}"/>
    <cellStyle name="Millares 2 5 2 2 2 4" xfId="3819" xr:uid="{00000000-0005-0000-0000-0000340F0000}"/>
    <cellStyle name="Millares 2 5 2 2 2 4 2" xfId="5517" xr:uid="{00000000-0005-0000-0000-0000350F0000}"/>
    <cellStyle name="Millares 2 5 2 2 2 4 2 2" xfId="8906" xr:uid="{00000000-0005-0000-0000-0000360F0000}"/>
    <cellStyle name="Millares 2 5 2 2 2 4 2 2 2" xfId="15644" xr:uid="{B4A06F7A-F762-4A26-97E4-3B41A53E87A7}"/>
    <cellStyle name="Millares 2 5 2 2 2 4 2 3" xfId="12285" xr:uid="{689110D7-D3F3-43D5-8281-0F2243E51077}"/>
    <cellStyle name="Millares 2 5 2 2 2 4 3" xfId="7237" xr:uid="{00000000-0005-0000-0000-0000370F0000}"/>
    <cellStyle name="Millares 2 5 2 2 2 4 3 2" xfId="13975" xr:uid="{F219592A-969E-4481-AF2F-B2176F302A77}"/>
    <cellStyle name="Millares 2 5 2 2 2 4 4" xfId="10616" xr:uid="{91A42989-E06E-449E-9B6E-A9D36C5F60B6}"/>
    <cellStyle name="Millares 2 5 2 2 2 5" xfId="4326" xr:uid="{00000000-0005-0000-0000-0000380F0000}"/>
    <cellStyle name="Millares 2 5 2 2 2 5 2" xfId="6007" xr:uid="{00000000-0005-0000-0000-0000390F0000}"/>
    <cellStyle name="Millares 2 5 2 2 2 5 2 2" xfId="9396" xr:uid="{00000000-0005-0000-0000-00003A0F0000}"/>
    <cellStyle name="Millares 2 5 2 2 2 5 2 2 2" xfId="16134" xr:uid="{F0AABDC3-4507-4634-A401-446EEDFCB8A5}"/>
    <cellStyle name="Millares 2 5 2 2 2 5 2 3" xfId="12775" xr:uid="{14621F51-28BF-4232-8910-2493F278DCCC}"/>
    <cellStyle name="Millares 2 5 2 2 2 5 3" xfId="7727" xr:uid="{00000000-0005-0000-0000-00003B0F0000}"/>
    <cellStyle name="Millares 2 5 2 2 2 5 3 2" xfId="14465" xr:uid="{A3606D97-C64B-4A28-B5E0-F55635F47EDB}"/>
    <cellStyle name="Millares 2 5 2 2 2 5 4" xfId="11106" xr:uid="{526D7903-5366-4686-AC55-EB7C13CA75C7}"/>
    <cellStyle name="Millares 2 5 2 2 2 6" xfId="4740" xr:uid="{00000000-0005-0000-0000-00003C0F0000}"/>
    <cellStyle name="Millares 2 5 2 2 2 6 2" xfId="8129" xr:uid="{00000000-0005-0000-0000-00003D0F0000}"/>
    <cellStyle name="Millares 2 5 2 2 2 6 2 2" xfId="14867" xr:uid="{CEB872B1-EC4C-4379-93ED-4C8B958BEE11}"/>
    <cellStyle name="Millares 2 5 2 2 2 6 3" xfId="11508" xr:uid="{719A8C6F-6611-482B-A0B2-AA5065061936}"/>
    <cellStyle name="Millares 2 5 2 2 2 7" xfId="6460" xr:uid="{00000000-0005-0000-0000-00003E0F0000}"/>
    <cellStyle name="Millares 2 5 2 2 2 7 2" xfId="13198" xr:uid="{75942CE6-AFA1-4B92-BAFB-6CD86B70E15D}"/>
    <cellStyle name="Millares 2 5 2 2 2 8" xfId="9838" xr:uid="{728CC51C-47AB-48A5-B5A7-FC993010007D}"/>
    <cellStyle name="Millares 2 5 2 2 3" xfId="3128" xr:uid="{00000000-0005-0000-0000-00003F0F0000}"/>
    <cellStyle name="Millares 2 5 2 2 3 2" xfId="3520" xr:uid="{00000000-0005-0000-0000-0000400F0000}"/>
    <cellStyle name="Millares 2 5 2 2 3 2 2" xfId="5224" xr:uid="{00000000-0005-0000-0000-0000410F0000}"/>
    <cellStyle name="Millares 2 5 2 2 3 2 2 2" xfId="8613" xr:uid="{00000000-0005-0000-0000-0000420F0000}"/>
    <cellStyle name="Millares 2 5 2 2 3 2 2 2 2" xfId="15351" xr:uid="{5B3C439B-D1DA-4268-A364-C5E4B2C55176}"/>
    <cellStyle name="Millares 2 5 2 2 3 2 2 3" xfId="11992" xr:uid="{0E2EFCD3-30A4-4A9C-A13B-6674648F0C34}"/>
    <cellStyle name="Millares 2 5 2 2 3 2 3" xfId="6944" xr:uid="{00000000-0005-0000-0000-0000430F0000}"/>
    <cellStyle name="Millares 2 5 2 2 3 2 3 2" xfId="13682" xr:uid="{EBF606BA-2FEB-4E23-B2A3-2E20C69491F4}"/>
    <cellStyle name="Millares 2 5 2 2 3 2 4" xfId="10323" xr:uid="{B01F1D16-E9B5-407A-BFA1-0276278E10DC}"/>
    <cellStyle name="Millares 2 5 2 2 3 3" xfId="3915" xr:uid="{00000000-0005-0000-0000-0000440F0000}"/>
    <cellStyle name="Millares 2 5 2 2 3 3 2" xfId="5613" xr:uid="{00000000-0005-0000-0000-0000450F0000}"/>
    <cellStyle name="Millares 2 5 2 2 3 3 2 2" xfId="9002" xr:uid="{00000000-0005-0000-0000-0000460F0000}"/>
    <cellStyle name="Millares 2 5 2 2 3 3 2 2 2" xfId="15740" xr:uid="{91B59A60-7C41-48A3-B3DE-CDD2B5534F4B}"/>
    <cellStyle name="Millares 2 5 2 2 3 3 2 3" xfId="12381" xr:uid="{44D36E9F-6136-4AEB-BEAE-427A669B72EE}"/>
    <cellStyle name="Millares 2 5 2 2 3 3 3" xfId="7333" xr:uid="{00000000-0005-0000-0000-0000470F0000}"/>
    <cellStyle name="Millares 2 5 2 2 3 3 3 2" xfId="14071" xr:uid="{CE863177-7E0B-48E3-BD41-9C4E6028574A}"/>
    <cellStyle name="Millares 2 5 2 2 3 3 4" xfId="10712" xr:uid="{E2B1094E-99FB-4C04-9436-ACB4E432A1BC}"/>
    <cellStyle name="Millares 2 5 2 2 3 4" xfId="4422" xr:uid="{00000000-0005-0000-0000-0000480F0000}"/>
    <cellStyle name="Millares 2 5 2 2 3 4 2" xfId="6103" xr:uid="{00000000-0005-0000-0000-0000490F0000}"/>
    <cellStyle name="Millares 2 5 2 2 3 4 2 2" xfId="9492" xr:uid="{00000000-0005-0000-0000-00004A0F0000}"/>
    <cellStyle name="Millares 2 5 2 2 3 4 2 2 2" xfId="16230" xr:uid="{08FAB158-528C-4145-AD59-8DD1800B796F}"/>
    <cellStyle name="Millares 2 5 2 2 3 4 2 3" xfId="12871" xr:uid="{FF3C2F60-1128-400A-ADED-34AB809CF67B}"/>
    <cellStyle name="Millares 2 5 2 2 3 4 3" xfId="7823" xr:uid="{00000000-0005-0000-0000-00004B0F0000}"/>
    <cellStyle name="Millares 2 5 2 2 3 4 3 2" xfId="14561" xr:uid="{DF893E3F-BEAA-44CC-8919-A3C7407FE3E6}"/>
    <cellStyle name="Millares 2 5 2 2 3 4 4" xfId="11202" xr:uid="{ED3B7CFE-6E86-44D9-9734-92F3AEDD7B0F}"/>
    <cellStyle name="Millares 2 5 2 2 3 5" xfId="4836" xr:uid="{00000000-0005-0000-0000-00004C0F0000}"/>
    <cellStyle name="Millares 2 5 2 2 3 5 2" xfId="8225" xr:uid="{00000000-0005-0000-0000-00004D0F0000}"/>
    <cellStyle name="Millares 2 5 2 2 3 5 2 2" xfId="14963" xr:uid="{DE8E4F2C-8B0A-488C-BCB7-EDB582ABB579}"/>
    <cellStyle name="Millares 2 5 2 2 3 5 3" xfId="11604" xr:uid="{4F136EDC-DAEA-4506-B55A-92313D183E64}"/>
    <cellStyle name="Millares 2 5 2 2 3 6" xfId="6556" xr:uid="{00000000-0005-0000-0000-00004E0F0000}"/>
    <cellStyle name="Millares 2 5 2 2 3 6 2" xfId="13294" xr:uid="{26577892-8AFA-4DF6-80D6-85DF2238809A}"/>
    <cellStyle name="Millares 2 5 2 2 3 7" xfId="9934" xr:uid="{50E1817E-0764-40BB-9BC7-3749B599669B}"/>
    <cellStyle name="Millares 2 5 2 2 4" xfId="3326" xr:uid="{00000000-0005-0000-0000-00004F0F0000}"/>
    <cellStyle name="Millares 2 5 2 2 4 2" xfId="5030" xr:uid="{00000000-0005-0000-0000-0000500F0000}"/>
    <cellStyle name="Millares 2 5 2 2 4 2 2" xfId="8419" xr:uid="{00000000-0005-0000-0000-0000510F0000}"/>
    <cellStyle name="Millares 2 5 2 2 4 2 2 2" xfId="15157" xr:uid="{B8448022-3676-4FAD-8B9F-F70F38879349}"/>
    <cellStyle name="Millares 2 5 2 2 4 2 3" xfId="11798" xr:uid="{6A55BD6D-C177-4CCD-8E2C-7CA7E639E1B1}"/>
    <cellStyle name="Millares 2 5 2 2 4 3" xfId="6750" xr:uid="{00000000-0005-0000-0000-0000520F0000}"/>
    <cellStyle name="Millares 2 5 2 2 4 3 2" xfId="13488" xr:uid="{797B8245-E829-4F03-B885-2214CDCFFFDA}"/>
    <cellStyle name="Millares 2 5 2 2 4 4" xfId="10129" xr:uid="{054DDE35-0D5A-42B9-9CAF-E2AE95E0B462}"/>
    <cellStyle name="Millares 2 5 2 2 5" xfId="3721" xr:uid="{00000000-0005-0000-0000-0000530F0000}"/>
    <cellStyle name="Millares 2 5 2 2 5 2" xfId="5419" xr:uid="{00000000-0005-0000-0000-0000540F0000}"/>
    <cellStyle name="Millares 2 5 2 2 5 2 2" xfId="8808" xr:uid="{00000000-0005-0000-0000-0000550F0000}"/>
    <cellStyle name="Millares 2 5 2 2 5 2 2 2" xfId="15546" xr:uid="{FF86DC1D-FF5E-4C69-AE5B-AC0CF32D1568}"/>
    <cellStyle name="Millares 2 5 2 2 5 2 3" xfId="12187" xr:uid="{49BAAA4A-A777-405F-B3E2-C54585874101}"/>
    <cellStyle name="Millares 2 5 2 2 5 3" xfId="7139" xr:uid="{00000000-0005-0000-0000-0000560F0000}"/>
    <cellStyle name="Millares 2 5 2 2 5 3 2" xfId="13877" xr:uid="{671FBF08-DE45-4D2E-8D15-A0F610776F57}"/>
    <cellStyle name="Millares 2 5 2 2 5 4" xfId="10518" xr:uid="{6A1F4AB2-923C-4652-BF53-DB2DA26308CC}"/>
    <cellStyle name="Millares 2 5 2 2 6" xfId="4119" xr:uid="{00000000-0005-0000-0000-0000570F0000}"/>
    <cellStyle name="Millares 2 5 2 2 6 2" xfId="5811" xr:uid="{00000000-0005-0000-0000-0000580F0000}"/>
    <cellStyle name="Millares 2 5 2 2 6 2 2" xfId="9200" xr:uid="{00000000-0005-0000-0000-0000590F0000}"/>
    <cellStyle name="Millares 2 5 2 2 6 2 2 2" xfId="15938" xr:uid="{31A13FD9-CC43-442C-865F-1CCEBDD4DD8F}"/>
    <cellStyle name="Millares 2 5 2 2 6 2 3" xfId="12579" xr:uid="{66B1F28F-3CA9-4C1C-BDE2-2C326B7A0A7A}"/>
    <cellStyle name="Millares 2 5 2 2 6 3" xfId="7531" xr:uid="{00000000-0005-0000-0000-00005A0F0000}"/>
    <cellStyle name="Millares 2 5 2 2 6 3 2" xfId="14269" xr:uid="{8916BA27-B077-4C9A-A6DB-C891E6EFD409}"/>
    <cellStyle name="Millares 2 5 2 2 6 4" xfId="10910" xr:uid="{8A3256BB-D8CC-436E-898D-65B026711B7A}"/>
    <cellStyle name="Millares 2 5 2 2 7" xfId="4228" xr:uid="{00000000-0005-0000-0000-00005B0F0000}"/>
    <cellStyle name="Millares 2 5 2 2 7 2" xfId="5909" xr:uid="{00000000-0005-0000-0000-00005C0F0000}"/>
    <cellStyle name="Millares 2 5 2 2 7 2 2" xfId="9298" xr:uid="{00000000-0005-0000-0000-00005D0F0000}"/>
    <cellStyle name="Millares 2 5 2 2 7 2 2 2" xfId="16036" xr:uid="{B1CF8CA4-4106-4AE2-816A-44BE9C42B7A8}"/>
    <cellStyle name="Millares 2 5 2 2 7 2 3" xfId="12677" xr:uid="{8AB8B000-5241-40B0-B51B-8350DD5062D2}"/>
    <cellStyle name="Millares 2 5 2 2 7 3" xfId="7629" xr:uid="{00000000-0005-0000-0000-00005E0F0000}"/>
    <cellStyle name="Millares 2 5 2 2 7 3 2" xfId="14367" xr:uid="{11F95482-ECF0-4C31-8B93-78E7B9D0A6A3}"/>
    <cellStyle name="Millares 2 5 2 2 7 4" xfId="11008" xr:uid="{7ED1A5A2-013E-4778-90C2-1AC381EF41FE}"/>
    <cellStyle name="Millares 2 5 2 2 8" xfId="4642" xr:uid="{00000000-0005-0000-0000-00005F0F0000}"/>
    <cellStyle name="Millares 2 5 2 2 8 2" xfId="8031" xr:uid="{00000000-0005-0000-0000-0000600F0000}"/>
    <cellStyle name="Millares 2 5 2 2 8 2 2" xfId="14769" xr:uid="{1AB9C41F-9AD0-4F25-A40E-3C38F091FE7D}"/>
    <cellStyle name="Millares 2 5 2 2 8 3" xfId="11410" xr:uid="{84301304-F75C-4508-A84D-6A0A4C54E70A}"/>
    <cellStyle name="Millares 2 5 2 2 9" xfId="6348" xr:uid="{00000000-0005-0000-0000-0000610F0000}"/>
    <cellStyle name="Millares 2 5 2 2 9 2" xfId="13092" xr:uid="{98939738-9020-41EB-9B28-F46D7BD1829A}"/>
    <cellStyle name="Millares 2 5 2 3" xfId="2973" xr:uid="{00000000-0005-0000-0000-0000620F0000}"/>
    <cellStyle name="Millares 2 5 2 3 2" xfId="3175" xr:uid="{00000000-0005-0000-0000-0000630F0000}"/>
    <cellStyle name="Millares 2 5 2 3 2 2" xfId="3567" xr:uid="{00000000-0005-0000-0000-0000640F0000}"/>
    <cellStyle name="Millares 2 5 2 3 2 2 2" xfId="5271" xr:uid="{00000000-0005-0000-0000-0000650F0000}"/>
    <cellStyle name="Millares 2 5 2 3 2 2 2 2" xfId="8660" xr:uid="{00000000-0005-0000-0000-0000660F0000}"/>
    <cellStyle name="Millares 2 5 2 3 2 2 2 2 2" xfId="15398" xr:uid="{DBC33FA0-26F6-4DC8-8529-E57FDD7F14B2}"/>
    <cellStyle name="Millares 2 5 2 3 2 2 2 3" xfId="12039" xr:uid="{AC67E012-58BA-4578-BD61-3F5C242D0593}"/>
    <cellStyle name="Millares 2 5 2 3 2 2 3" xfId="6991" xr:uid="{00000000-0005-0000-0000-0000670F0000}"/>
    <cellStyle name="Millares 2 5 2 3 2 2 3 2" xfId="13729" xr:uid="{3BB88FA8-FDB6-4826-A155-AAAC44C6B519}"/>
    <cellStyle name="Millares 2 5 2 3 2 2 4" xfId="10370" xr:uid="{570016DC-6D42-4096-8338-2F8E396CA10E}"/>
    <cellStyle name="Millares 2 5 2 3 2 3" xfId="3962" xr:uid="{00000000-0005-0000-0000-0000680F0000}"/>
    <cellStyle name="Millares 2 5 2 3 2 3 2" xfId="5660" xr:uid="{00000000-0005-0000-0000-0000690F0000}"/>
    <cellStyle name="Millares 2 5 2 3 2 3 2 2" xfId="9049" xr:uid="{00000000-0005-0000-0000-00006A0F0000}"/>
    <cellStyle name="Millares 2 5 2 3 2 3 2 2 2" xfId="15787" xr:uid="{560F3A61-CD08-4C1E-B2E5-7977139C0952}"/>
    <cellStyle name="Millares 2 5 2 3 2 3 2 3" xfId="12428" xr:uid="{5A4BC1FE-4AC7-45D2-96FA-C749E6070163}"/>
    <cellStyle name="Millares 2 5 2 3 2 3 3" xfId="7380" xr:uid="{00000000-0005-0000-0000-00006B0F0000}"/>
    <cellStyle name="Millares 2 5 2 3 2 3 3 2" xfId="14118" xr:uid="{4FEF79A7-E4EA-4745-B03C-345F141F6822}"/>
    <cellStyle name="Millares 2 5 2 3 2 3 4" xfId="10759" xr:uid="{8F7D9FC0-4EE0-4340-AEAE-6BD7EF4969EE}"/>
    <cellStyle name="Millares 2 5 2 3 2 4" xfId="4469" xr:uid="{00000000-0005-0000-0000-00006C0F0000}"/>
    <cellStyle name="Millares 2 5 2 3 2 4 2" xfId="6150" xr:uid="{00000000-0005-0000-0000-00006D0F0000}"/>
    <cellStyle name="Millares 2 5 2 3 2 4 2 2" xfId="9539" xr:uid="{00000000-0005-0000-0000-00006E0F0000}"/>
    <cellStyle name="Millares 2 5 2 3 2 4 2 2 2" xfId="16277" xr:uid="{8FE57C14-146B-4614-853E-8FE06EA17D74}"/>
    <cellStyle name="Millares 2 5 2 3 2 4 2 3" xfId="12918" xr:uid="{B51500BB-7BF5-4FE0-9F8D-F9A5C70C0370}"/>
    <cellStyle name="Millares 2 5 2 3 2 4 3" xfId="7870" xr:uid="{00000000-0005-0000-0000-00006F0F0000}"/>
    <cellStyle name="Millares 2 5 2 3 2 4 3 2" xfId="14608" xr:uid="{7F225BB5-212E-4461-AD99-A1C2D41521A6}"/>
    <cellStyle name="Millares 2 5 2 3 2 4 4" xfId="11249" xr:uid="{8F9D349B-E49B-4280-86A0-08C3B7FA3F83}"/>
    <cellStyle name="Millares 2 5 2 3 2 5" xfId="4883" xr:uid="{00000000-0005-0000-0000-0000700F0000}"/>
    <cellStyle name="Millares 2 5 2 3 2 5 2" xfId="8272" xr:uid="{00000000-0005-0000-0000-0000710F0000}"/>
    <cellStyle name="Millares 2 5 2 3 2 5 2 2" xfId="15010" xr:uid="{4EAB9B85-2C38-4EA3-878B-8C6C92C65410}"/>
    <cellStyle name="Millares 2 5 2 3 2 5 3" xfId="11651" xr:uid="{24DDA46F-B23F-4656-993B-962F88D994A7}"/>
    <cellStyle name="Millares 2 5 2 3 2 6" xfId="6603" xr:uid="{00000000-0005-0000-0000-0000720F0000}"/>
    <cellStyle name="Millares 2 5 2 3 2 6 2" xfId="13341" xr:uid="{687C8D38-9B1C-4126-B84A-6E6E1677CD69}"/>
    <cellStyle name="Millares 2 5 2 3 2 7" xfId="9981" xr:uid="{A7FC47D9-22B0-4993-9AED-A2ECABFCC7D3}"/>
    <cellStyle name="Millares 2 5 2 3 3" xfId="3373" xr:uid="{00000000-0005-0000-0000-0000730F0000}"/>
    <cellStyle name="Millares 2 5 2 3 3 2" xfId="5077" xr:uid="{00000000-0005-0000-0000-0000740F0000}"/>
    <cellStyle name="Millares 2 5 2 3 3 2 2" xfId="8466" xr:uid="{00000000-0005-0000-0000-0000750F0000}"/>
    <cellStyle name="Millares 2 5 2 3 3 2 2 2" xfId="15204" xr:uid="{E06B7E4F-521A-46C7-BC65-9F7B37AA0F54}"/>
    <cellStyle name="Millares 2 5 2 3 3 2 3" xfId="11845" xr:uid="{88C0F765-C554-4FA4-859B-4F77980AD2BB}"/>
    <cellStyle name="Millares 2 5 2 3 3 3" xfId="6797" xr:uid="{00000000-0005-0000-0000-0000760F0000}"/>
    <cellStyle name="Millares 2 5 2 3 3 3 2" xfId="13535" xr:uid="{6B3BC0D3-7710-4EBF-AEB5-B3DC267CEEF3}"/>
    <cellStyle name="Millares 2 5 2 3 3 4" xfId="10176" xr:uid="{386BC7D0-59B3-4D05-A438-161AFE783F84}"/>
    <cellStyle name="Millares 2 5 2 3 4" xfId="3768" xr:uid="{00000000-0005-0000-0000-0000770F0000}"/>
    <cellStyle name="Millares 2 5 2 3 4 2" xfId="5466" xr:uid="{00000000-0005-0000-0000-0000780F0000}"/>
    <cellStyle name="Millares 2 5 2 3 4 2 2" xfId="8855" xr:uid="{00000000-0005-0000-0000-0000790F0000}"/>
    <cellStyle name="Millares 2 5 2 3 4 2 2 2" xfId="15593" xr:uid="{8DD7FABD-EA2C-471D-A45F-B6A0AEFAB50F}"/>
    <cellStyle name="Millares 2 5 2 3 4 2 3" xfId="12234" xr:uid="{78AE2F28-FA6B-4486-BE8F-2E7B2F194923}"/>
    <cellStyle name="Millares 2 5 2 3 4 3" xfId="7186" xr:uid="{00000000-0005-0000-0000-00007A0F0000}"/>
    <cellStyle name="Millares 2 5 2 3 4 3 2" xfId="13924" xr:uid="{B070E0AE-A3F2-4BB1-9C8C-AAE6FDF1A18D}"/>
    <cellStyle name="Millares 2 5 2 3 4 4" xfId="10565" xr:uid="{4CA4F43B-969C-4458-8ECD-F935DF713098}"/>
    <cellStyle name="Millares 2 5 2 3 5" xfId="4275" xr:uid="{00000000-0005-0000-0000-00007B0F0000}"/>
    <cellStyle name="Millares 2 5 2 3 5 2" xfId="5956" xr:uid="{00000000-0005-0000-0000-00007C0F0000}"/>
    <cellStyle name="Millares 2 5 2 3 5 2 2" xfId="9345" xr:uid="{00000000-0005-0000-0000-00007D0F0000}"/>
    <cellStyle name="Millares 2 5 2 3 5 2 2 2" xfId="16083" xr:uid="{2AB28441-77FF-46D8-BBDC-DFECAA55534B}"/>
    <cellStyle name="Millares 2 5 2 3 5 2 3" xfId="12724" xr:uid="{1FFE1415-286C-418A-AD73-3B2B233FDF6D}"/>
    <cellStyle name="Millares 2 5 2 3 5 3" xfId="7676" xr:uid="{00000000-0005-0000-0000-00007E0F0000}"/>
    <cellStyle name="Millares 2 5 2 3 5 3 2" xfId="14414" xr:uid="{582A4A9E-F628-41CF-969B-A6ED125998AA}"/>
    <cellStyle name="Millares 2 5 2 3 5 4" xfId="11055" xr:uid="{56221FCA-F187-4F67-8375-5359F30A2555}"/>
    <cellStyle name="Millares 2 5 2 3 6" xfId="4689" xr:uid="{00000000-0005-0000-0000-00007F0F0000}"/>
    <cellStyle name="Millares 2 5 2 3 6 2" xfId="8078" xr:uid="{00000000-0005-0000-0000-0000800F0000}"/>
    <cellStyle name="Millares 2 5 2 3 6 2 2" xfId="14816" xr:uid="{4CD309A9-E6A2-49A7-A0BC-093ACDE80CDA}"/>
    <cellStyle name="Millares 2 5 2 3 6 3" xfId="11457" xr:uid="{6C398748-51B1-4E33-8E7E-33AE65AAE350}"/>
    <cellStyle name="Millares 2 5 2 3 7" xfId="6409" xr:uid="{00000000-0005-0000-0000-0000810F0000}"/>
    <cellStyle name="Millares 2 5 2 3 7 2" xfId="13147" xr:uid="{533089E0-865E-41C1-B706-EDB438F8FDAA}"/>
    <cellStyle name="Millares 2 5 2 3 8" xfId="9787" xr:uid="{E9AF5507-5A8D-420B-B7D8-5BD7455F0A54}"/>
    <cellStyle name="Millares 2 5 2 4" xfId="3079" xr:uid="{00000000-0005-0000-0000-0000820F0000}"/>
    <cellStyle name="Millares 2 5 2 4 2" xfId="3471" xr:uid="{00000000-0005-0000-0000-0000830F0000}"/>
    <cellStyle name="Millares 2 5 2 4 2 2" xfId="5175" xr:uid="{00000000-0005-0000-0000-0000840F0000}"/>
    <cellStyle name="Millares 2 5 2 4 2 2 2" xfId="8564" xr:uid="{00000000-0005-0000-0000-0000850F0000}"/>
    <cellStyle name="Millares 2 5 2 4 2 2 2 2" xfId="15302" xr:uid="{6CB54AEA-170F-42D0-AF2D-D577E3E296B1}"/>
    <cellStyle name="Millares 2 5 2 4 2 2 3" xfId="11943" xr:uid="{EA8551B4-B5CC-489F-B8B8-590614FBF0C0}"/>
    <cellStyle name="Millares 2 5 2 4 2 3" xfId="6895" xr:uid="{00000000-0005-0000-0000-0000860F0000}"/>
    <cellStyle name="Millares 2 5 2 4 2 3 2" xfId="13633" xr:uid="{1D873208-B433-452B-A2C8-6AE95D4B6AA1}"/>
    <cellStyle name="Millares 2 5 2 4 2 4" xfId="10274" xr:uid="{75FD21BA-025A-4033-82B8-1013B2F8A278}"/>
    <cellStyle name="Millares 2 5 2 4 3" xfId="3866" xr:uid="{00000000-0005-0000-0000-0000870F0000}"/>
    <cellStyle name="Millares 2 5 2 4 3 2" xfId="5564" xr:uid="{00000000-0005-0000-0000-0000880F0000}"/>
    <cellStyle name="Millares 2 5 2 4 3 2 2" xfId="8953" xr:uid="{00000000-0005-0000-0000-0000890F0000}"/>
    <cellStyle name="Millares 2 5 2 4 3 2 2 2" xfId="15691" xr:uid="{3F4CA4C8-F886-4CE4-9CB6-5395E25F391F}"/>
    <cellStyle name="Millares 2 5 2 4 3 2 3" xfId="12332" xr:uid="{4B028EF8-E2E6-4457-B017-C6E2CDA375B3}"/>
    <cellStyle name="Millares 2 5 2 4 3 3" xfId="7284" xr:uid="{00000000-0005-0000-0000-00008A0F0000}"/>
    <cellStyle name="Millares 2 5 2 4 3 3 2" xfId="14022" xr:uid="{EC768AC4-DE19-418B-A48B-CA76062CB006}"/>
    <cellStyle name="Millares 2 5 2 4 3 4" xfId="10663" xr:uid="{F0FDB850-97EF-4EF5-B1C7-265D72F34645}"/>
    <cellStyle name="Millares 2 5 2 4 4" xfId="4373" xr:uid="{00000000-0005-0000-0000-00008B0F0000}"/>
    <cellStyle name="Millares 2 5 2 4 4 2" xfId="6054" xr:uid="{00000000-0005-0000-0000-00008C0F0000}"/>
    <cellStyle name="Millares 2 5 2 4 4 2 2" xfId="9443" xr:uid="{00000000-0005-0000-0000-00008D0F0000}"/>
    <cellStyle name="Millares 2 5 2 4 4 2 2 2" xfId="16181" xr:uid="{435021D7-D065-4D2F-9DF9-4E18A71979B0}"/>
    <cellStyle name="Millares 2 5 2 4 4 2 3" xfId="12822" xr:uid="{E8113394-DCCE-47B8-B7A2-CE738E396076}"/>
    <cellStyle name="Millares 2 5 2 4 4 3" xfId="7774" xr:uid="{00000000-0005-0000-0000-00008E0F0000}"/>
    <cellStyle name="Millares 2 5 2 4 4 3 2" xfId="14512" xr:uid="{61C98D4F-DD17-489B-A877-B89EE8A45185}"/>
    <cellStyle name="Millares 2 5 2 4 4 4" xfId="11153" xr:uid="{6FDC16BE-DD8D-4E70-B1DD-09DC6969ACAC}"/>
    <cellStyle name="Millares 2 5 2 4 5" xfId="4787" xr:uid="{00000000-0005-0000-0000-00008F0F0000}"/>
    <cellStyle name="Millares 2 5 2 4 5 2" xfId="8176" xr:uid="{00000000-0005-0000-0000-0000900F0000}"/>
    <cellStyle name="Millares 2 5 2 4 5 2 2" xfId="14914" xr:uid="{E15EF93D-22B5-4E9A-B298-4EA7FAC040EF}"/>
    <cellStyle name="Millares 2 5 2 4 5 3" xfId="11555" xr:uid="{433B7369-A076-4AFB-A125-9C882A25D5CB}"/>
    <cellStyle name="Millares 2 5 2 4 6" xfId="6507" xr:uid="{00000000-0005-0000-0000-0000910F0000}"/>
    <cellStyle name="Millares 2 5 2 4 6 2" xfId="13245" xr:uid="{A2C8E0BD-7478-4608-9108-A8AF9EDD4C5E}"/>
    <cellStyle name="Millares 2 5 2 4 7" xfId="9885" xr:uid="{C38FAF0B-9B1B-4349-898F-1B1AC0A17A07}"/>
    <cellStyle name="Millares 2 5 2 5" xfId="3277" xr:uid="{00000000-0005-0000-0000-0000920F0000}"/>
    <cellStyle name="Millares 2 5 2 5 2" xfId="4981" xr:uid="{00000000-0005-0000-0000-0000930F0000}"/>
    <cellStyle name="Millares 2 5 2 5 2 2" xfId="8370" xr:uid="{00000000-0005-0000-0000-0000940F0000}"/>
    <cellStyle name="Millares 2 5 2 5 2 2 2" xfId="15108" xr:uid="{24F5CFA4-F066-444C-B1B4-0F01E1887A98}"/>
    <cellStyle name="Millares 2 5 2 5 2 3" xfId="11749" xr:uid="{3CA50449-1EDB-4E99-A6E0-83F5D1544EFE}"/>
    <cellStyle name="Millares 2 5 2 5 3" xfId="6701" xr:uid="{00000000-0005-0000-0000-0000950F0000}"/>
    <cellStyle name="Millares 2 5 2 5 3 2" xfId="13439" xr:uid="{80A23535-D0CF-4526-A8A8-16ECA6C714EA}"/>
    <cellStyle name="Millares 2 5 2 5 4" xfId="10079" xr:uid="{7958F48F-4364-4877-8202-4482A53D15C6}"/>
    <cellStyle name="Millares 2 5 2 6" xfId="3670" xr:uid="{00000000-0005-0000-0000-0000960F0000}"/>
    <cellStyle name="Millares 2 5 2 6 2" xfId="5369" xr:uid="{00000000-0005-0000-0000-0000970F0000}"/>
    <cellStyle name="Millares 2 5 2 6 2 2" xfId="8758" xr:uid="{00000000-0005-0000-0000-0000980F0000}"/>
    <cellStyle name="Millares 2 5 2 6 2 2 2" xfId="15496" xr:uid="{928E32D6-A3BD-4481-A5AB-5FAF6358C9BA}"/>
    <cellStyle name="Millares 2 5 2 6 2 3" xfId="12137" xr:uid="{F7F4B7B4-B6FB-42BE-B64E-CE7D34BB741F}"/>
    <cellStyle name="Millares 2 5 2 6 3" xfId="7089" xr:uid="{00000000-0005-0000-0000-0000990F0000}"/>
    <cellStyle name="Millares 2 5 2 6 3 2" xfId="13827" xr:uid="{B9A2A184-6114-47E1-A2A8-0E9D2EC8020E}"/>
    <cellStyle name="Millares 2 5 2 6 4" xfId="10468" xr:uid="{D8A4B103-9063-4194-9B62-3EC9E94A5B3F}"/>
    <cellStyle name="Millares 2 5 2 7" xfId="4068" xr:uid="{00000000-0005-0000-0000-00009A0F0000}"/>
    <cellStyle name="Millares 2 5 2 7 2" xfId="5760" xr:uid="{00000000-0005-0000-0000-00009B0F0000}"/>
    <cellStyle name="Millares 2 5 2 7 2 2" xfId="9149" xr:uid="{00000000-0005-0000-0000-00009C0F0000}"/>
    <cellStyle name="Millares 2 5 2 7 2 2 2" xfId="15887" xr:uid="{42E1A915-EEB3-4FA3-9410-A6101CD59844}"/>
    <cellStyle name="Millares 2 5 2 7 2 3" xfId="12528" xr:uid="{C53DC644-52F5-4FBD-A641-49A8EBDC1F0A}"/>
    <cellStyle name="Millares 2 5 2 7 3" xfId="7480" xr:uid="{00000000-0005-0000-0000-00009D0F0000}"/>
    <cellStyle name="Millares 2 5 2 7 3 2" xfId="14218" xr:uid="{C3062A83-692C-46EE-8B7B-F205786807EA}"/>
    <cellStyle name="Millares 2 5 2 7 4" xfId="10859" xr:uid="{E310BBC8-00F7-43C0-9F9C-BDB48B171F4F}"/>
    <cellStyle name="Millares 2 5 2 8" xfId="4173" xr:uid="{00000000-0005-0000-0000-00009E0F0000}"/>
    <cellStyle name="Millares 2 5 2 8 2" xfId="5858" xr:uid="{00000000-0005-0000-0000-00009F0F0000}"/>
    <cellStyle name="Millares 2 5 2 8 2 2" xfId="9247" xr:uid="{00000000-0005-0000-0000-0000A00F0000}"/>
    <cellStyle name="Millares 2 5 2 8 2 2 2" xfId="15985" xr:uid="{3C709FA6-6868-48AF-9BFD-F2485C1A9890}"/>
    <cellStyle name="Millares 2 5 2 8 2 3" xfId="12626" xr:uid="{38421B84-B8DB-4314-9309-5705962791E2}"/>
    <cellStyle name="Millares 2 5 2 8 3" xfId="7578" xr:uid="{00000000-0005-0000-0000-0000A10F0000}"/>
    <cellStyle name="Millares 2 5 2 8 3 2" xfId="14316" xr:uid="{20E415D4-E31A-4917-A40B-51D8E219F136}"/>
    <cellStyle name="Millares 2 5 2 8 4" xfId="10957" xr:uid="{742BED1B-E17F-4289-BE7E-83847732AF0E}"/>
    <cellStyle name="Millares 2 5 2 9" xfId="4590" xr:uid="{00000000-0005-0000-0000-0000A20F0000}"/>
    <cellStyle name="Millares 2 5 2 9 2" xfId="7979" xr:uid="{00000000-0005-0000-0000-0000A30F0000}"/>
    <cellStyle name="Millares 2 5 2 9 2 2" xfId="14717" xr:uid="{7F910BC1-E62D-4E73-AD00-DFC2D2505F8B}"/>
    <cellStyle name="Millares 2 5 2 9 3" xfId="11358" xr:uid="{4D151641-E71E-48D3-8E8D-773E2919801D}"/>
    <cellStyle name="Millares 2 5 3" xfId="2895" xr:uid="{00000000-0005-0000-0000-0000A40F0000}"/>
    <cellStyle name="Millares 2 5 3 10" xfId="9739" xr:uid="{5541659C-E514-4FAA-9165-3DCC245082DF}"/>
    <cellStyle name="Millares 2 5 3 2" xfId="3027" xr:uid="{00000000-0005-0000-0000-0000A50F0000}"/>
    <cellStyle name="Millares 2 5 3 2 2" xfId="3225" xr:uid="{00000000-0005-0000-0000-0000A60F0000}"/>
    <cellStyle name="Millares 2 5 3 2 2 2" xfId="3617" xr:uid="{00000000-0005-0000-0000-0000A70F0000}"/>
    <cellStyle name="Millares 2 5 3 2 2 2 2" xfId="5321" xr:uid="{00000000-0005-0000-0000-0000A80F0000}"/>
    <cellStyle name="Millares 2 5 3 2 2 2 2 2" xfId="8710" xr:uid="{00000000-0005-0000-0000-0000A90F0000}"/>
    <cellStyle name="Millares 2 5 3 2 2 2 2 2 2" xfId="15448" xr:uid="{DFEC52C0-00FC-468C-8698-4BA83541A3F9}"/>
    <cellStyle name="Millares 2 5 3 2 2 2 2 3" xfId="12089" xr:uid="{8BD5FB3D-A01E-49D2-8612-DF257F046064}"/>
    <cellStyle name="Millares 2 5 3 2 2 2 3" xfId="7041" xr:uid="{00000000-0005-0000-0000-0000AA0F0000}"/>
    <cellStyle name="Millares 2 5 3 2 2 2 3 2" xfId="13779" xr:uid="{CD925B02-F98C-4018-922E-1AC122888D8D}"/>
    <cellStyle name="Millares 2 5 3 2 2 2 4" xfId="10420" xr:uid="{270574C8-33F1-4CE9-9F85-65762BF4B758}"/>
    <cellStyle name="Millares 2 5 3 2 2 3" xfId="4012" xr:uid="{00000000-0005-0000-0000-0000AB0F0000}"/>
    <cellStyle name="Millares 2 5 3 2 2 3 2" xfId="5710" xr:uid="{00000000-0005-0000-0000-0000AC0F0000}"/>
    <cellStyle name="Millares 2 5 3 2 2 3 2 2" xfId="9099" xr:uid="{00000000-0005-0000-0000-0000AD0F0000}"/>
    <cellStyle name="Millares 2 5 3 2 2 3 2 2 2" xfId="15837" xr:uid="{C62966AF-9D7E-461E-937B-1617085B19A5}"/>
    <cellStyle name="Millares 2 5 3 2 2 3 2 3" xfId="12478" xr:uid="{10943EAE-33C5-4B59-BF55-3AD3507FCA5E}"/>
    <cellStyle name="Millares 2 5 3 2 2 3 3" xfId="7430" xr:uid="{00000000-0005-0000-0000-0000AE0F0000}"/>
    <cellStyle name="Millares 2 5 3 2 2 3 3 2" xfId="14168" xr:uid="{68948889-3462-4C51-B2E1-6BB486758175}"/>
    <cellStyle name="Millares 2 5 3 2 2 3 4" xfId="10809" xr:uid="{CC80B625-FC5E-44DC-A6A8-6CB7AD12693C}"/>
    <cellStyle name="Millares 2 5 3 2 2 4" xfId="4519" xr:uid="{00000000-0005-0000-0000-0000AF0F0000}"/>
    <cellStyle name="Millares 2 5 3 2 2 4 2" xfId="6200" xr:uid="{00000000-0005-0000-0000-0000B00F0000}"/>
    <cellStyle name="Millares 2 5 3 2 2 4 2 2" xfId="9589" xr:uid="{00000000-0005-0000-0000-0000B10F0000}"/>
    <cellStyle name="Millares 2 5 3 2 2 4 2 2 2" xfId="16327" xr:uid="{AE83ACF6-AF36-4BBD-B663-17ADD47FCF4F}"/>
    <cellStyle name="Millares 2 5 3 2 2 4 2 3" xfId="12968" xr:uid="{2F90DAF9-B3B8-4803-93A4-0BE4FB9F0763}"/>
    <cellStyle name="Millares 2 5 3 2 2 4 3" xfId="7920" xr:uid="{00000000-0005-0000-0000-0000B20F0000}"/>
    <cellStyle name="Millares 2 5 3 2 2 4 3 2" xfId="14658" xr:uid="{4629575C-1EEB-4C59-B9D7-2F1B5D3ED1FF}"/>
    <cellStyle name="Millares 2 5 3 2 2 4 4" xfId="11299" xr:uid="{D7C4E9DD-2A9C-45E9-9FAA-B8A78F891877}"/>
    <cellStyle name="Millares 2 5 3 2 2 5" xfId="4933" xr:uid="{00000000-0005-0000-0000-0000B30F0000}"/>
    <cellStyle name="Millares 2 5 3 2 2 5 2" xfId="8322" xr:uid="{00000000-0005-0000-0000-0000B40F0000}"/>
    <cellStyle name="Millares 2 5 3 2 2 5 2 2" xfId="15060" xr:uid="{4FA2724D-E21C-4A6B-81E6-DE4A1EDBD922}"/>
    <cellStyle name="Millares 2 5 3 2 2 5 3" xfId="11701" xr:uid="{07D270FD-49E5-4A3A-9FAC-516FB1DC0383}"/>
    <cellStyle name="Millares 2 5 3 2 2 6" xfId="6653" xr:uid="{00000000-0005-0000-0000-0000B50F0000}"/>
    <cellStyle name="Millares 2 5 3 2 2 6 2" xfId="13391" xr:uid="{5E5AC473-E6AF-42A7-A9B4-EA68883D1A6A}"/>
    <cellStyle name="Millares 2 5 3 2 2 7" xfId="10031" xr:uid="{34063218-0566-4F9B-9726-DE08ACC19216}"/>
    <cellStyle name="Millares 2 5 3 2 3" xfId="3423" xr:uid="{00000000-0005-0000-0000-0000B60F0000}"/>
    <cellStyle name="Millares 2 5 3 2 3 2" xfId="5127" xr:uid="{00000000-0005-0000-0000-0000B70F0000}"/>
    <cellStyle name="Millares 2 5 3 2 3 2 2" xfId="8516" xr:uid="{00000000-0005-0000-0000-0000B80F0000}"/>
    <cellStyle name="Millares 2 5 3 2 3 2 2 2" xfId="15254" xr:uid="{87D31200-2D30-45E9-8DED-DF78CEF698A8}"/>
    <cellStyle name="Millares 2 5 3 2 3 2 3" xfId="11895" xr:uid="{38AA2DED-B5BE-4574-AADE-28BF2094556A}"/>
    <cellStyle name="Millares 2 5 3 2 3 3" xfId="6847" xr:uid="{00000000-0005-0000-0000-0000B90F0000}"/>
    <cellStyle name="Millares 2 5 3 2 3 3 2" xfId="13585" xr:uid="{A589C105-0A8E-474C-8E08-77E0F94BE05F}"/>
    <cellStyle name="Millares 2 5 3 2 3 4" xfId="10226" xr:uid="{97939DF1-FD2A-4705-ABD0-96A77C83EFBE}"/>
    <cellStyle name="Millares 2 5 3 2 4" xfId="3818" xr:uid="{00000000-0005-0000-0000-0000BA0F0000}"/>
    <cellStyle name="Millares 2 5 3 2 4 2" xfId="5516" xr:uid="{00000000-0005-0000-0000-0000BB0F0000}"/>
    <cellStyle name="Millares 2 5 3 2 4 2 2" xfId="8905" xr:uid="{00000000-0005-0000-0000-0000BC0F0000}"/>
    <cellStyle name="Millares 2 5 3 2 4 2 2 2" xfId="15643" xr:uid="{2FD06840-8E3D-4541-A9D7-B4EC44D3CFC1}"/>
    <cellStyle name="Millares 2 5 3 2 4 2 3" xfId="12284" xr:uid="{94F98029-5557-4949-A8BA-6C764FD519EA}"/>
    <cellStyle name="Millares 2 5 3 2 4 3" xfId="7236" xr:uid="{00000000-0005-0000-0000-0000BD0F0000}"/>
    <cellStyle name="Millares 2 5 3 2 4 3 2" xfId="13974" xr:uid="{B4EAC790-9FC5-47D5-9320-22B95C7CDD6D}"/>
    <cellStyle name="Millares 2 5 3 2 4 4" xfId="10615" xr:uid="{093D246C-CE66-40DD-8EAC-8EC244150B25}"/>
    <cellStyle name="Millares 2 5 3 2 5" xfId="4325" xr:uid="{00000000-0005-0000-0000-0000BE0F0000}"/>
    <cellStyle name="Millares 2 5 3 2 5 2" xfId="6006" xr:uid="{00000000-0005-0000-0000-0000BF0F0000}"/>
    <cellStyle name="Millares 2 5 3 2 5 2 2" xfId="9395" xr:uid="{00000000-0005-0000-0000-0000C00F0000}"/>
    <cellStyle name="Millares 2 5 3 2 5 2 2 2" xfId="16133" xr:uid="{D8BD33FA-248C-4ACE-ACD0-3A6FBF038EFE}"/>
    <cellStyle name="Millares 2 5 3 2 5 2 3" xfId="12774" xr:uid="{1DA87DBA-78D9-4E3F-8690-187913DACA10}"/>
    <cellStyle name="Millares 2 5 3 2 5 3" xfId="7726" xr:uid="{00000000-0005-0000-0000-0000C10F0000}"/>
    <cellStyle name="Millares 2 5 3 2 5 3 2" xfId="14464" xr:uid="{EB2EB46C-0116-4188-B4C6-3E476F72D879}"/>
    <cellStyle name="Millares 2 5 3 2 5 4" xfId="11105" xr:uid="{7678CDEA-D34C-4DFF-8178-D34B33F5BBBB}"/>
    <cellStyle name="Millares 2 5 3 2 6" xfId="4739" xr:uid="{00000000-0005-0000-0000-0000C20F0000}"/>
    <cellStyle name="Millares 2 5 3 2 6 2" xfId="8128" xr:uid="{00000000-0005-0000-0000-0000C30F0000}"/>
    <cellStyle name="Millares 2 5 3 2 6 2 2" xfId="14866" xr:uid="{32AA7DF7-4487-48C5-9A2D-5DA579018FF7}"/>
    <cellStyle name="Millares 2 5 3 2 6 3" xfId="11507" xr:uid="{B6BA90F7-82F2-4972-822B-6F2EAAC6DD4C}"/>
    <cellStyle name="Millares 2 5 3 2 7" xfId="6459" xr:uid="{00000000-0005-0000-0000-0000C40F0000}"/>
    <cellStyle name="Millares 2 5 3 2 7 2" xfId="13197" xr:uid="{A3BA48EF-3193-402F-AF0D-D0E5E0701CB7}"/>
    <cellStyle name="Millares 2 5 3 2 8" xfId="9837" xr:uid="{FC6DBBAC-4206-46BD-97A8-1BF39CD58AC5}"/>
    <cellStyle name="Millares 2 5 3 3" xfId="3127" xr:uid="{00000000-0005-0000-0000-0000C50F0000}"/>
    <cellStyle name="Millares 2 5 3 3 2" xfId="3519" xr:uid="{00000000-0005-0000-0000-0000C60F0000}"/>
    <cellStyle name="Millares 2 5 3 3 2 2" xfId="5223" xr:uid="{00000000-0005-0000-0000-0000C70F0000}"/>
    <cellStyle name="Millares 2 5 3 3 2 2 2" xfId="8612" xr:uid="{00000000-0005-0000-0000-0000C80F0000}"/>
    <cellStyle name="Millares 2 5 3 3 2 2 2 2" xfId="15350" xr:uid="{830F26EE-DAF1-4319-9329-B77A3AF84588}"/>
    <cellStyle name="Millares 2 5 3 3 2 2 3" xfId="11991" xr:uid="{D66F891A-B191-4ABE-83C2-F5EA5787856A}"/>
    <cellStyle name="Millares 2 5 3 3 2 3" xfId="6943" xr:uid="{00000000-0005-0000-0000-0000C90F0000}"/>
    <cellStyle name="Millares 2 5 3 3 2 3 2" xfId="13681" xr:uid="{4212B3F6-2F5D-4CCF-A084-24C360D47A13}"/>
    <cellStyle name="Millares 2 5 3 3 2 4" xfId="10322" xr:uid="{4E417FD3-EDF5-483F-86BC-C92081C700E5}"/>
    <cellStyle name="Millares 2 5 3 3 3" xfId="3914" xr:uid="{00000000-0005-0000-0000-0000CA0F0000}"/>
    <cellStyle name="Millares 2 5 3 3 3 2" xfId="5612" xr:uid="{00000000-0005-0000-0000-0000CB0F0000}"/>
    <cellStyle name="Millares 2 5 3 3 3 2 2" xfId="9001" xr:uid="{00000000-0005-0000-0000-0000CC0F0000}"/>
    <cellStyle name="Millares 2 5 3 3 3 2 2 2" xfId="15739" xr:uid="{04AD00AB-F9D3-4B6D-A014-C0742EFF61A3}"/>
    <cellStyle name="Millares 2 5 3 3 3 2 3" xfId="12380" xr:uid="{FB801A95-7F59-4EDF-8960-90C04722E1D5}"/>
    <cellStyle name="Millares 2 5 3 3 3 3" xfId="7332" xr:uid="{00000000-0005-0000-0000-0000CD0F0000}"/>
    <cellStyle name="Millares 2 5 3 3 3 3 2" xfId="14070" xr:uid="{2F5B674F-9CB9-47A2-8A0F-CF6A11904567}"/>
    <cellStyle name="Millares 2 5 3 3 3 4" xfId="10711" xr:uid="{C6D6026A-8D3D-44F2-8355-CDBD3BF2C842}"/>
    <cellStyle name="Millares 2 5 3 3 4" xfId="4421" xr:uid="{00000000-0005-0000-0000-0000CE0F0000}"/>
    <cellStyle name="Millares 2 5 3 3 4 2" xfId="6102" xr:uid="{00000000-0005-0000-0000-0000CF0F0000}"/>
    <cellStyle name="Millares 2 5 3 3 4 2 2" xfId="9491" xr:uid="{00000000-0005-0000-0000-0000D00F0000}"/>
    <cellStyle name="Millares 2 5 3 3 4 2 2 2" xfId="16229" xr:uid="{F5FE67C9-11CF-4D39-B1C6-ED2EADF862D9}"/>
    <cellStyle name="Millares 2 5 3 3 4 2 3" xfId="12870" xr:uid="{D30060C2-7234-4BF4-8F1D-5AD6F376B6ED}"/>
    <cellStyle name="Millares 2 5 3 3 4 3" xfId="7822" xr:uid="{00000000-0005-0000-0000-0000D10F0000}"/>
    <cellStyle name="Millares 2 5 3 3 4 3 2" xfId="14560" xr:uid="{E6AEDCE8-6A01-4234-88A7-EA4ECB63A48B}"/>
    <cellStyle name="Millares 2 5 3 3 4 4" xfId="11201" xr:uid="{2E023D47-D0D0-411D-AF16-1F0AB3275C77}"/>
    <cellStyle name="Millares 2 5 3 3 5" xfId="4835" xr:uid="{00000000-0005-0000-0000-0000D20F0000}"/>
    <cellStyle name="Millares 2 5 3 3 5 2" xfId="8224" xr:uid="{00000000-0005-0000-0000-0000D30F0000}"/>
    <cellStyle name="Millares 2 5 3 3 5 2 2" xfId="14962" xr:uid="{34301559-DCD5-4D9B-8F44-C1E3ACD4DEFC}"/>
    <cellStyle name="Millares 2 5 3 3 5 3" xfId="11603" xr:uid="{4057133A-5485-4C4E-9DC6-54C268047599}"/>
    <cellStyle name="Millares 2 5 3 3 6" xfId="6555" xr:uid="{00000000-0005-0000-0000-0000D40F0000}"/>
    <cellStyle name="Millares 2 5 3 3 6 2" xfId="13293" xr:uid="{6141CC3A-54AD-4A25-9986-76A3D0AD4939}"/>
    <cellStyle name="Millares 2 5 3 3 7" xfId="9933" xr:uid="{77DE3081-3CC1-4C78-9776-58E98D03695C}"/>
    <cellStyle name="Millares 2 5 3 4" xfId="3325" xr:uid="{00000000-0005-0000-0000-0000D50F0000}"/>
    <cellStyle name="Millares 2 5 3 4 2" xfId="5029" xr:uid="{00000000-0005-0000-0000-0000D60F0000}"/>
    <cellStyle name="Millares 2 5 3 4 2 2" xfId="8418" xr:uid="{00000000-0005-0000-0000-0000D70F0000}"/>
    <cellStyle name="Millares 2 5 3 4 2 2 2" xfId="15156" xr:uid="{0A84F0E9-BC2F-4C85-80B6-0A0FD8BE0891}"/>
    <cellStyle name="Millares 2 5 3 4 2 3" xfId="11797" xr:uid="{F7814CCC-A03B-407E-A190-ACF5F44F5A6D}"/>
    <cellStyle name="Millares 2 5 3 4 3" xfId="6749" xr:uid="{00000000-0005-0000-0000-0000D80F0000}"/>
    <cellStyle name="Millares 2 5 3 4 3 2" xfId="13487" xr:uid="{2639C10A-34E8-47EF-99C9-60137A5A8687}"/>
    <cellStyle name="Millares 2 5 3 4 4" xfId="10128" xr:uid="{7E70D40A-10A2-448F-92A0-13C0EEE3BBCE}"/>
    <cellStyle name="Millares 2 5 3 5" xfId="3720" xr:uid="{00000000-0005-0000-0000-0000D90F0000}"/>
    <cellStyle name="Millares 2 5 3 5 2" xfId="5418" xr:uid="{00000000-0005-0000-0000-0000DA0F0000}"/>
    <cellStyle name="Millares 2 5 3 5 2 2" xfId="8807" xr:uid="{00000000-0005-0000-0000-0000DB0F0000}"/>
    <cellStyle name="Millares 2 5 3 5 2 2 2" xfId="15545" xr:uid="{26347CD6-57A3-4434-95E2-3136A10BFBC9}"/>
    <cellStyle name="Millares 2 5 3 5 2 3" xfId="12186" xr:uid="{EDE355E7-FF0C-4A15-83F3-C9479CD8C721}"/>
    <cellStyle name="Millares 2 5 3 5 3" xfId="7138" xr:uid="{00000000-0005-0000-0000-0000DC0F0000}"/>
    <cellStyle name="Millares 2 5 3 5 3 2" xfId="13876" xr:uid="{29D3A98E-6E47-45CD-B8ED-39C0DBDA0D0D}"/>
    <cellStyle name="Millares 2 5 3 5 4" xfId="10517" xr:uid="{1AD7BD1A-800E-410A-97D6-BFD7776D72F1}"/>
    <cellStyle name="Millares 2 5 3 6" xfId="4118" xr:uid="{00000000-0005-0000-0000-0000DD0F0000}"/>
    <cellStyle name="Millares 2 5 3 6 2" xfId="5810" xr:uid="{00000000-0005-0000-0000-0000DE0F0000}"/>
    <cellStyle name="Millares 2 5 3 6 2 2" xfId="9199" xr:uid="{00000000-0005-0000-0000-0000DF0F0000}"/>
    <cellStyle name="Millares 2 5 3 6 2 2 2" xfId="15937" xr:uid="{DE19E08D-676B-4DBE-8CA6-500EA4DEA4A9}"/>
    <cellStyle name="Millares 2 5 3 6 2 3" xfId="12578" xr:uid="{6D01E007-9C63-43A8-9D0D-4677EEE99E39}"/>
    <cellStyle name="Millares 2 5 3 6 3" xfId="7530" xr:uid="{00000000-0005-0000-0000-0000E00F0000}"/>
    <cellStyle name="Millares 2 5 3 6 3 2" xfId="14268" xr:uid="{DDD4B56F-D359-4525-B7FE-2C9D0C904008}"/>
    <cellStyle name="Millares 2 5 3 6 4" xfId="10909" xr:uid="{22E79C7F-81C0-4E2C-8F0A-B0FA0C127D79}"/>
    <cellStyle name="Millares 2 5 3 7" xfId="4227" xr:uid="{00000000-0005-0000-0000-0000E10F0000}"/>
    <cellStyle name="Millares 2 5 3 7 2" xfId="5908" xr:uid="{00000000-0005-0000-0000-0000E20F0000}"/>
    <cellStyle name="Millares 2 5 3 7 2 2" xfId="9297" xr:uid="{00000000-0005-0000-0000-0000E30F0000}"/>
    <cellStyle name="Millares 2 5 3 7 2 2 2" xfId="16035" xr:uid="{0BD988E5-6BED-4521-927F-FBF4B949615B}"/>
    <cellStyle name="Millares 2 5 3 7 2 3" xfId="12676" xr:uid="{F39DBD2A-4D89-4F6B-981A-17890946EBB8}"/>
    <cellStyle name="Millares 2 5 3 7 3" xfId="7628" xr:uid="{00000000-0005-0000-0000-0000E40F0000}"/>
    <cellStyle name="Millares 2 5 3 7 3 2" xfId="14366" xr:uid="{B3571682-ADCA-426F-BE41-966BECC32A82}"/>
    <cellStyle name="Millares 2 5 3 7 4" xfId="11007" xr:uid="{79BCAB19-5BF5-4E03-9CD2-3B2DBDFB6ABC}"/>
    <cellStyle name="Millares 2 5 3 8" xfId="4641" xr:uid="{00000000-0005-0000-0000-0000E50F0000}"/>
    <cellStyle name="Millares 2 5 3 8 2" xfId="8030" xr:uid="{00000000-0005-0000-0000-0000E60F0000}"/>
    <cellStyle name="Millares 2 5 3 8 2 2" xfId="14768" xr:uid="{3A008E0F-377B-4C3A-B846-9594FD12063E}"/>
    <cellStyle name="Millares 2 5 3 8 3" xfId="11409" xr:uid="{FAEF0B6A-44D1-42A7-92B7-C6440DE41588}"/>
    <cellStyle name="Millares 2 5 3 9" xfId="6347" xr:uid="{00000000-0005-0000-0000-0000E70F0000}"/>
    <cellStyle name="Millares 2 5 3 9 2" xfId="13091" xr:uid="{2871E0AF-F158-4AF9-BF26-A0E2A7864CED}"/>
    <cellStyle name="Millares 2 5 4" xfId="2972" xr:uid="{00000000-0005-0000-0000-0000E80F0000}"/>
    <cellStyle name="Millares 2 5 4 2" xfId="3174" xr:uid="{00000000-0005-0000-0000-0000E90F0000}"/>
    <cellStyle name="Millares 2 5 4 2 2" xfId="3566" xr:uid="{00000000-0005-0000-0000-0000EA0F0000}"/>
    <cellStyle name="Millares 2 5 4 2 2 2" xfId="5270" xr:uid="{00000000-0005-0000-0000-0000EB0F0000}"/>
    <cellStyle name="Millares 2 5 4 2 2 2 2" xfId="8659" xr:uid="{00000000-0005-0000-0000-0000EC0F0000}"/>
    <cellStyle name="Millares 2 5 4 2 2 2 2 2" xfId="15397" xr:uid="{D843EF54-C9B9-47A6-B9F1-B004B61CF148}"/>
    <cellStyle name="Millares 2 5 4 2 2 2 3" xfId="12038" xr:uid="{3DF613D5-78C5-431D-8513-3230CD512C2F}"/>
    <cellStyle name="Millares 2 5 4 2 2 3" xfId="6990" xr:uid="{00000000-0005-0000-0000-0000ED0F0000}"/>
    <cellStyle name="Millares 2 5 4 2 2 3 2" xfId="13728" xr:uid="{175D82E8-F93E-4E81-B93A-0E99C614FAAF}"/>
    <cellStyle name="Millares 2 5 4 2 2 4" xfId="10369" xr:uid="{A384B829-14AB-4875-A091-F909535D99DF}"/>
    <cellStyle name="Millares 2 5 4 2 3" xfId="3961" xr:uid="{00000000-0005-0000-0000-0000EE0F0000}"/>
    <cellStyle name="Millares 2 5 4 2 3 2" xfId="5659" xr:uid="{00000000-0005-0000-0000-0000EF0F0000}"/>
    <cellStyle name="Millares 2 5 4 2 3 2 2" xfId="9048" xr:uid="{00000000-0005-0000-0000-0000F00F0000}"/>
    <cellStyle name="Millares 2 5 4 2 3 2 2 2" xfId="15786" xr:uid="{8BB6950C-D317-4FD1-955B-58F976A59718}"/>
    <cellStyle name="Millares 2 5 4 2 3 2 3" xfId="12427" xr:uid="{E794C2A0-684B-4119-B9F0-364B5581E6CC}"/>
    <cellStyle name="Millares 2 5 4 2 3 3" xfId="7379" xr:uid="{00000000-0005-0000-0000-0000F10F0000}"/>
    <cellStyle name="Millares 2 5 4 2 3 3 2" xfId="14117" xr:uid="{67A8EC7D-AADA-4717-9A10-4F4CFDC13E82}"/>
    <cellStyle name="Millares 2 5 4 2 3 4" xfId="10758" xr:uid="{7F6E7064-DCF5-42AF-885E-4798FFABB333}"/>
    <cellStyle name="Millares 2 5 4 2 4" xfId="4468" xr:uid="{00000000-0005-0000-0000-0000F20F0000}"/>
    <cellStyle name="Millares 2 5 4 2 4 2" xfId="6149" xr:uid="{00000000-0005-0000-0000-0000F30F0000}"/>
    <cellStyle name="Millares 2 5 4 2 4 2 2" xfId="9538" xr:uid="{00000000-0005-0000-0000-0000F40F0000}"/>
    <cellStyle name="Millares 2 5 4 2 4 2 2 2" xfId="16276" xr:uid="{9D6CE3AE-4F0F-410B-A303-0B474E0A9D38}"/>
    <cellStyle name="Millares 2 5 4 2 4 2 3" xfId="12917" xr:uid="{B352CB87-20EE-4BE3-BCE3-57770F3C1C23}"/>
    <cellStyle name="Millares 2 5 4 2 4 3" xfId="7869" xr:uid="{00000000-0005-0000-0000-0000F50F0000}"/>
    <cellStyle name="Millares 2 5 4 2 4 3 2" xfId="14607" xr:uid="{DC4A3574-6414-4E30-B231-487C3464F2D6}"/>
    <cellStyle name="Millares 2 5 4 2 4 4" xfId="11248" xr:uid="{4C09D0FF-FBC1-44F4-992B-8CB6EB3AAE92}"/>
    <cellStyle name="Millares 2 5 4 2 5" xfId="4882" xr:uid="{00000000-0005-0000-0000-0000F60F0000}"/>
    <cellStyle name="Millares 2 5 4 2 5 2" xfId="8271" xr:uid="{00000000-0005-0000-0000-0000F70F0000}"/>
    <cellStyle name="Millares 2 5 4 2 5 2 2" xfId="15009" xr:uid="{D4B7A8E8-6F48-4FA2-9B98-6DBC24945A8C}"/>
    <cellStyle name="Millares 2 5 4 2 5 3" xfId="11650" xr:uid="{53D9F7B0-420E-42BC-8C05-6A5B650D3B26}"/>
    <cellStyle name="Millares 2 5 4 2 6" xfId="6602" xr:uid="{00000000-0005-0000-0000-0000F80F0000}"/>
    <cellStyle name="Millares 2 5 4 2 6 2" xfId="13340" xr:uid="{06A0D0DA-4468-40EA-A1BD-2A3D7F27752C}"/>
    <cellStyle name="Millares 2 5 4 2 7" xfId="9980" xr:uid="{D3CADAD4-8492-428C-99AF-3CA3025573B0}"/>
    <cellStyle name="Millares 2 5 4 3" xfId="3372" xr:uid="{00000000-0005-0000-0000-0000F90F0000}"/>
    <cellStyle name="Millares 2 5 4 3 2" xfId="5076" xr:uid="{00000000-0005-0000-0000-0000FA0F0000}"/>
    <cellStyle name="Millares 2 5 4 3 2 2" xfId="8465" xr:uid="{00000000-0005-0000-0000-0000FB0F0000}"/>
    <cellStyle name="Millares 2 5 4 3 2 2 2" xfId="15203" xr:uid="{A81461DD-43ED-4A5C-81BE-F6226E5C6FDA}"/>
    <cellStyle name="Millares 2 5 4 3 2 3" xfId="11844" xr:uid="{5F4F396C-A592-40D4-AC41-6E41703BCE77}"/>
    <cellStyle name="Millares 2 5 4 3 3" xfId="6796" xr:uid="{00000000-0005-0000-0000-0000FC0F0000}"/>
    <cellStyle name="Millares 2 5 4 3 3 2" xfId="13534" xr:uid="{45185783-F6F0-48C3-871F-55EE2A88632B}"/>
    <cellStyle name="Millares 2 5 4 3 4" xfId="10175" xr:uid="{3381D78B-0D28-4D27-8BC9-2B99E0BBE29A}"/>
    <cellStyle name="Millares 2 5 4 4" xfId="3767" xr:uid="{00000000-0005-0000-0000-0000FD0F0000}"/>
    <cellStyle name="Millares 2 5 4 4 2" xfId="5465" xr:uid="{00000000-0005-0000-0000-0000FE0F0000}"/>
    <cellStyle name="Millares 2 5 4 4 2 2" xfId="8854" xr:uid="{00000000-0005-0000-0000-0000FF0F0000}"/>
    <cellStyle name="Millares 2 5 4 4 2 2 2" xfId="15592" xr:uid="{D88E85E6-EE9D-4C8E-BA1D-4090402C8678}"/>
    <cellStyle name="Millares 2 5 4 4 2 3" xfId="12233" xr:uid="{CE5DD519-6DAE-4A45-B782-275F4496CDE0}"/>
    <cellStyle name="Millares 2 5 4 4 3" xfId="7185" xr:uid="{00000000-0005-0000-0000-000000100000}"/>
    <cellStyle name="Millares 2 5 4 4 3 2" xfId="13923" xr:uid="{E566A167-FE2D-48FB-8ADD-F7B347AAC82E}"/>
    <cellStyle name="Millares 2 5 4 4 4" xfId="10564" xr:uid="{DEC11D39-06F3-4510-B2B0-8A4DAD66B8FD}"/>
    <cellStyle name="Millares 2 5 4 5" xfId="4274" xr:uid="{00000000-0005-0000-0000-000001100000}"/>
    <cellStyle name="Millares 2 5 4 5 2" xfId="5955" xr:uid="{00000000-0005-0000-0000-000002100000}"/>
    <cellStyle name="Millares 2 5 4 5 2 2" xfId="9344" xr:uid="{00000000-0005-0000-0000-000003100000}"/>
    <cellStyle name="Millares 2 5 4 5 2 2 2" xfId="16082" xr:uid="{E48652D5-4BCC-44F7-8F5F-575CDB359BC3}"/>
    <cellStyle name="Millares 2 5 4 5 2 3" xfId="12723" xr:uid="{7CF2A3C1-AA75-4855-95AE-55F7628E020E}"/>
    <cellStyle name="Millares 2 5 4 5 3" xfId="7675" xr:uid="{00000000-0005-0000-0000-000004100000}"/>
    <cellStyle name="Millares 2 5 4 5 3 2" xfId="14413" xr:uid="{33287752-2457-4114-B7FB-4BB7CF865FBB}"/>
    <cellStyle name="Millares 2 5 4 5 4" xfId="11054" xr:uid="{600461D6-5EA6-45E1-BB93-151A025ECD2B}"/>
    <cellStyle name="Millares 2 5 4 6" xfId="4688" xr:uid="{00000000-0005-0000-0000-000005100000}"/>
    <cellStyle name="Millares 2 5 4 6 2" xfId="8077" xr:uid="{00000000-0005-0000-0000-000006100000}"/>
    <cellStyle name="Millares 2 5 4 6 2 2" xfId="14815" xr:uid="{6E856AAB-B640-42B5-8491-ADF56ECE75CD}"/>
    <cellStyle name="Millares 2 5 4 6 3" xfId="11456" xr:uid="{2CF3B1DA-1ABD-49FF-A0B0-09D47E2B6943}"/>
    <cellStyle name="Millares 2 5 4 7" xfId="6408" xr:uid="{00000000-0005-0000-0000-000007100000}"/>
    <cellStyle name="Millares 2 5 4 7 2" xfId="13146" xr:uid="{7A2F5CC6-E5D5-4744-9EEC-AAB583B662A0}"/>
    <cellStyle name="Millares 2 5 4 8" xfId="9786" xr:uid="{333C0286-516D-4738-A850-87A7F183806B}"/>
    <cellStyle name="Millares 2 5 5" xfId="3078" xr:uid="{00000000-0005-0000-0000-000008100000}"/>
    <cellStyle name="Millares 2 5 5 2" xfId="3470" xr:uid="{00000000-0005-0000-0000-000009100000}"/>
    <cellStyle name="Millares 2 5 5 2 2" xfId="5174" xr:uid="{00000000-0005-0000-0000-00000A100000}"/>
    <cellStyle name="Millares 2 5 5 2 2 2" xfId="8563" xr:uid="{00000000-0005-0000-0000-00000B100000}"/>
    <cellStyle name="Millares 2 5 5 2 2 2 2" xfId="15301" xr:uid="{17EB7048-6468-4758-9CDD-4D5399E068D7}"/>
    <cellStyle name="Millares 2 5 5 2 2 3" xfId="11942" xr:uid="{65EF3850-31C7-4EC5-BF11-9608A1379E4E}"/>
    <cellStyle name="Millares 2 5 5 2 3" xfId="6894" xr:uid="{00000000-0005-0000-0000-00000C100000}"/>
    <cellStyle name="Millares 2 5 5 2 3 2" xfId="13632" xr:uid="{688972D3-14AF-4E85-B476-C40212BBC2AA}"/>
    <cellStyle name="Millares 2 5 5 2 4" xfId="10273" xr:uid="{12101FCC-91D4-4616-B809-C08CB981C793}"/>
    <cellStyle name="Millares 2 5 5 3" xfId="3865" xr:uid="{00000000-0005-0000-0000-00000D100000}"/>
    <cellStyle name="Millares 2 5 5 3 2" xfId="5563" xr:uid="{00000000-0005-0000-0000-00000E100000}"/>
    <cellStyle name="Millares 2 5 5 3 2 2" xfId="8952" xr:uid="{00000000-0005-0000-0000-00000F100000}"/>
    <cellStyle name="Millares 2 5 5 3 2 2 2" xfId="15690" xr:uid="{84350EC7-C94E-4B9B-97BF-F639D88F2820}"/>
    <cellStyle name="Millares 2 5 5 3 2 3" xfId="12331" xr:uid="{B87ADD07-EF05-4F0B-800F-C675CE341AB3}"/>
    <cellStyle name="Millares 2 5 5 3 3" xfId="7283" xr:uid="{00000000-0005-0000-0000-000010100000}"/>
    <cellStyle name="Millares 2 5 5 3 3 2" xfId="14021" xr:uid="{644C4514-DB71-4656-888B-C0B286C7F7AA}"/>
    <cellStyle name="Millares 2 5 5 3 4" xfId="10662" xr:uid="{9644C3AE-5763-4B08-8479-ECD45B116164}"/>
    <cellStyle name="Millares 2 5 5 4" xfId="4372" xr:uid="{00000000-0005-0000-0000-000011100000}"/>
    <cellStyle name="Millares 2 5 5 4 2" xfId="6053" xr:uid="{00000000-0005-0000-0000-000012100000}"/>
    <cellStyle name="Millares 2 5 5 4 2 2" xfId="9442" xr:uid="{00000000-0005-0000-0000-000013100000}"/>
    <cellStyle name="Millares 2 5 5 4 2 2 2" xfId="16180" xr:uid="{CDF3F869-38F6-47F5-B70F-6BB5B713D446}"/>
    <cellStyle name="Millares 2 5 5 4 2 3" xfId="12821" xr:uid="{BC85483E-B0E0-48B2-A0D8-2E0CAC938D8E}"/>
    <cellStyle name="Millares 2 5 5 4 3" xfId="7773" xr:uid="{00000000-0005-0000-0000-000014100000}"/>
    <cellStyle name="Millares 2 5 5 4 3 2" xfId="14511" xr:uid="{340BDC3D-95D5-4FA6-A98D-576A60D3D856}"/>
    <cellStyle name="Millares 2 5 5 4 4" xfId="11152" xr:uid="{4365B24D-6828-486D-AB58-11BFFCB3855F}"/>
    <cellStyle name="Millares 2 5 5 5" xfId="4786" xr:uid="{00000000-0005-0000-0000-000015100000}"/>
    <cellStyle name="Millares 2 5 5 5 2" xfId="8175" xr:uid="{00000000-0005-0000-0000-000016100000}"/>
    <cellStyle name="Millares 2 5 5 5 2 2" xfId="14913" xr:uid="{C75FAD76-20AD-42CB-BE11-D53543812010}"/>
    <cellStyle name="Millares 2 5 5 5 3" xfId="11554" xr:uid="{8B9DB712-53E0-43A4-9E38-CA282B53FBD3}"/>
    <cellStyle name="Millares 2 5 5 6" xfId="6506" xr:uid="{00000000-0005-0000-0000-000017100000}"/>
    <cellStyle name="Millares 2 5 5 6 2" xfId="13244" xr:uid="{7B40984E-9D8E-41A7-9644-C4701D0D62FB}"/>
    <cellStyle name="Millares 2 5 5 7" xfId="9884" xr:uid="{00D1696F-FDF1-47C7-B80D-46A81F2A1231}"/>
    <cellStyle name="Millares 2 5 6" xfId="3276" xr:uid="{00000000-0005-0000-0000-000018100000}"/>
    <cellStyle name="Millares 2 5 6 2" xfId="4980" xr:uid="{00000000-0005-0000-0000-000019100000}"/>
    <cellStyle name="Millares 2 5 6 2 2" xfId="8369" xr:uid="{00000000-0005-0000-0000-00001A100000}"/>
    <cellStyle name="Millares 2 5 6 2 2 2" xfId="15107" xr:uid="{F2B98041-DC31-498A-9D33-BB5BDF86BCE9}"/>
    <cellStyle name="Millares 2 5 6 2 3" xfId="11748" xr:uid="{CCD4CE1C-00D8-4CD4-B674-CD60471668D5}"/>
    <cellStyle name="Millares 2 5 6 3" xfId="6700" xr:uid="{00000000-0005-0000-0000-00001B100000}"/>
    <cellStyle name="Millares 2 5 6 3 2" xfId="13438" xr:uid="{9514EC29-2388-4749-B56B-90A0B2A1CF32}"/>
    <cellStyle name="Millares 2 5 6 4" xfId="10078" xr:uid="{01B74D1A-E93C-4E5B-99A0-64CB15AC03E7}"/>
    <cellStyle name="Millares 2 5 7" xfId="3669" xr:uid="{00000000-0005-0000-0000-00001C100000}"/>
    <cellStyle name="Millares 2 5 7 2" xfId="5368" xr:uid="{00000000-0005-0000-0000-00001D100000}"/>
    <cellStyle name="Millares 2 5 7 2 2" xfId="8757" xr:uid="{00000000-0005-0000-0000-00001E100000}"/>
    <cellStyle name="Millares 2 5 7 2 2 2" xfId="15495" xr:uid="{D81185CB-8BD0-48A9-BDFB-F56C634F332D}"/>
    <cellStyle name="Millares 2 5 7 2 3" xfId="12136" xr:uid="{38A4CAE6-3B49-4D0B-AF37-8A026C67B043}"/>
    <cellStyle name="Millares 2 5 7 3" xfId="7088" xr:uid="{00000000-0005-0000-0000-00001F100000}"/>
    <cellStyle name="Millares 2 5 7 3 2" xfId="13826" xr:uid="{F25CB401-B77B-4D56-8714-981E50338F6F}"/>
    <cellStyle name="Millares 2 5 7 4" xfId="10467" xr:uid="{3AD2CF68-9DE3-4123-A183-2EF126370C5E}"/>
    <cellStyle name="Millares 2 5 8" xfId="4067" xr:uid="{00000000-0005-0000-0000-000020100000}"/>
    <cellStyle name="Millares 2 5 8 2" xfId="5759" xr:uid="{00000000-0005-0000-0000-000021100000}"/>
    <cellStyle name="Millares 2 5 8 2 2" xfId="9148" xr:uid="{00000000-0005-0000-0000-000022100000}"/>
    <cellStyle name="Millares 2 5 8 2 2 2" xfId="15886" xr:uid="{D17D8F02-9BC1-48BB-AD60-21B333D1CC9B}"/>
    <cellStyle name="Millares 2 5 8 2 3" xfId="12527" xr:uid="{41B11913-92C0-450E-A57A-67F2A96DBD36}"/>
    <cellStyle name="Millares 2 5 8 3" xfId="7479" xr:uid="{00000000-0005-0000-0000-000023100000}"/>
    <cellStyle name="Millares 2 5 8 3 2" xfId="14217" xr:uid="{A2A10C59-353F-43E4-AB58-AEDD3244D0FE}"/>
    <cellStyle name="Millares 2 5 8 4" xfId="10858" xr:uid="{B4E0C341-E95B-4C72-AD5B-C1675E84D623}"/>
    <cellStyle name="Millares 2 5 9" xfId="4172" xr:uid="{00000000-0005-0000-0000-000024100000}"/>
    <cellStyle name="Millares 2 5 9 2" xfId="5857" xr:uid="{00000000-0005-0000-0000-000025100000}"/>
    <cellStyle name="Millares 2 5 9 2 2" xfId="9246" xr:uid="{00000000-0005-0000-0000-000026100000}"/>
    <cellStyle name="Millares 2 5 9 2 2 2" xfId="15984" xr:uid="{5892BBF6-5BD1-4830-8804-A3947C6871DF}"/>
    <cellStyle name="Millares 2 5 9 2 3" xfId="12625" xr:uid="{2B45D75E-DFEF-41EF-8C49-4A8BC4974A1B}"/>
    <cellStyle name="Millares 2 5 9 3" xfId="7577" xr:uid="{00000000-0005-0000-0000-000027100000}"/>
    <cellStyle name="Millares 2 5 9 3 2" xfId="14315" xr:uid="{D73D10DD-A442-4DA4-8D2D-08DC23D02C29}"/>
    <cellStyle name="Millares 2 5 9 4" xfId="10956" xr:uid="{0625CBB6-37BF-4586-B380-BAD8265629D7}"/>
    <cellStyle name="Millares 2 6" xfId="223" xr:uid="{00000000-0005-0000-0000-000028100000}"/>
    <cellStyle name="Millares 2 6 10" xfId="4591" xr:uid="{00000000-0005-0000-0000-000029100000}"/>
    <cellStyle name="Millares 2 6 10 2" xfId="7980" xr:uid="{00000000-0005-0000-0000-00002A100000}"/>
    <cellStyle name="Millares 2 6 10 2 2" xfId="14718" xr:uid="{53A58F91-B4B5-4BA2-9714-ECF5B37F8953}"/>
    <cellStyle name="Millares 2 6 10 3" xfId="11359" xr:uid="{64608425-0FC9-4673-88FB-2072F947FF18}"/>
    <cellStyle name="Millares 2 6 11" xfId="6270" xr:uid="{00000000-0005-0000-0000-00002B100000}"/>
    <cellStyle name="Millares 2 6 11 2" xfId="13031" xr:uid="{066D714D-052A-4482-AC75-1379F2F6BF07}"/>
    <cellStyle name="Millares 2 6 12" xfId="9692" xr:uid="{499B774A-FCC7-4B01-BFEA-F8B2945252F8}"/>
    <cellStyle name="Millares 2 6 2" xfId="224" xr:uid="{00000000-0005-0000-0000-00002C100000}"/>
    <cellStyle name="Millares 2 6 2 10" xfId="6271" xr:uid="{00000000-0005-0000-0000-00002D100000}"/>
    <cellStyle name="Millares 2 6 2 10 2" xfId="13032" xr:uid="{BF42B5E7-04B5-4AB8-AA88-2C667820EB89}"/>
    <cellStyle name="Millares 2 6 2 11" xfId="9693" xr:uid="{98DB79FA-19E0-412F-816D-C82EA53208E2}"/>
    <cellStyle name="Millares 2 6 2 2" xfId="2898" xr:uid="{00000000-0005-0000-0000-00002E100000}"/>
    <cellStyle name="Millares 2 6 2 2 10" xfId="9742" xr:uid="{7229608E-D507-43E8-8789-11B4BE090D20}"/>
    <cellStyle name="Millares 2 6 2 2 2" xfId="3030" xr:uid="{00000000-0005-0000-0000-00002F100000}"/>
    <cellStyle name="Millares 2 6 2 2 2 2" xfId="3228" xr:uid="{00000000-0005-0000-0000-000030100000}"/>
    <cellStyle name="Millares 2 6 2 2 2 2 2" xfId="3620" xr:uid="{00000000-0005-0000-0000-000031100000}"/>
    <cellStyle name="Millares 2 6 2 2 2 2 2 2" xfId="5324" xr:uid="{00000000-0005-0000-0000-000032100000}"/>
    <cellStyle name="Millares 2 6 2 2 2 2 2 2 2" xfId="8713" xr:uid="{00000000-0005-0000-0000-000033100000}"/>
    <cellStyle name="Millares 2 6 2 2 2 2 2 2 2 2" xfId="15451" xr:uid="{6B21BF96-62C0-4850-AB1C-C601DB390676}"/>
    <cellStyle name="Millares 2 6 2 2 2 2 2 2 3" xfId="12092" xr:uid="{4CE07253-FD88-41C2-A006-EF65553B7B3B}"/>
    <cellStyle name="Millares 2 6 2 2 2 2 2 3" xfId="7044" xr:uid="{00000000-0005-0000-0000-000034100000}"/>
    <cellStyle name="Millares 2 6 2 2 2 2 2 3 2" xfId="13782" xr:uid="{E815FFA9-DE54-4B3F-A50D-DBA2F0335D48}"/>
    <cellStyle name="Millares 2 6 2 2 2 2 2 4" xfId="10423" xr:uid="{F5ED69BB-D614-43EF-A883-7A1E2A752A09}"/>
    <cellStyle name="Millares 2 6 2 2 2 2 3" xfId="4015" xr:uid="{00000000-0005-0000-0000-000035100000}"/>
    <cellStyle name="Millares 2 6 2 2 2 2 3 2" xfId="5713" xr:uid="{00000000-0005-0000-0000-000036100000}"/>
    <cellStyle name="Millares 2 6 2 2 2 2 3 2 2" xfId="9102" xr:uid="{00000000-0005-0000-0000-000037100000}"/>
    <cellStyle name="Millares 2 6 2 2 2 2 3 2 2 2" xfId="15840" xr:uid="{CB2C7D76-39E0-43E3-9C91-665F7C450F97}"/>
    <cellStyle name="Millares 2 6 2 2 2 2 3 2 3" xfId="12481" xr:uid="{CB93A1C9-CA8E-4FF2-8D86-61A9A76BD856}"/>
    <cellStyle name="Millares 2 6 2 2 2 2 3 3" xfId="7433" xr:uid="{00000000-0005-0000-0000-000038100000}"/>
    <cellStyle name="Millares 2 6 2 2 2 2 3 3 2" xfId="14171" xr:uid="{435EE22F-3DC6-4C44-9873-1C9D4681DBF7}"/>
    <cellStyle name="Millares 2 6 2 2 2 2 3 4" xfId="10812" xr:uid="{75C848DE-4009-45AD-A321-2C40D6173DB0}"/>
    <cellStyle name="Millares 2 6 2 2 2 2 4" xfId="4522" xr:uid="{00000000-0005-0000-0000-000039100000}"/>
    <cellStyle name="Millares 2 6 2 2 2 2 4 2" xfId="6203" xr:uid="{00000000-0005-0000-0000-00003A100000}"/>
    <cellStyle name="Millares 2 6 2 2 2 2 4 2 2" xfId="9592" xr:uid="{00000000-0005-0000-0000-00003B100000}"/>
    <cellStyle name="Millares 2 6 2 2 2 2 4 2 2 2" xfId="16330" xr:uid="{A11A98D5-5253-4FFC-907D-0D3A39968135}"/>
    <cellStyle name="Millares 2 6 2 2 2 2 4 2 3" xfId="12971" xr:uid="{8184B9D6-74C7-4F05-81FA-2BDED0BEC96A}"/>
    <cellStyle name="Millares 2 6 2 2 2 2 4 3" xfId="7923" xr:uid="{00000000-0005-0000-0000-00003C100000}"/>
    <cellStyle name="Millares 2 6 2 2 2 2 4 3 2" xfId="14661" xr:uid="{1287EDD9-67BB-4D3B-B597-BAFDB51D9E3D}"/>
    <cellStyle name="Millares 2 6 2 2 2 2 4 4" xfId="11302" xr:uid="{7D120AA1-1552-4C6C-BFF2-6D25C5FC53D4}"/>
    <cellStyle name="Millares 2 6 2 2 2 2 5" xfId="4936" xr:uid="{00000000-0005-0000-0000-00003D100000}"/>
    <cellStyle name="Millares 2 6 2 2 2 2 5 2" xfId="8325" xr:uid="{00000000-0005-0000-0000-00003E100000}"/>
    <cellStyle name="Millares 2 6 2 2 2 2 5 2 2" xfId="15063" xr:uid="{38467B21-F561-4DED-BBBD-7D805ED7FE7B}"/>
    <cellStyle name="Millares 2 6 2 2 2 2 5 3" xfId="11704" xr:uid="{A4A7F245-E83A-4C21-AEB1-783A957011DC}"/>
    <cellStyle name="Millares 2 6 2 2 2 2 6" xfId="6656" xr:uid="{00000000-0005-0000-0000-00003F100000}"/>
    <cellStyle name="Millares 2 6 2 2 2 2 6 2" xfId="13394" xr:uid="{AEF62DF4-07E5-43FB-BF9C-6E83EEA3C79B}"/>
    <cellStyle name="Millares 2 6 2 2 2 2 7" xfId="10034" xr:uid="{5A23BD4C-16E0-4703-9F4F-7FB74691EB67}"/>
    <cellStyle name="Millares 2 6 2 2 2 3" xfId="3426" xr:uid="{00000000-0005-0000-0000-000040100000}"/>
    <cellStyle name="Millares 2 6 2 2 2 3 2" xfId="5130" xr:uid="{00000000-0005-0000-0000-000041100000}"/>
    <cellStyle name="Millares 2 6 2 2 2 3 2 2" xfId="8519" xr:uid="{00000000-0005-0000-0000-000042100000}"/>
    <cellStyle name="Millares 2 6 2 2 2 3 2 2 2" xfId="15257" xr:uid="{F0AD9E43-1122-4D8D-92F7-A02FC0810596}"/>
    <cellStyle name="Millares 2 6 2 2 2 3 2 3" xfId="11898" xr:uid="{B21A2F83-A534-4C89-B420-F760E4AD9679}"/>
    <cellStyle name="Millares 2 6 2 2 2 3 3" xfId="6850" xr:uid="{00000000-0005-0000-0000-000043100000}"/>
    <cellStyle name="Millares 2 6 2 2 2 3 3 2" xfId="13588" xr:uid="{B7C448D0-CC0A-447C-8A0D-19CE05CC09F5}"/>
    <cellStyle name="Millares 2 6 2 2 2 3 4" xfId="10229" xr:uid="{43C5C4CB-77E8-4A39-AAC2-FC3EFF6CF68B}"/>
    <cellStyle name="Millares 2 6 2 2 2 4" xfId="3821" xr:uid="{00000000-0005-0000-0000-000044100000}"/>
    <cellStyle name="Millares 2 6 2 2 2 4 2" xfId="5519" xr:uid="{00000000-0005-0000-0000-000045100000}"/>
    <cellStyle name="Millares 2 6 2 2 2 4 2 2" xfId="8908" xr:uid="{00000000-0005-0000-0000-000046100000}"/>
    <cellStyle name="Millares 2 6 2 2 2 4 2 2 2" xfId="15646" xr:uid="{49615E4C-77BE-431A-9744-5945066E9FF4}"/>
    <cellStyle name="Millares 2 6 2 2 2 4 2 3" xfId="12287" xr:uid="{18169D79-6A13-4C1B-9152-9D25D240192D}"/>
    <cellStyle name="Millares 2 6 2 2 2 4 3" xfId="7239" xr:uid="{00000000-0005-0000-0000-000047100000}"/>
    <cellStyle name="Millares 2 6 2 2 2 4 3 2" xfId="13977" xr:uid="{7B536C9B-25B2-4EED-B7E6-F45ABD04BA9C}"/>
    <cellStyle name="Millares 2 6 2 2 2 4 4" xfId="10618" xr:uid="{405FE9FF-AE27-4DD0-8EA2-C0D8BA5F406E}"/>
    <cellStyle name="Millares 2 6 2 2 2 5" xfId="4328" xr:uid="{00000000-0005-0000-0000-000048100000}"/>
    <cellStyle name="Millares 2 6 2 2 2 5 2" xfId="6009" xr:uid="{00000000-0005-0000-0000-000049100000}"/>
    <cellStyle name="Millares 2 6 2 2 2 5 2 2" xfId="9398" xr:uid="{00000000-0005-0000-0000-00004A100000}"/>
    <cellStyle name="Millares 2 6 2 2 2 5 2 2 2" xfId="16136" xr:uid="{DC2D5699-A78B-4317-A987-97F83FC93D3E}"/>
    <cellStyle name="Millares 2 6 2 2 2 5 2 3" xfId="12777" xr:uid="{45A9AA90-7FC0-4685-8CA7-6FF46D465D92}"/>
    <cellStyle name="Millares 2 6 2 2 2 5 3" xfId="7729" xr:uid="{00000000-0005-0000-0000-00004B100000}"/>
    <cellStyle name="Millares 2 6 2 2 2 5 3 2" xfId="14467" xr:uid="{3147C26D-5A76-4D53-BB1F-AFD67A573AE3}"/>
    <cellStyle name="Millares 2 6 2 2 2 5 4" xfId="11108" xr:uid="{A4EE5CE6-58E1-4230-8653-C90AD4B81494}"/>
    <cellStyle name="Millares 2 6 2 2 2 6" xfId="4742" xr:uid="{00000000-0005-0000-0000-00004C100000}"/>
    <cellStyle name="Millares 2 6 2 2 2 6 2" xfId="8131" xr:uid="{00000000-0005-0000-0000-00004D100000}"/>
    <cellStyle name="Millares 2 6 2 2 2 6 2 2" xfId="14869" xr:uid="{5CE00183-0FA0-422C-8D55-0EE9FF32A5DA}"/>
    <cellStyle name="Millares 2 6 2 2 2 6 3" xfId="11510" xr:uid="{9F850763-5DD6-4C22-B84B-50FEC0173530}"/>
    <cellStyle name="Millares 2 6 2 2 2 7" xfId="6462" xr:uid="{00000000-0005-0000-0000-00004E100000}"/>
    <cellStyle name="Millares 2 6 2 2 2 7 2" xfId="13200" xr:uid="{8B92B744-F474-4293-9271-A9647038E575}"/>
    <cellStyle name="Millares 2 6 2 2 2 8" xfId="9840" xr:uid="{F92DB7D7-F733-4A64-B9AE-4364B79A2137}"/>
    <cellStyle name="Millares 2 6 2 2 3" xfId="3130" xr:uid="{00000000-0005-0000-0000-00004F100000}"/>
    <cellStyle name="Millares 2 6 2 2 3 2" xfId="3522" xr:uid="{00000000-0005-0000-0000-000050100000}"/>
    <cellStyle name="Millares 2 6 2 2 3 2 2" xfId="5226" xr:uid="{00000000-0005-0000-0000-000051100000}"/>
    <cellStyle name="Millares 2 6 2 2 3 2 2 2" xfId="8615" xr:uid="{00000000-0005-0000-0000-000052100000}"/>
    <cellStyle name="Millares 2 6 2 2 3 2 2 2 2" xfId="15353" xr:uid="{54DC625C-8EC5-402B-B118-207BC01C6275}"/>
    <cellStyle name="Millares 2 6 2 2 3 2 2 3" xfId="11994" xr:uid="{8B6CB1A6-64D5-4CCB-8A5C-B7696648C17A}"/>
    <cellStyle name="Millares 2 6 2 2 3 2 3" xfId="6946" xr:uid="{00000000-0005-0000-0000-000053100000}"/>
    <cellStyle name="Millares 2 6 2 2 3 2 3 2" xfId="13684" xr:uid="{AAF63213-BE56-44C1-9A89-F7C9B5DE46B6}"/>
    <cellStyle name="Millares 2 6 2 2 3 2 4" xfId="10325" xr:uid="{106B11C6-58AB-4C3C-96D9-2C4440E862FC}"/>
    <cellStyle name="Millares 2 6 2 2 3 3" xfId="3917" xr:uid="{00000000-0005-0000-0000-000054100000}"/>
    <cellStyle name="Millares 2 6 2 2 3 3 2" xfId="5615" xr:uid="{00000000-0005-0000-0000-000055100000}"/>
    <cellStyle name="Millares 2 6 2 2 3 3 2 2" xfId="9004" xr:uid="{00000000-0005-0000-0000-000056100000}"/>
    <cellStyle name="Millares 2 6 2 2 3 3 2 2 2" xfId="15742" xr:uid="{4468B338-9CA5-42D2-8CC4-C72EEC0B0F25}"/>
    <cellStyle name="Millares 2 6 2 2 3 3 2 3" xfId="12383" xr:uid="{F38194F0-9FB1-4B07-BAEC-0ACF633A165C}"/>
    <cellStyle name="Millares 2 6 2 2 3 3 3" xfId="7335" xr:uid="{00000000-0005-0000-0000-000057100000}"/>
    <cellStyle name="Millares 2 6 2 2 3 3 3 2" xfId="14073" xr:uid="{43F8714B-A365-4343-BDEA-DF7C2745F2DA}"/>
    <cellStyle name="Millares 2 6 2 2 3 3 4" xfId="10714" xr:uid="{EE5A6A99-E1BF-4200-BFE0-B4D2E62E9D3A}"/>
    <cellStyle name="Millares 2 6 2 2 3 4" xfId="4424" xr:uid="{00000000-0005-0000-0000-000058100000}"/>
    <cellStyle name="Millares 2 6 2 2 3 4 2" xfId="6105" xr:uid="{00000000-0005-0000-0000-000059100000}"/>
    <cellStyle name="Millares 2 6 2 2 3 4 2 2" xfId="9494" xr:uid="{00000000-0005-0000-0000-00005A100000}"/>
    <cellStyle name="Millares 2 6 2 2 3 4 2 2 2" xfId="16232" xr:uid="{840CA720-FA41-4F4C-BD00-72FD664075CA}"/>
    <cellStyle name="Millares 2 6 2 2 3 4 2 3" xfId="12873" xr:uid="{1270EF72-AE3B-4FDA-93DE-D759BE2BAF72}"/>
    <cellStyle name="Millares 2 6 2 2 3 4 3" xfId="7825" xr:uid="{00000000-0005-0000-0000-00005B100000}"/>
    <cellStyle name="Millares 2 6 2 2 3 4 3 2" xfId="14563" xr:uid="{9ABF7D8A-2F93-44AA-85A3-A06A4B741D1C}"/>
    <cellStyle name="Millares 2 6 2 2 3 4 4" xfId="11204" xr:uid="{C30CF1F5-C170-4C1F-9143-3C68709150B3}"/>
    <cellStyle name="Millares 2 6 2 2 3 5" xfId="4838" xr:uid="{00000000-0005-0000-0000-00005C100000}"/>
    <cellStyle name="Millares 2 6 2 2 3 5 2" xfId="8227" xr:uid="{00000000-0005-0000-0000-00005D100000}"/>
    <cellStyle name="Millares 2 6 2 2 3 5 2 2" xfId="14965" xr:uid="{C7EDAB01-899F-40F0-8411-30EA1D14F2EA}"/>
    <cellStyle name="Millares 2 6 2 2 3 5 3" xfId="11606" xr:uid="{AA644A14-CA6F-4AD3-8CB6-EC08FEA126E7}"/>
    <cellStyle name="Millares 2 6 2 2 3 6" xfId="6558" xr:uid="{00000000-0005-0000-0000-00005E100000}"/>
    <cellStyle name="Millares 2 6 2 2 3 6 2" xfId="13296" xr:uid="{626D1D8D-C45A-4082-ADC8-6A47DDCCBBD4}"/>
    <cellStyle name="Millares 2 6 2 2 3 7" xfId="9936" xr:uid="{2B937899-B86F-4833-BEC2-9E4F9BA9EC18}"/>
    <cellStyle name="Millares 2 6 2 2 4" xfId="3328" xr:uid="{00000000-0005-0000-0000-00005F100000}"/>
    <cellStyle name="Millares 2 6 2 2 4 2" xfId="5032" xr:uid="{00000000-0005-0000-0000-000060100000}"/>
    <cellStyle name="Millares 2 6 2 2 4 2 2" xfId="8421" xr:uid="{00000000-0005-0000-0000-000061100000}"/>
    <cellStyle name="Millares 2 6 2 2 4 2 2 2" xfId="15159" xr:uid="{6A3FF3E8-F3C9-4464-9890-84DD8786CCF5}"/>
    <cellStyle name="Millares 2 6 2 2 4 2 3" xfId="11800" xr:uid="{5F62D28F-8DE0-43F9-989B-C9007FFBA428}"/>
    <cellStyle name="Millares 2 6 2 2 4 3" xfId="6752" xr:uid="{00000000-0005-0000-0000-000062100000}"/>
    <cellStyle name="Millares 2 6 2 2 4 3 2" xfId="13490" xr:uid="{EB7DF494-6D4E-48D3-AEC1-39F76E99EFA5}"/>
    <cellStyle name="Millares 2 6 2 2 4 4" xfId="10131" xr:uid="{678918FB-4878-4E46-ABE0-31253BC06CC9}"/>
    <cellStyle name="Millares 2 6 2 2 5" xfId="3723" xr:uid="{00000000-0005-0000-0000-000063100000}"/>
    <cellStyle name="Millares 2 6 2 2 5 2" xfId="5421" xr:uid="{00000000-0005-0000-0000-000064100000}"/>
    <cellStyle name="Millares 2 6 2 2 5 2 2" xfId="8810" xr:uid="{00000000-0005-0000-0000-000065100000}"/>
    <cellStyle name="Millares 2 6 2 2 5 2 2 2" xfId="15548" xr:uid="{74BD1964-AF53-4DD0-92AE-57655EAD64F3}"/>
    <cellStyle name="Millares 2 6 2 2 5 2 3" xfId="12189" xr:uid="{B9A8F882-04FD-46E7-91D0-BF55CB50C29C}"/>
    <cellStyle name="Millares 2 6 2 2 5 3" xfId="7141" xr:uid="{00000000-0005-0000-0000-000066100000}"/>
    <cellStyle name="Millares 2 6 2 2 5 3 2" xfId="13879" xr:uid="{10CC7C40-6D77-4DDC-BC6D-F8EB8230FDC0}"/>
    <cellStyle name="Millares 2 6 2 2 5 4" xfId="10520" xr:uid="{BF27B78E-7918-4163-9362-EE01CB9FD7DE}"/>
    <cellStyle name="Millares 2 6 2 2 6" xfId="4121" xr:uid="{00000000-0005-0000-0000-000067100000}"/>
    <cellStyle name="Millares 2 6 2 2 6 2" xfId="5813" xr:uid="{00000000-0005-0000-0000-000068100000}"/>
    <cellStyle name="Millares 2 6 2 2 6 2 2" xfId="9202" xr:uid="{00000000-0005-0000-0000-000069100000}"/>
    <cellStyle name="Millares 2 6 2 2 6 2 2 2" xfId="15940" xr:uid="{64FAFDA5-DA2C-4E2C-A9D1-BB6E1DB65F98}"/>
    <cellStyle name="Millares 2 6 2 2 6 2 3" xfId="12581" xr:uid="{DCCA7655-5466-4AD6-AA04-336D34FFCC36}"/>
    <cellStyle name="Millares 2 6 2 2 6 3" xfId="7533" xr:uid="{00000000-0005-0000-0000-00006A100000}"/>
    <cellStyle name="Millares 2 6 2 2 6 3 2" xfId="14271" xr:uid="{11AC5912-317E-46DF-8F86-A2369A59966B}"/>
    <cellStyle name="Millares 2 6 2 2 6 4" xfId="10912" xr:uid="{8FDBD495-6558-4A26-BCDF-8A40BD400ACE}"/>
    <cellStyle name="Millares 2 6 2 2 7" xfId="4230" xr:uid="{00000000-0005-0000-0000-00006B100000}"/>
    <cellStyle name="Millares 2 6 2 2 7 2" xfId="5911" xr:uid="{00000000-0005-0000-0000-00006C100000}"/>
    <cellStyle name="Millares 2 6 2 2 7 2 2" xfId="9300" xr:uid="{00000000-0005-0000-0000-00006D100000}"/>
    <cellStyle name="Millares 2 6 2 2 7 2 2 2" xfId="16038" xr:uid="{912BFB74-4B06-48B7-AA12-3348B24ABB20}"/>
    <cellStyle name="Millares 2 6 2 2 7 2 3" xfId="12679" xr:uid="{15EBF013-E9FC-4598-B48C-0381EF5BE94A}"/>
    <cellStyle name="Millares 2 6 2 2 7 3" xfId="7631" xr:uid="{00000000-0005-0000-0000-00006E100000}"/>
    <cellStyle name="Millares 2 6 2 2 7 3 2" xfId="14369" xr:uid="{025E41A2-910A-4CFC-A921-96F1F32A08BE}"/>
    <cellStyle name="Millares 2 6 2 2 7 4" xfId="11010" xr:uid="{BDDAF454-52D9-4360-A805-A573DE0E0D22}"/>
    <cellStyle name="Millares 2 6 2 2 8" xfId="4644" xr:uid="{00000000-0005-0000-0000-00006F100000}"/>
    <cellStyle name="Millares 2 6 2 2 8 2" xfId="8033" xr:uid="{00000000-0005-0000-0000-000070100000}"/>
    <cellStyle name="Millares 2 6 2 2 8 2 2" xfId="14771" xr:uid="{66C1AFC1-4A2A-44DD-BFFE-5354C50C5DEF}"/>
    <cellStyle name="Millares 2 6 2 2 8 3" xfId="11412" xr:uid="{A72A9B6C-9E83-4E01-96C6-F40DAF345960}"/>
    <cellStyle name="Millares 2 6 2 2 9" xfId="6350" xr:uid="{00000000-0005-0000-0000-000071100000}"/>
    <cellStyle name="Millares 2 6 2 2 9 2" xfId="13094" xr:uid="{0850025C-1011-474C-AC2D-8CC302AD51E8}"/>
    <cellStyle name="Millares 2 6 2 3" xfId="2975" xr:uid="{00000000-0005-0000-0000-000072100000}"/>
    <cellStyle name="Millares 2 6 2 3 2" xfId="3177" xr:uid="{00000000-0005-0000-0000-000073100000}"/>
    <cellStyle name="Millares 2 6 2 3 2 2" xfId="3569" xr:uid="{00000000-0005-0000-0000-000074100000}"/>
    <cellStyle name="Millares 2 6 2 3 2 2 2" xfId="5273" xr:uid="{00000000-0005-0000-0000-000075100000}"/>
    <cellStyle name="Millares 2 6 2 3 2 2 2 2" xfId="8662" xr:uid="{00000000-0005-0000-0000-000076100000}"/>
    <cellStyle name="Millares 2 6 2 3 2 2 2 2 2" xfId="15400" xr:uid="{E80D7D1A-809A-4FEF-928E-C7E9CEDD975E}"/>
    <cellStyle name="Millares 2 6 2 3 2 2 2 3" xfId="12041" xr:uid="{A27B4CB6-938F-4F7D-8341-861E2995F6F5}"/>
    <cellStyle name="Millares 2 6 2 3 2 2 3" xfId="6993" xr:uid="{00000000-0005-0000-0000-000077100000}"/>
    <cellStyle name="Millares 2 6 2 3 2 2 3 2" xfId="13731" xr:uid="{BB95282B-2FD0-438F-B84C-D98A9282B410}"/>
    <cellStyle name="Millares 2 6 2 3 2 2 4" xfId="10372" xr:uid="{36A9DA7A-A648-4D4B-A03A-82B862C12D21}"/>
    <cellStyle name="Millares 2 6 2 3 2 3" xfId="3964" xr:uid="{00000000-0005-0000-0000-000078100000}"/>
    <cellStyle name="Millares 2 6 2 3 2 3 2" xfId="5662" xr:uid="{00000000-0005-0000-0000-000079100000}"/>
    <cellStyle name="Millares 2 6 2 3 2 3 2 2" xfId="9051" xr:uid="{00000000-0005-0000-0000-00007A100000}"/>
    <cellStyle name="Millares 2 6 2 3 2 3 2 2 2" xfId="15789" xr:uid="{94E9F673-B64A-4691-80A4-EF230A7DFC71}"/>
    <cellStyle name="Millares 2 6 2 3 2 3 2 3" xfId="12430" xr:uid="{FC9EDF71-CAD4-4B9A-8A18-72A9C4894993}"/>
    <cellStyle name="Millares 2 6 2 3 2 3 3" xfId="7382" xr:uid="{00000000-0005-0000-0000-00007B100000}"/>
    <cellStyle name="Millares 2 6 2 3 2 3 3 2" xfId="14120" xr:uid="{80AA11FD-FB1C-4B8D-A5E6-D4B3E557E0BD}"/>
    <cellStyle name="Millares 2 6 2 3 2 3 4" xfId="10761" xr:uid="{B8E26D55-83EB-4A45-8F27-5C174122BCE0}"/>
    <cellStyle name="Millares 2 6 2 3 2 4" xfId="4471" xr:uid="{00000000-0005-0000-0000-00007C100000}"/>
    <cellStyle name="Millares 2 6 2 3 2 4 2" xfId="6152" xr:uid="{00000000-0005-0000-0000-00007D100000}"/>
    <cellStyle name="Millares 2 6 2 3 2 4 2 2" xfId="9541" xr:uid="{00000000-0005-0000-0000-00007E100000}"/>
    <cellStyle name="Millares 2 6 2 3 2 4 2 2 2" xfId="16279" xr:uid="{BBCC63EE-D57A-4618-8BB5-B4F2DCBFFF61}"/>
    <cellStyle name="Millares 2 6 2 3 2 4 2 3" xfId="12920" xr:uid="{99B3824E-A5CC-416A-BA20-0E0767526BA5}"/>
    <cellStyle name="Millares 2 6 2 3 2 4 3" xfId="7872" xr:uid="{00000000-0005-0000-0000-00007F100000}"/>
    <cellStyle name="Millares 2 6 2 3 2 4 3 2" xfId="14610" xr:uid="{09309399-FBE9-4898-8456-F77A83A51726}"/>
    <cellStyle name="Millares 2 6 2 3 2 4 4" xfId="11251" xr:uid="{0A0C2F4B-C711-47C4-969F-556B4010F075}"/>
    <cellStyle name="Millares 2 6 2 3 2 5" xfId="4885" xr:uid="{00000000-0005-0000-0000-000080100000}"/>
    <cellStyle name="Millares 2 6 2 3 2 5 2" xfId="8274" xr:uid="{00000000-0005-0000-0000-000081100000}"/>
    <cellStyle name="Millares 2 6 2 3 2 5 2 2" xfId="15012" xr:uid="{807E5362-9843-4AD0-A45F-4A6FB7F5C1BD}"/>
    <cellStyle name="Millares 2 6 2 3 2 5 3" xfId="11653" xr:uid="{62544EDF-EEAB-4EF9-A2E7-89865FF62F57}"/>
    <cellStyle name="Millares 2 6 2 3 2 6" xfId="6605" xr:uid="{00000000-0005-0000-0000-000082100000}"/>
    <cellStyle name="Millares 2 6 2 3 2 6 2" xfId="13343" xr:uid="{7F84DA51-3ACE-40D9-84C9-238E876D1A58}"/>
    <cellStyle name="Millares 2 6 2 3 2 7" xfId="9983" xr:uid="{89009F37-DBD3-4741-85F9-7E96B5211BB7}"/>
    <cellStyle name="Millares 2 6 2 3 3" xfId="3375" xr:uid="{00000000-0005-0000-0000-000083100000}"/>
    <cellStyle name="Millares 2 6 2 3 3 2" xfId="5079" xr:uid="{00000000-0005-0000-0000-000084100000}"/>
    <cellStyle name="Millares 2 6 2 3 3 2 2" xfId="8468" xr:uid="{00000000-0005-0000-0000-000085100000}"/>
    <cellStyle name="Millares 2 6 2 3 3 2 2 2" xfId="15206" xr:uid="{5CFA315F-CCAC-4FE5-9CCD-84FC0844596B}"/>
    <cellStyle name="Millares 2 6 2 3 3 2 3" xfId="11847" xr:uid="{7857D6FA-C784-4493-87B6-AFE3419F1DE7}"/>
    <cellStyle name="Millares 2 6 2 3 3 3" xfId="6799" xr:uid="{00000000-0005-0000-0000-000086100000}"/>
    <cellStyle name="Millares 2 6 2 3 3 3 2" xfId="13537" xr:uid="{B635DBB1-20BB-4022-A93F-54F3D5A9D479}"/>
    <cellStyle name="Millares 2 6 2 3 3 4" xfId="10178" xr:uid="{D6D52B6D-E715-46E8-9A2E-10D1B6157771}"/>
    <cellStyle name="Millares 2 6 2 3 4" xfId="3770" xr:uid="{00000000-0005-0000-0000-000087100000}"/>
    <cellStyle name="Millares 2 6 2 3 4 2" xfId="5468" xr:uid="{00000000-0005-0000-0000-000088100000}"/>
    <cellStyle name="Millares 2 6 2 3 4 2 2" xfId="8857" xr:uid="{00000000-0005-0000-0000-000089100000}"/>
    <cellStyle name="Millares 2 6 2 3 4 2 2 2" xfId="15595" xr:uid="{33CE0A18-9795-4680-AD27-A8B5B5AE2718}"/>
    <cellStyle name="Millares 2 6 2 3 4 2 3" xfId="12236" xr:uid="{F2084DE5-6A72-44E1-AA58-BCA457FD089F}"/>
    <cellStyle name="Millares 2 6 2 3 4 3" xfId="7188" xr:uid="{00000000-0005-0000-0000-00008A100000}"/>
    <cellStyle name="Millares 2 6 2 3 4 3 2" xfId="13926" xr:uid="{C08E2971-0BA6-433C-B6DE-93E11CDA0C31}"/>
    <cellStyle name="Millares 2 6 2 3 4 4" xfId="10567" xr:uid="{4FE614F4-9935-4864-A960-4FFF3ED39B4F}"/>
    <cellStyle name="Millares 2 6 2 3 5" xfId="4277" xr:uid="{00000000-0005-0000-0000-00008B100000}"/>
    <cellStyle name="Millares 2 6 2 3 5 2" xfId="5958" xr:uid="{00000000-0005-0000-0000-00008C100000}"/>
    <cellStyle name="Millares 2 6 2 3 5 2 2" xfId="9347" xr:uid="{00000000-0005-0000-0000-00008D100000}"/>
    <cellStyle name="Millares 2 6 2 3 5 2 2 2" xfId="16085" xr:uid="{A6757370-3810-49E9-A5D8-B141E5DE6FE6}"/>
    <cellStyle name="Millares 2 6 2 3 5 2 3" xfId="12726" xr:uid="{4D2F432A-A4C1-4D8D-8233-E75C29813ED3}"/>
    <cellStyle name="Millares 2 6 2 3 5 3" xfId="7678" xr:uid="{00000000-0005-0000-0000-00008E100000}"/>
    <cellStyle name="Millares 2 6 2 3 5 3 2" xfId="14416" xr:uid="{5794E5D6-AA38-44E1-87E6-78E4C2686723}"/>
    <cellStyle name="Millares 2 6 2 3 5 4" xfId="11057" xr:uid="{E5D9E8FB-F2E6-4AAD-9F12-4946A40814B7}"/>
    <cellStyle name="Millares 2 6 2 3 6" xfId="4691" xr:uid="{00000000-0005-0000-0000-00008F100000}"/>
    <cellStyle name="Millares 2 6 2 3 6 2" xfId="8080" xr:uid="{00000000-0005-0000-0000-000090100000}"/>
    <cellStyle name="Millares 2 6 2 3 6 2 2" xfId="14818" xr:uid="{4CB58471-E555-498F-99F9-365B883636CF}"/>
    <cellStyle name="Millares 2 6 2 3 6 3" xfId="11459" xr:uid="{D2754C07-F0F3-4F93-B294-273E0B17C999}"/>
    <cellStyle name="Millares 2 6 2 3 7" xfId="6411" xr:uid="{00000000-0005-0000-0000-000091100000}"/>
    <cellStyle name="Millares 2 6 2 3 7 2" xfId="13149" xr:uid="{2AD43774-EEB2-490A-9E71-BE545AAAB05B}"/>
    <cellStyle name="Millares 2 6 2 3 8" xfId="9789" xr:uid="{C19E8F13-544C-4872-8449-9B17AED3C586}"/>
    <cellStyle name="Millares 2 6 2 4" xfId="3081" xr:uid="{00000000-0005-0000-0000-000092100000}"/>
    <cellStyle name="Millares 2 6 2 4 2" xfId="3473" xr:uid="{00000000-0005-0000-0000-000093100000}"/>
    <cellStyle name="Millares 2 6 2 4 2 2" xfId="5177" xr:uid="{00000000-0005-0000-0000-000094100000}"/>
    <cellStyle name="Millares 2 6 2 4 2 2 2" xfId="8566" xr:uid="{00000000-0005-0000-0000-000095100000}"/>
    <cellStyle name="Millares 2 6 2 4 2 2 2 2" xfId="15304" xr:uid="{5266A4D3-61AE-41E6-9B38-60F911EDFA4A}"/>
    <cellStyle name="Millares 2 6 2 4 2 2 3" xfId="11945" xr:uid="{FA459624-6719-49CE-90DC-97A7862656A4}"/>
    <cellStyle name="Millares 2 6 2 4 2 3" xfId="6897" xr:uid="{00000000-0005-0000-0000-000096100000}"/>
    <cellStyle name="Millares 2 6 2 4 2 3 2" xfId="13635" xr:uid="{63996263-616F-479E-8372-A9B870922A7B}"/>
    <cellStyle name="Millares 2 6 2 4 2 4" xfId="10276" xr:uid="{2221E0F7-8BFE-4B78-93BB-95E73BCEE566}"/>
    <cellStyle name="Millares 2 6 2 4 3" xfId="3868" xr:uid="{00000000-0005-0000-0000-000097100000}"/>
    <cellStyle name="Millares 2 6 2 4 3 2" xfId="5566" xr:uid="{00000000-0005-0000-0000-000098100000}"/>
    <cellStyle name="Millares 2 6 2 4 3 2 2" xfId="8955" xr:uid="{00000000-0005-0000-0000-000099100000}"/>
    <cellStyle name="Millares 2 6 2 4 3 2 2 2" xfId="15693" xr:uid="{6FE6D6A2-E418-4097-A6D5-C77FD89051E4}"/>
    <cellStyle name="Millares 2 6 2 4 3 2 3" xfId="12334" xr:uid="{0164B33D-CBB1-4E45-A167-EE8F5BC855D0}"/>
    <cellStyle name="Millares 2 6 2 4 3 3" xfId="7286" xr:uid="{00000000-0005-0000-0000-00009A100000}"/>
    <cellStyle name="Millares 2 6 2 4 3 3 2" xfId="14024" xr:uid="{F8C2FB0C-AAB3-4311-9A08-69ED541ADEBB}"/>
    <cellStyle name="Millares 2 6 2 4 3 4" xfId="10665" xr:uid="{B2458E31-7711-43E9-A6F9-55CBD17EEF44}"/>
    <cellStyle name="Millares 2 6 2 4 4" xfId="4375" xr:uid="{00000000-0005-0000-0000-00009B100000}"/>
    <cellStyle name="Millares 2 6 2 4 4 2" xfId="6056" xr:uid="{00000000-0005-0000-0000-00009C100000}"/>
    <cellStyle name="Millares 2 6 2 4 4 2 2" xfId="9445" xr:uid="{00000000-0005-0000-0000-00009D100000}"/>
    <cellStyle name="Millares 2 6 2 4 4 2 2 2" xfId="16183" xr:uid="{E5871700-58BA-42BD-89CF-94504AE16CC7}"/>
    <cellStyle name="Millares 2 6 2 4 4 2 3" xfId="12824" xr:uid="{7895BA40-19C4-471F-B632-FAF601C652CC}"/>
    <cellStyle name="Millares 2 6 2 4 4 3" xfId="7776" xr:uid="{00000000-0005-0000-0000-00009E100000}"/>
    <cellStyle name="Millares 2 6 2 4 4 3 2" xfId="14514" xr:uid="{3FF57A76-F360-4216-86C4-BA513219BDB1}"/>
    <cellStyle name="Millares 2 6 2 4 4 4" xfId="11155" xr:uid="{CB98B3B5-8DEC-4486-BB30-56AE83145458}"/>
    <cellStyle name="Millares 2 6 2 4 5" xfId="4789" xr:uid="{00000000-0005-0000-0000-00009F100000}"/>
    <cellStyle name="Millares 2 6 2 4 5 2" xfId="8178" xr:uid="{00000000-0005-0000-0000-0000A0100000}"/>
    <cellStyle name="Millares 2 6 2 4 5 2 2" xfId="14916" xr:uid="{A6EE9A08-2FEB-4415-B41E-66F1438021E3}"/>
    <cellStyle name="Millares 2 6 2 4 5 3" xfId="11557" xr:uid="{D172A369-5FBB-491B-9400-11870E3A3507}"/>
    <cellStyle name="Millares 2 6 2 4 6" xfId="6509" xr:uid="{00000000-0005-0000-0000-0000A1100000}"/>
    <cellStyle name="Millares 2 6 2 4 6 2" xfId="13247" xr:uid="{649C8A1B-CFF4-43A9-96E0-AD31C364B5AC}"/>
    <cellStyle name="Millares 2 6 2 4 7" xfId="9887" xr:uid="{D726AD1D-B7A4-42FC-A342-0FC022EB0A34}"/>
    <cellStyle name="Millares 2 6 2 5" xfId="3279" xr:uid="{00000000-0005-0000-0000-0000A2100000}"/>
    <cellStyle name="Millares 2 6 2 5 2" xfId="4983" xr:uid="{00000000-0005-0000-0000-0000A3100000}"/>
    <cellStyle name="Millares 2 6 2 5 2 2" xfId="8372" xr:uid="{00000000-0005-0000-0000-0000A4100000}"/>
    <cellStyle name="Millares 2 6 2 5 2 2 2" xfId="15110" xr:uid="{44B4E7E4-F247-4114-9D95-5D3E7B361A7C}"/>
    <cellStyle name="Millares 2 6 2 5 2 3" xfId="11751" xr:uid="{5651C5EE-DAE2-4874-8D50-96038D90F5C6}"/>
    <cellStyle name="Millares 2 6 2 5 3" xfId="6703" xr:uid="{00000000-0005-0000-0000-0000A5100000}"/>
    <cellStyle name="Millares 2 6 2 5 3 2" xfId="13441" xr:uid="{C301F6D5-A020-4352-8E20-97FCD20EBA84}"/>
    <cellStyle name="Millares 2 6 2 5 4" xfId="10081" xr:uid="{B58B8A75-99B5-4ED8-AA12-7EE43D23E37F}"/>
    <cellStyle name="Millares 2 6 2 6" xfId="3672" xr:uid="{00000000-0005-0000-0000-0000A6100000}"/>
    <cellStyle name="Millares 2 6 2 6 2" xfId="5371" xr:uid="{00000000-0005-0000-0000-0000A7100000}"/>
    <cellStyle name="Millares 2 6 2 6 2 2" xfId="8760" xr:uid="{00000000-0005-0000-0000-0000A8100000}"/>
    <cellStyle name="Millares 2 6 2 6 2 2 2" xfId="15498" xr:uid="{CCC5A834-8EBB-4AD8-85C2-C5C056EA8C75}"/>
    <cellStyle name="Millares 2 6 2 6 2 3" xfId="12139" xr:uid="{F8DEB1CE-57D0-4E2A-A443-16F850A8FE8B}"/>
    <cellStyle name="Millares 2 6 2 6 3" xfId="7091" xr:uid="{00000000-0005-0000-0000-0000A9100000}"/>
    <cellStyle name="Millares 2 6 2 6 3 2" xfId="13829" xr:uid="{30F1257C-4210-4F96-AC1F-50C356336FDF}"/>
    <cellStyle name="Millares 2 6 2 6 4" xfId="10470" xr:uid="{0B90A4A1-7BCA-4C87-A37E-82A94544207F}"/>
    <cellStyle name="Millares 2 6 2 7" xfId="4070" xr:uid="{00000000-0005-0000-0000-0000AA100000}"/>
    <cellStyle name="Millares 2 6 2 7 2" xfId="5762" xr:uid="{00000000-0005-0000-0000-0000AB100000}"/>
    <cellStyle name="Millares 2 6 2 7 2 2" xfId="9151" xr:uid="{00000000-0005-0000-0000-0000AC100000}"/>
    <cellStyle name="Millares 2 6 2 7 2 2 2" xfId="15889" xr:uid="{678C5ADC-85EC-455C-A874-40828EC662D4}"/>
    <cellStyle name="Millares 2 6 2 7 2 3" xfId="12530" xr:uid="{7C60D282-DBF0-417E-A7B0-8E7B680DC444}"/>
    <cellStyle name="Millares 2 6 2 7 3" xfId="7482" xr:uid="{00000000-0005-0000-0000-0000AD100000}"/>
    <cellStyle name="Millares 2 6 2 7 3 2" xfId="14220" xr:uid="{5A8ACD68-4E4E-4B00-8184-DDEFB4354C43}"/>
    <cellStyle name="Millares 2 6 2 7 4" xfId="10861" xr:uid="{AB57DC43-5DD8-4CFB-B3A3-D8AF3E5B3133}"/>
    <cellStyle name="Millares 2 6 2 8" xfId="4175" xr:uid="{00000000-0005-0000-0000-0000AE100000}"/>
    <cellStyle name="Millares 2 6 2 8 2" xfId="5860" xr:uid="{00000000-0005-0000-0000-0000AF100000}"/>
    <cellStyle name="Millares 2 6 2 8 2 2" xfId="9249" xr:uid="{00000000-0005-0000-0000-0000B0100000}"/>
    <cellStyle name="Millares 2 6 2 8 2 2 2" xfId="15987" xr:uid="{53F28A3F-62B3-4CF1-B57A-117D99DB2C19}"/>
    <cellStyle name="Millares 2 6 2 8 2 3" xfId="12628" xr:uid="{C7F2745A-F142-4A3D-8C26-46167AE6F0A2}"/>
    <cellStyle name="Millares 2 6 2 8 3" xfId="7580" xr:uid="{00000000-0005-0000-0000-0000B1100000}"/>
    <cellStyle name="Millares 2 6 2 8 3 2" xfId="14318" xr:uid="{777BDC77-0224-485B-804C-B4EFA6D52B74}"/>
    <cellStyle name="Millares 2 6 2 8 4" xfId="10959" xr:uid="{7BF5BD66-A77F-4A39-B865-DF7B0F927223}"/>
    <cellStyle name="Millares 2 6 2 9" xfId="4592" xr:uid="{00000000-0005-0000-0000-0000B2100000}"/>
    <cellStyle name="Millares 2 6 2 9 2" xfId="7981" xr:uid="{00000000-0005-0000-0000-0000B3100000}"/>
    <cellStyle name="Millares 2 6 2 9 2 2" xfId="14719" xr:uid="{6FDAFBE6-9990-48BA-8BC3-4A10743CDA08}"/>
    <cellStyle name="Millares 2 6 2 9 3" xfId="11360" xr:uid="{0597654E-DCAF-4F63-B725-2F9026E0B9D4}"/>
    <cellStyle name="Millares 2 6 3" xfId="2897" xr:uid="{00000000-0005-0000-0000-0000B4100000}"/>
    <cellStyle name="Millares 2 6 3 10" xfId="9741" xr:uid="{36BD1E34-9C89-4D2C-B8EB-7A50DE2E94C3}"/>
    <cellStyle name="Millares 2 6 3 2" xfId="3029" xr:uid="{00000000-0005-0000-0000-0000B5100000}"/>
    <cellStyle name="Millares 2 6 3 2 2" xfId="3227" xr:uid="{00000000-0005-0000-0000-0000B6100000}"/>
    <cellStyle name="Millares 2 6 3 2 2 2" xfId="3619" xr:uid="{00000000-0005-0000-0000-0000B7100000}"/>
    <cellStyle name="Millares 2 6 3 2 2 2 2" xfId="5323" xr:uid="{00000000-0005-0000-0000-0000B8100000}"/>
    <cellStyle name="Millares 2 6 3 2 2 2 2 2" xfId="8712" xr:uid="{00000000-0005-0000-0000-0000B9100000}"/>
    <cellStyle name="Millares 2 6 3 2 2 2 2 2 2" xfId="15450" xr:uid="{B2FE6F3D-1BFC-4048-B5F0-A62134730B73}"/>
    <cellStyle name="Millares 2 6 3 2 2 2 2 3" xfId="12091" xr:uid="{EEE883E9-94ED-4CD9-8F5A-800993CDEBA2}"/>
    <cellStyle name="Millares 2 6 3 2 2 2 3" xfId="7043" xr:uid="{00000000-0005-0000-0000-0000BA100000}"/>
    <cellStyle name="Millares 2 6 3 2 2 2 3 2" xfId="13781" xr:uid="{6B1E95C1-C959-4142-A917-677DA2A77E13}"/>
    <cellStyle name="Millares 2 6 3 2 2 2 4" xfId="10422" xr:uid="{82A58D2F-F497-476A-9542-F4E90EBDE69A}"/>
    <cellStyle name="Millares 2 6 3 2 2 3" xfId="4014" xr:uid="{00000000-0005-0000-0000-0000BB100000}"/>
    <cellStyle name="Millares 2 6 3 2 2 3 2" xfId="5712" xr:uid="{00000000-0005-0000-0000-0000BC100000}"/>
    <cellStyle name="Millares 2 6 3 2 2 3 2 2" xfId="9101" xr:uid="{00000000-0005-0000-0000-0000BD100000}"/>
    <cellStyle name="Millares 2 6 3 2 2 3 2 2 2" xfId="15839" xr:uid="{66796838-FD41-4D07-9287-C53E0B596368}"/>
    <cellStyle name="Millares 2 6 3 2 2 3 2 3" xfId="12480" xr:uid="{2A95760E-5371-4007-A3D6-0753536C2448}"/>
    <cellStyle name="Millares 2 6 3 2 2 3 3" xfId="7432" xr:uid="{00000000-0005-0000-0000-0000BE100000}"/>
    <cellStyle name="Millares 2 6 3 2 2 3 3 2" xfId="14170" xr:uid="{8BD2160A-1E34-44FD-A75E-3FAFDA17FA4D}"/>
    <cellStyle name="Millares 2 6 3 2 2 3 4" xfId="10811" xr:uid="{34B5B6D6-5F99-4270-BDAB-FAF6A7C1EEBF}"/>
    <cellStyle name="Millares 2 6 3 2 2 4" xfId="4521" xr:uid="{00000000-0005-0000-0000-0000BF100000}"/>
    <cellStyle name="Millares 2 6 3 2 2 4 2" xfId="6202" xr:uid="{00000000-0005-0000-0000-0000C0100000}"/>
    <cellStyle name="Millares 2 6 3 2 2 4 2 2" xfId="9591" xr:uid="{00000000-0005-0000-0000-0000C1100000}"/>
    <cellStyle name="Millares 2 6 3 2 2 4 2 2 2" xfId="16329" xr:uid="{36A6EC81-ED82-4432-A21A-ACF7E2EEC44F}"/>
    <cellStyle name="Millares 2 6 3 2 2 4 2 3" xfId="12970" xr:uid="{E667C332-5752-4897-8ACD-25B7153AD537}"/>
    <cellStyle name="Millares 2 6 3 2 2 4 3" xfId="7922" xr:uid="{00000000-0005-0000-0000-0000C2100000}"/>
    <cellStyle name="Millares 2 6 3 2 2 4 3 2" xfId="14660" xr:uid="{615CA704-DF03-4A7A-8ADD-9F4EBFAC9651}"/>
    <cellStyle name="Millares 2 6 3 2 2 4 4" xfId="11301" xr:uid="{5533624D-2AC0-4127-9D2C-43A509C54E8C}"/>
    <cellStyle name="Millares 2 6 3 2 2 5" xfId="4935" xr:uid="{00000000-0005-0000-0000-0000C3100000}"/>
    <cellStyle name="Millares 2 6 3 2 2 5 2" xfId="8324" xr:uid="{00000000-0005-0000-0000-0000C4100000}"/>
    <cellStyle name="Millares 2 6 3 2 2 5 2 2" xfId="15062" xr:uid="{5A49EE13-8C87-40C6-B978-6FE0A3F9C630}"/>
    <cellStyle name="Millares 2 6 3 2 2 5 3" xfId="11703" xr:uid="{3A1C79BE-C52B-44D0-AD29-0546EF9F34AD}"/>
    <cellStyle name="Millares 2 6 3 2 2 6" xfId="6655" xr:uid="{00000000-0005-0000-0000-0000C5100000}"/>
    <cellStyle name="Millares 2 6 3 2 2 6 2" xfId="13393" xr:uid="{11657F7A-3958-488B-BB4E-5C39F011BEDF}"/>
    <cellStyle name="Millares 2 6 3 2 2 7" xfId="10033" xr:uid="{B6ED785E-2846-4DDE-88A0-2A3103A1A8A6}"/>
    <cellStyle name="Millares 2 6 3 2 3" xfId="3425" xr:uid="{00000000-0005-0000-0000-0000C6100000}"/>
    <cellStyle name="Millares 2 6 3 2 3 2" xfId="5129" xr:uid="{00000000-0005-0000-0000-0000C7100000}"/>
    <cellStyle name="Millares 2 6 3 2 3 2 2" xfId="8518" xr:uid="{00000000-0005-0000-0000-0000C8100000}"/>
    <cellStyle name="Millares 2 6 3 2 3 2 2 2" xfId="15256" xr:uid="{652B6105-731D-40F4-9F37-35BF8CFEE3E6}"/>
    <cellStyle name="Millares 2 6 3 2 3 2 3" xfId="11897" xr:uid="{1A0D471F-B581-4C76-8B7B-1D8B84C8875F}"/>
    <cellStyle name="Millares 2 6 3 2 3 3" xfId="6849" xr:uid="{00000000-0005-0000-0000-0000C9100000}"/>
    <cellStyle name="Millares 2 6 3 2 3 3 2" xfId="13587" xr:uid="{FCA7543B-DEB7-4DA8-867B-16A9200D2953}"/>
    <cellStyle name="Millares 2 6 3 2 3 4" xfId="10228" xr:uid="{1D847279-8926-48DA-B9CC-755E30E7B76D}"/>
    <cellStyle name="Millares 2 6 3 2 4" xfId="3820" xr:uid="{00000000-0005-0000-0000-0000CA100000}"/>
    <cellStyle name="Millares 2 6 3 2 4 2" xfId="5518" xr:uid="{00000000-0005-0000-0000-0000CB100000}"/>
    <cellStyle name="Millares 2 6 3 2 4 2 2" xfId="8907" xr:uid="{00000000-0005-0000-0000-0000CC100000}"/>
    <cellStyle name="Millares 2 6 3 2 4 2 2 2" xfId="15645" xr:uid="{E3F5F9C2-08FA-4B1A-8A88-B28130B37A67}"/>
    <cellStyle name="Millares 2 6 3 2 4 2 3" xfId="12286" xr:uid="{D3A6A05C-2C24-4874-9AE7-AF9EB352AE33}"/>
    <cellStyle name="Millares 2 6 3 2 4 3" xfId="7238" xr:uid="{00000000-0005-0000-0000-0000CD100000}"/>
    <cellStyle name="Millares 2 6 3 2 4 3 2" xfId="13976" xr:uid="{AA43681B-B5AE-4ADC-8887-F4D720C4FC0F}"/>
    <cellStyle name="Millares 2 6 3 2 4 4" xfId="10617" xr:uid="{699717B5-CBC6-41BA-BF42-E9D2A48CF620}"/>
    <cellStyle name="Millares 2 6 3 2 5" xfId="4327" xr:uid="{00000000-0005-0000-0000-0000CE100000}"/>
    <cellStyle name="Millares 2 6 3 2 5 2" xfId="6008" xr:uid="{00000000-0005-0000-0000-0000CF100000}"/>
    <cellStyle name="Millares 2 6 3 2 5 2 2" xfId="9397" xr:uid="{00000000-0005-0000-0000-0000D0100000}"/>
    <cellStyle name="Millares 2 6 3 2 5 2 2 2" xfId="16135" xr:uid="{15A48483-41C0-4F1C-B1B2-E5F8BB87E445}"/>
    <cellStyle name="Millares 2 6 3 2 5 2 3" xfId="12776" xr:uid="{0C31EC7F-9E39-47F1-BCBE-8A914333AC9A}"/>
    <cellStyle name="Millares 2 6 3 2 5 3" xfId="7728" xr:uid="{00000000-0005-0000-0000-0000D1100000}"/>
    <cellStyle name="Millares 2 6 3 2 5 3 2" xfId="14466" xr:uid="{2046DAFA-FF06-44CF-92F2-EDF5C5AA2994}"/>
    <cellStyle name="Millares 2 6 3 2 5 4" xfId="11107" xr:uid="{EF9A53B5-242F-43EC-85F8-E042EAB34C9E}"/>
    <cellStyle name="Millares 2 6 3 2 6" xfId="4741" xr:uid="{00000000-0005-0000-0000-0000D2100000}"/>
    <cellStyle name="Millares 2 6 3 2 6 2" xfId="8130" xr:uid="{00000000-0005-0000-0000-0000D3100000}"/>
    <cellStyle name="Millares 2 6 3 2 6 2 2" xfId="14868" xr:uid="{BC2E8CC9-E792-4B12-B085-F26237DFACF2}"/>
    <cellStyle name="Millares 2 6 3 2 6 3" xfId="11509" xr:uid="{6187C74C-6D5A-435E-9217-3149296B9E12}"/>
    <cellStyle name="Millares 2 6 3 2 7" xfId="6461" xr:uid="{00000000-0005-0000-0000-0000D4100000}"/>
    <cellStyle name="Millares 2 6 3 2 7 2" xfId="13199" xr:uid="{50859F9F-A617-4B30-AB0C-93AB0C828339}"/>
    <cellStyle name="Millares 2 6 3 2 8" xfId="9839" xr:uid="{B8AD4152-65C5-4F2A-8E1C-E57FFDE9BC0B}"/>
    <cellStyle name="Millares 2 6 3 3" xfId="3129" xr:uid="{00000000-0005-0000-0000-0000D5100000}"/>
    <cellStyle name="Millares 2 6 3 3 2" xfId="3521" xr:uid="{00000000-0005-0000-0000-0000D6100000}"/>
    <cellStyle name="Millares 2 6 3 3 2 2" xfId="5225" xr:uid="{00000000-0005-0000-0000-0000D7100000}"/>
    <cellStyle name="Millares 2 6 3 3 2 2 2" xfId="8614" xr:uid="{00000000-0005-0000-0000-0000D8100000}"/>
    <cellStyle name="Millares 2 6 3 3 2 2 2 2" xfId="15352" xr:uid="{1ABEA697-191A-47EC-B4EC-ED2BE221CE73}"/>
    <cellStyle name="Millares 2 6 3 3 2 2 3" xfId="11993" xr:uid="{FB167D61-3A9C-4652-A577-C9AEEAC56C5F}"/>
    <cellStyle name="Millares 2 6 3 3 2 3" xfId="6945" xr:uid="{00000000-0005-0000-0000-0000D9100000}"/>
    <cellStyle name="Millares 2 6 3 3 2 3 2" xfId="13683" xr:uid="{E4607993-BBEF-4CE5-BC5A-2806F533EE76}"/>
    <cellStyle name="Millares 2 6 3 3 2 4" xfId="10324" xr:uid="{696F91DF-43B3-4E1A-A6F9-13DB9D75B9EB}"/>
    <cellStyle name="Millares 2 6 3 3 3" xfId="3916" xr:uid="{00000000-0005-0000-0000-0000DA100000}"/>
    <cellStyle name="Millares 2 6 3 3 3 2" xfId="5614" xr:uid="{00000000-0005-0000-0000-0000DB100000}"/>
    <cellStyle name="Millares 2 6 3 3 3 2 2" xfId="9003" xr:uid="{00000000-0005-0000-0000-0000DC100000}"/>
    <cellStyle name="Millares 2 6 3 3 3 2 2 2" xfId="15741" xr:uid="{B25676DB-5368-49B0-BB73-ACBDA00BC30B}"/>
    <cellStyle name="Millares 2 6 3 3 3 2 3" xfId="12382" xr:uid="{D9F21103-5430-4E41-A70E-B16D23AEA5A7}"/>
    <cellStyle name="Millares 2 6 3 3 3 3" xfId="7334" xr:uid="{00000000-0005-0000-0000-0000DD100000}"/>
    <cellStyle name="Millares 2 6 3 3 3 3 2" xfId="14072" xr:uid="{6A8199EA-F5A2-49F7-A812-55C95450D443}"/>
    <cellStyle name="Millares 2 6 3 3 3 4" xfId="10713" xr:uid="{4278F48C-0EF8-40BB-BDFE-574558F000D8}"/>
    <cellStyle name="Millares 2 6 3 3 4" xfId="4423" xr:uid="{00000000-0005-0000-0000-0000DE100000}"/>
    <cellStyle name="Millares 2 6 3 3 4 2" xfId="6104" xr:uid="{00000000-0005-0000-0000-0000DF100000}"/>
    <cellStyle name="Millares 2 6 3 3 4 2 2" xfId="9493" xr:uid="{00000000-0005-0000-0000-0000E0100000}"/>
    <cellStyle name="Millares 2 6 3 3 4 2 2 2" xfId="16231" xr:uid="{C58CCA03-C269-413C-BBA2-E9FA719B7029}"/>
    <cellStyle name="Millares 2 6 3 3 4 2 3" xfId="12872" xr:uid="{532575EB-AC41-494F-976D-A2AA79B11120}"/>
    <cellStyle name="Millares 2 6 3 3 4 3" xfId="7824" xr:uid="{00000000-0005-0000-0000-0000E1100000}"/>
    <cellStyle name="Millares 2 6 3 3 4 3 2" xfId="14562" xr:uid="{B72AF009-B85A-4E31-A61A-873EFF96271E}"/>
    <cellStyle name="Millares 2 6 3 3 4 4" xfId="11203" xr:uid="{ACD6F29B-FA98-4DB7-8FBB-1FF74C5361AE}"/>
    <cellStyle name="Millares 2 6 3 3 5" xfId="4837" xr:uid="{00000000-0005-0000-0000-0000E2100000}"/>
    <cellStyle name="Millares 2 6 3 3 5 2" xfId="8226" xr:uid="{00000000-0005-0000-0000-0000E3100000}"/>
    <cellStyle name="Millares 2 6 3 3 5 2 2" xfId="14964" xr:uid="{4D7C7C90-3006-4595-BBEB-6621F2879CBB}"/>
    <cellStyle name="Millares 2 6 3 3 5 3" xfId="11605" xr:uid="{1DF3560D-D4C8-4AC8-932B-353B957BB574}"/>
    <cellStyle name="Millares 2 6 3 3 6" xfId="6557" xr:uid="{00000000-0005-0000-0000-0000E4100000}"/>
    <cellStyle name="Millares 2 6 3 3 6 2" xfId="13295" xr:uid="{29D8A6D2-1AF7-48DE-AD9A-C8E0A370B40F}"/>
    <cellStyle name="Millares 2 6 3 3 7" xfId="9935" xr:uid="{E9A41A3C-306D-4B57-86B3-CE2CBFDE3F0C}"/>
    <cellStyle name="Millares 2 6 3 4" xfId="3327" xr:uid="{00000000-0005-0000-0000-0000E5100000}"/>
    <cellStyle name="Millares 2 6 3 4 2" xfId="5031" xr:uid="{00000000-0005-0000-0000-0000E6100000}"/>
    <cellStyle name="Millares 2 6 3 4 2 2" xfId="8420" xr:uid="{00000000-0005-0000-0000-0000E7100000}"/>
    <cellStyle name="Millares 2 6 3 4 2 2 2" xfId="15158" xr:uid="{ECD32367-A1EC-424E-8935-0F9BB6FB7748}"/>
    <cellStyle name="Millares 2 6 3 4 2 3" xfId="11799" xr:uid="{25C80E1D-CF70-4FA0-9CA9-660DD42C5A92}"/>
    <cellStyle name="Millares 2 6 3 4 3" xfId="6751" xr:uid="{00000000-0005-0000-0000-0000E8100000}"/>
    <cellStyle name="Millares 2 6 3 4 3 2" xfId="13489" xr:uid="{44D9964C-58D2-4F37-AC54-FA96CDF20FCC}"/>
    <cellStyle name="Millares 2 6 3 4 4" xfId="10130" xr:uid="{DBE527F9-61E8-4619-8B3B-B9404623A5AC}"/>
    <cellStyle name="Millares 2 6 3 5" xfId="3722" xr:uid="{00000000-0005-0000-0000-0000E9100000}"/>
    <cellStyle name="Millares 2 6 3 5 2" xfId="5420" xr:uid="{00000000-0005-0000-0000-0000EA100000}"/>
    <cellStyle name="Millares 2 6 3 5 2 2" xfId="8809" xr:uid="{00000000-0005-0000-0000-0000EB100000}"/>
    <cellStyle name="Millares 2 6 3 5 2 2 2" xfId="15547" xr:uid="{06EAA935-0C84-4FB9-852C-FB26BCB74F8D}"/>
    <cellStyle name="Millares 2 6 3 5 2 3" xfId="12188" xr:uid="{8C6401CD-827E-4E92-95F7-C721E4BD2F79}"/>
    <cellStyle name="Millares 2 6 3 5 3" xfId="7140" xr:uid="{00000000-0005-0000-0000-0000EC100000}"/>
    <cellStyle name="Millares 2 6 3 5 3 2" xfId="13878" xr:uid="{AF99706B-6862-4387-B2B6-42833E61B0A6}"/>
    <cellStyle name="Millares 2 6 3 5 4" xfId="10519" xr:uid="{893DFD60-A926-4432-A57C-ED9187EA1E2C}"/>
    <cellStyle name="Millares 2 6 3 6" xfId="4120" xr:uid="{00000000-0005-0000-0000-0000ED100000}"/>
    <cellStyle name="Millares 2 6 3 6 2" xfId="5812" xr:uid="{00000000-0005-0000-0000-0000EE100000}"/>
    <cellStyle name="Millares 2 6 3 6 2 2" xfId="9201" xr:uid="{00000000-0005-0000-0000-0000EF100000}"/>
    <cellStyle name="Millares 2 6 3 6 2 2 2" xfId="15939" xr:uid="{7E0D12F9-A6AE-4C62-9C9F-61A9F4138F61}"/>
    <cellStyle name="Millares 2 6 3 6 2 3" xfId="12580" xr:uid="{FC612356-1532-4645-9671-ECBEC03AF050}"/>
    <cellStyle name="Millares 2 6 3 6 3" xfId="7532" xr:uid="{00000000-0005-0000-0000-0000F0100000}"/>
    <cellStyle name="Millares 2 6 3 6 3 2" xfId="14270" xr:uid="{0031D551-BACE-49BC-8A32-A1B3BA1B63EA}"/>
    <cellStyle name="Millares 2 6 3 6 4" xfId="10911" xr:uid="{857C6980-95FD-4134-B851-F8C618004E32}"/>
    <cellStyle name="Millares 2 6 3 7" xfId="4229" xr:uid="{00000000-0005-0000-0000-0000F1100000}"/>
    <cellStyle name="Millares 2 6 3 7 2" xfId="5910" xr:uid="{00000000-0005-0000-0000-0000F2100000}"/>
    <cellStyle name="Millares 2 6 3 7 2 2" xfId="9299" xr:uid="{00000000-0005-0000-0000-0000F3100000}"/>
    <cellStyle name="Millares 2 6 3 7 2 2 2" xfId="16037" xr:uid="{9E03B6E6-13D1-45C8-9BE3-1BEEA9DD0AE3}"/>
    <cellStyle name="Millares 2 6 3 7 2 3" xfId="12678" xr:uid="{45FAA9BA-F7D4-4EE8-8844-3E9597244485}"/>
    <cellStyle name="Millares 2 6 3 7 3" xfId="7630" xr:uid="{00000000-0005-0000-0000-0000F4100000}"/>
    <cellStyle name="Millares 2 6 3 7 3 2" xfId="14368" xr:uid="{58AD6215-2AA4-4B13-B82F-2F52C9A85757}"/>
    <cellStyle name="Millares 2 6 3 7 4" xfId="11009" xr:uid="{5B371427-41CD-4522-BA05-A5ADFDA3EC0E}"/>
    <cellStyle name="Millares 2 6 3 8" xfId="4643" xr:uid="{00000000-0005-0000-0000-0000F5100000}"/>
    <cellStyle name="Millares 2 6 3 8 2" xfId="8032" xr:uid="{00000000-0005-0000-0000-0000F6100000}"/>
    <cellStyle name="Millares 2 6 3 8 2 2" xfId="14770" xr:uid="{F15F3142-0C59-454E-98C9-DAFEE5E02BE1}"/>
    <cellStyle name="Millares 2 6 3 8 3" xfId="11411" xr:uid="{609ED377-A51C-45D6-8C4D-911C4856E1E7}"/>
    <cellStyle name="Millares 2 6 3 9" xfId="6349" xr:uid="{00000000-0005-0000-0000-0000F7100000}"/>
    <cellStyle name="Millares 2 6 3 9 2" xfId="13093" xr:uid="{DC0B8C9F-BA56-4E08-B512-925498E465AF}"/>
    <cellStyle name="Millares 2 6 4" xfId="2974" xr:uid="{00000000-0005-0000-0000-0000F8100000}"/>
    <cellStyle name="Millares 2 6 4 2" xfId="3176" xr:uid="{00000000-0005-0000-0000-0000F9100000}"/>
    <cellStyle name="Millares 2 6 4 2 2" xfId="3568" xr:uid="{00000000-0005-0000-0000-0000FA100000}"/>
    <cellStyle name="Millares 2 6 4 2 2 2" xfId="5272" xr:uid="{00000000-0005-0000-0000-0000FB100000}"/>
    <cellStyle name="Millares 2 6 4 2 2 2 2" xfId="8661" xr:uid="{00000000-0005-0000-0000-0000FC100000}"/>
    <cellStyle name="Millares 2 6 4 2 2 2 2 2" xfId="15399" xr:uid="{B5438D39-255A-42D4-9BDA-2E8F42A60108}"/>
    <cellStyle name="Millares 2 6 4 2 2 2 3" xfId="12040" xr:uid="{58219F35-3D10-4E92-ABE7-4E2D777C498F}"/>
    <cellStyle name="Millares 2 6 4 2 2 3" xfId="6992" xr:uid="{00000000-0005-0000-0000-0000FD100000}"/>
    <cellStyle name="Millares 2 6 4 2 2 3 2" xfId="13730" xr:uid="{9B4FDC75-4A00-4A77-AD9E-C8E45ECC7089}"/>
    <cellStyle name="Millares 2 6 4 2 2 4" xfId="10371" xr:uid="{7452861D-136F-4402-83A5-69149B8252C4}"/>
    <cellStyle name="Millares 2 6 4 2 3" xfId="3963" xr:uid="{00000000-0005-0000-0000-0000FE100000}"/>
    <cellStyle name="Millares 2 6 4 2 3 2" xfId="5661" xr:uid="{00000000-0005-0000-0000-0000FF100000}"/>
    <cellStyle name="Millares 2 6 4 2 3 2 2" xfId="9050" xr:uid="{00000000-0005-0000-0000-000000110000}"/>
    <cellStyle name="Millares 2 6 4 2 3 2 2 2" xfId="15788" xr:uid="{A2DC4EB5-FED8-44D1-83DF-B8CB40BDDBF8}"/>
    <cellStyle name="Millares 2 6 4 2 3 2 3" xfId="12429" xr:uid="{CE937E12-9151-47ED-90C2-37AB351424B9}"/>
    <cellStyle name="Millares 2 6 4 2 3 3" xfId="7381" xr:uid="{00000000-0005-0000-0000-000001110000}"/>
    <cellStyle name="Millares 2 6 4 2 3 3 2" xfId="14119" xr:uid="{5D5286E7-9129-4CCD-B477-3716DCCB5310}"/>
    <cellStyle name="Millares 2 6 4 2 3 4" xfId="10760" xr:uid="{47D7A0CD-D9AA-46E0-BB73-4F27D4A41E83}"/>
    <cellStyle name="Millares 2 6 4 2 4" xfId="4470" xr:uid="{00000000-0005-0000-0000-000002110000}"/>
    <cellStyle name="Millares 2 6 4 2 4 2" xfId="6151" xr:uid="{00000000-0005-0000-0000-000003110000}"/>
    <cellStyle name="Millares 2 6 4 2 4 2 2" xfId="9540" xr:uid="{00000000-0005-0000-0000-000004110000}"/>
    <cellStyle name="Millares 2 6 4 2 4 2 2 2" xfId="16278" xr:uid="{D627D816-7DF4-4205-B068-51E11ECCD080}"/>
    <cellStyle name="Millares 2 6 4 2 4 2 3" xfId="12919" xr:uid="{F527FFFB-E5C1-49C6-867B-2A175A445F32}"/>
    <cellStyle name="Millares 2 6 4 2 4 3" xfId="7871" xr:uid="{00000000-0005-0000-0000-000005110000}"/>
    <cellStyle name="Millares 2 6 4 2 4 3 2" xfId="14609" xr:uid="{EFEB5420-DDF6-449D-90CB-EFE3149CE7DB}"/>
    <cellStyle name="Millares 2 6 4 2 4 4" xfId="11250" xr:uid="{C4803C48-8480-4E03-B5BA-D3D1D35272DD}"/>
    <cellStyle name="Millares 2 6 4 2 5" xfId="4884" xr:uid="{00000000-0005-0000-0000-000006110000}"/>
    <cellStyle name="Millares 2 6 4 2 5 2" xfId="8273" xr:uid="{00000000-0005-0000-0000-000007110000}"/>
    <cellStyle name="Millares 2 6 4 2 5 2 2" xfId="15011" xr:uid="{2BE706D6-7E75-4671-BD97-12806EC8E723}"/>
    <cellStyle name="Millares 2 6 4 2 5 3" xfId="11652" xr:uid="{A9AFD880-A512-48D0-8029-18F65DDF5D45}"/>
    <cellStyle name="Millares 2 6 4 2 6" xfId="6604" xr:uid="{00000000-0005-0000-0000-000008110000}"/>
    <cellStyle name="Millares 2 6 4 2 6 2" xfId="13342" xr:uid="{F7B8B252-0799-45A5-9F4D-D24E3531C32E}"/>
    <cellStyle name="Millares 2 6 4 2 7" xfId="9982" xr:uid="{D2F782A5-3B13-4AFC-9D15-7EB79DDBB261}"/>
    <cellStyle name="Millares 2 6 4 3" xfId="3374" xr:uid="{00000000-0005-0000-0000-000009110000}"/>
    <cellStyle name="Millares 2 6 4 3 2" xfId="5078" xr:uid="{00000000-0005-0000-0000-00000A110000}"/>
    <cellStyle name="Millares 2 6 4 3 2 2" xfId="8467" xr:uid="{00000000-0005-0000-0000-00000B110000}"/>
    <cellStyle name="Millares 2 6 4 3 2 2 2" xfId="15205" xr:uid="{69683264-725C-44E0-BBB5-EF4DAB894D19}"/>
    <cellStyle name="Millares 2 6 4 3 2 3" xfId="11846" xr:uid="{D0F8674A-841D-4DFA-B553-98C586E64385}"/>
    <cellStyle name="Millares 2 6 4 3 3" xfId="6798" xr:uid="{00000000-0005-0000-0000-00000C110000}"/>
    <cellStyle name="Millares 2 6 4 3 3 2" xfId="13536" xr:uid="{DE280C18-CC42-4460-A280-008B8B4C9728}"/>
    <cellStyle name="Millares 2 6 4 3 4" xfId="10177" xr:uid="{9A7C8712-CB6D-4205-9D0F-EBFE3E4D3CE7}"/>
    <cellStyle name="Millares 2 6 4 4" xfId="3769" xr:uid="{00000000-0005-0000-0000-00000D110000}"/>
    <cellStyle name="Millares 2 6 4 4 2" xfId="5467" xr:uid="{00000000-0005-0000-0000-00000E110000}"/>
    <cellStyle name="Millares 2 6 4 4 2 2" xfId="8856" xr:uid="{00000000-0005-0000-0000-00000F110000}"/>
    <cellStyle name="Millares 2 6 4 4 2 2 2" xfId="15594" xr:uid="{C0D917BD-E611-4D05-B95D-009005D10163}"/>
    <cellStyle name="Millares 2 6 4 4 2 3" xfId="12235" xr:uid="{338A4C2A-8345-4737-ABFD-F9B6534C90CB}"/>
    <cellStyle name="Millares 2 6 4 4 3" xfId="7187" xr:uid="{00000000-0005-0000-0000-000010110000}"/>
    <cellStyle name="Millares 2 6 4 4 3 2" xfId="13925" xr:uid="{C682DEBD-16ED-4DCF-A6CC-4C4EAA962428}"/>
    <cellStyle name="Millares 2 6 4 4 4" xfId="10566" xr:uid="{EF98AFB2-D1D7-432A-8A9A-3E52E44F3FAD}"/>
    <cellStyle name="Millares 2 6 4 5" xfId="4276" xr:uid="{00000000-0005-0000-0000-000011110000}"/>
    <cellStyle name="Millares 2 6 4 5 2" xfId="5957" xr:uid="{00000000-0005-0000-0000-000012110000}"/>
    <cellStyle name="Millares 2 6 4 5 2 2" xfId="9346" xr:uid="{00000000-0005-0000-0000-000013110000}"/>
    <cellStyle name="Millares 2 6 4 5 2 2 2" xfId="16084" xr:uid="{E2B2862F-2018-4815-9F57-AC8F606A2630}"/>
    <cellStyle name="Millares 2 6 4 5 2 3" xfId="12725" xr:uid="{61E0E66E-4950-4C5E-A92F-12F4EA2DBB30}"/>
    <cellStyle name="Millares 2 6 4 5 3" xfId="7677" xr:uid="{00000000-0005-0000-0000-000014110000}"/>
    <cellStyle name="Millares 2 6 4 5 3 2" xfId="14415" xr:uid="{4E36FE8A-47CC-4FA9-B102-DF27009C1DA2}"/>
    <cellStyle name="Millares 2 6 4 5 4" xfId="11056" xr:uid="{3E6A5EDA-FA3F-4765-853B-C537E23CF5CC}"/>
    <cellStyle name="Millares 2 6 4 6" xfId="4690" xr:uid="{00000000-0005-0000-0000-000015110000}"/>
    <cellStyle name="Millares 2 6 4 6 2" xfId="8079" xr:uid="{00000000-0005-0000-0000-000016110000}"/>
    <cellStyle name="Millares 2 6 4 6 2 2" xfId="14817" xr:uid="{343F1D98-4BD5-4A0E-8D38-8076AC9A1BB8}"/>
    <cellStyle name="Millares 2 6 4 6 3" xfId="11458" xr:uid="{168FB96A-3EBF-4C84-B50A-1E13F5FAE210}"/>
    <cellStyle name="Millares 2 6 4 7" xfId="6410" xr:uid="{00000000-0005-0000-0000-000017110000}"/>
    <cellStyle name="Millares 2 6 4 7 2" xfId="13148" xr:uid="{1050BD9D-CA61-4BA9-8A39-FFE666F9DEE6}"/>
    <cellStyle name="Millares 2 6 4 8" xfId="9788" xr:uid="{758E9CFE-A816-4E39-AA14-B431D732B986}"/>
    <cellStyle name="Millares 2 6 5" xfId="3080" xr:uid="{00000000-0005-0000-0000-000018110000}"/>
    <cellStyle name="Millares 2 6 5 2" xfId="3472" xr:uid="{00000000-0005-0000-0000-000019110000}"/>
    <cellStyle name="Millares 2 6 5 2 2" xfId="5176" xr:uid="{00000000-0005-0000-0000-00001A110000}"/>
    <cellStyle name="Millares 2 6 5 2 2 2" xfId="8565" xr:uid="{00000000-0005-0000-0000-00001B110000}"/>
    <cellStyle name="Millares 2 6 5 2 2 2 2" xfId="15303" xr:uid="{27BA3D4E-D26C-4631-98F5-397F2AF177D7}"/>
    <cellStyle name="Millares 2 6 5 2 2 3" xfId="11944" xr:uid="{4F805E78-FBE6-4388-8631-A536FBCBE049}"/>
    <cellStyle name="Millares 2 6 5 2 3" xfId="6896" xr:uid="{00000000-0005-0000-0000-00001C110000}"/>
    <cellStyle name="Millares 2 6 5 2 3 2" xfId="13634" xr:uid="{9D7588A4-C0F7-429D-8A9D-AD9D4A7717FF}"/>
    <cellStyle name="Millares 2 6 5 2 4" xfId="10275" xr:uid="{90CD70DD-3521-4002-8348-730531544F64}"/>
    <cellStyle name="Millares 2 6 5 3" xfId="3867" xr:uid="{00000000-0005-0000-0000-00001D110000}"/>
    <cellStyle name="Millares 2 6 5 3 2" xfId="5565" xr:uid="{00000000-0005-0000-0000-00001E110000}"/>
    <cellStyle name="Millares 2 6 5 3 2 2" xfId="8954" xr:uid="{00000000-0005-0000-0000-00001F110000}"/>
    <cellStyle name="Millares 2 6 5 3 2 2 2" xfId="15692" xr:uid="{5F1E6940-65FB-4575-A610-E45C5CC35C22}"/>
    <cellStyle name="Millares 2 6 5 3 2 3" xfId="12333" xr:uid="{4331558F-AA90-437A-92E2-9B4A1E86FBD3}"/>
    <cellStyle name="Millares 2 6 5 3 3" xfId="7285" xr:uid="{00000000-0005-0000-0000-000020110000}"/>
    <cellStyle name="Millares 2 6 5 3 3 2" xfId="14023" xr:uid="{C10E31F3-75C6-482A-8EBD-CA7C96B3E102}"/>
    <cellStyle name="Millares 2 6 5 3 4" xfId="10664" xr:uid="{0D5BBF6B-97CC-40A5-84DC-2973E3F41441}"/>
    <cellStyle name="Millares 2 6 5 4" xfId="4374" xr:uid="{00000000-0005-0000-0000-000021110000}"/>
    <cellStyle name="Millares 2 6 5 4 2" xfId="6055" xr:uid="{00000000-0005-0000-0000-000022110000}"/>
    <cellStyle name="Millares 2 6 5 4 2 2" xfId="9444" xr:uid="{00000000-0005-0000-0000-000023110000}"/>
    <cellStyle name="Millares 2 6 5 4 2 2 2" xfId="16182" xr:uid="{65D34457-BDD3-4940-8D32-5C47612A7BF3}"/>
    <cellStyle name="Millares 2 6 5 4 2 3" xfId="12823" xr:uid="{34E6BB0D-0621-4D0F-8D67-678FDCDD2B76}"/>
    <cellStyle name="Millares 2 6 5 4 3" xfId="7775" xr:uid="{00000000-0005-0000-0000-000024110000}"/>
    <cellStyle name="Millares 2 6 5 4 3 2" xfId="14513" xr:uid="{67E6D5EC-D079-4980-A876-57F3C7662140}"/>
    <cellStyle name="Millares 2 6 5 4 4" xfId="11154" xr:uid="{CAC6B539-25E9-42A1-9E1E-F7ECD2DAF43D}"/>
    <cellStyle name="Millares 2 6 5 5" xfId="4788" xr:uid="{00000000-0005-0000-0000-000025110000}"/>
    <cellStyle name="Millares 2 6 5 5 2" xfId="8177" xr:uid="{00000000-0005-0000-0000-000026110000}"/>
    <cellStyle name="Millares 2 6 5 5 2 2" xfId="14915" xr:uid="{A9AD3778-F09B-45AA-843B-0EC818C62989}"/>
    <cellStyle name="Millares 2 6 5 5 3" xfId="11556" xr:uid="{030FACEA-CF3A-4C5E-8FD9-2BF1DCE501A0}"/>
    <cellStyle name="Millares 2 6 5 6" xfId="6508" xr:uid="{00000000-0005-0000-0000-000027110000}"/>
    <cellStyle name="Millares 2 6 5 6 2" xfId="13246" xr:uid="{B877A7E9-035F-49A6-A6AB-2B6D2F507FDC}"/>
    <cellStyle name="Millares 2 6 5 7" xfId="9886" xr:uid="{938E976F-C615-4FAB-A92F-8A7D8E5B35B6}"/>
    <cellStyle name="Millares 2 6 6" xfId="3278" xr:uid="{00000000-0005-0000-0000-000028110000}"/>
    <cellStyle name="Millares 2 6 6 2" xfId="4982" xr:uid="{00000000-0005-0000-0000-000029110000}"/>
    <cellStyle name="Millares 2 6 6 2 2" xfId="8371" xr:uid="{00000000-0005-0000-0000-00002A110000}"/>
    <cellStyle name="Millares 2 6 6 2 2 2" xfId="15109" xr:uid="{D152EA66-A670-4C4A-9DF5-50C324CE3922}"/>
    <cellStyle name="Millares 2 6 6 2 3" xfId="11750" xr:uid="{0A30E00B-6F83-4EE9-9A93-A8E31F0F8A76}"/>
    <cellStyle name="Millares 2 6 6 3" xfId="6702" xr:uid="{00000000-0005-0000-0000-00002B110000}"/>
    <cellStyle name="Millares 2 6 6 3 2" xfId="13440" xr:uid="{067B39E6-181D-4A94-8656-7D23683272E3}"/>
    <cellStyle name="Millares 2 6 6 4" xfId="10080" xr:uid="{A5797F3B-91AA-42BC-BE0E-E8A70A6728C7}"/>
    <cellStyle name="Millares 2 6 7" xfId="3671" xr:uid="{00000000-0005-0000-0000-00002C110000}"/>
    <cellStyle name="Millares 2 6 7 2" xfId="5370" xr:uid="{00000000-0005-0000-0000-00002D110000}"/>
    <cellStyle name="Millares 2 6 7 2 2" xfId="8759" xr:uid="{00000000-0005-0000-0000-00002E110000}"/>
    <cellStyle name="Millares 2 6 7 2 2 2" xfId="15497" xr:uid="{EC290E8D-C85A-4930-8A3E-BEABF07285BB}"/>
    <cellStyle name="Millares 2 6 7 2 3" xfId="12138" xr:uid="{979DAB41-3E6C-4B10-800D-8743DC68CD89}"/>
    <cellStyle name="Millares 2 6 7 3" xfId="7090" xr:uid="{00000000-0005-0000-0000-00002F110000}"/>
    <cellStyle name="Millares 2 6 7 3 2" xfId="13828" xr:uid="{6C90FCDC-20FF-4BB6-905B-4ACFA2B7FB80}"/>
    <cellStyle name="Millares 2 6 7 4" xfId="10469" xr:uid="{ED6D8736-E823-474F-9741-20903EA57CF6}"/>
    <cellStyle name="Millares 2 6 8" xfId="4069" xr:uid="{00000000-0005-0000-0000-000030110000}"/>
    <cellStyle name="Millares 2 6 8 2" xfId="5761" xr:uid="{00000000-0005-0000-0000-000031110000}"/>
    <cellStyle name="Millares 2 6 8 2 2" xfId="9150" xr:uid="{00000000-0005-0000-0000-000032110000}"/>
    <cellStyle name="Millares 2 6 8 2 2 2" xfId="15888" xr:uid="{BCA54E97-1ABF-46F5-AD32-B0B9F27193F5}"/>
    <cellStyle name="Millares 2 6 8 2 3" xfId="12529" xr:uid="{52F79579-3907-4692-B59A-1159469E618D}"/>
    <cellStyle name="Millares 2 6 8 3" xfId="7481" xr:uid="{00000000-0005-0000-0000-000033110000}"/>
    <cellStyle name="Millares 2 6 8 3 2" xfId="14219" xr:uid="{9A76DB90-A2B4-4572-B6CD-EC4F94120067}"/>
    <cellStyle name="Millares 2 6 8 4" xfId="10860" xr:uid="{1008410E-B312-464E-A057-812991951ADD}"/>
    <cellStyle name="Millares 2 6 9" xfId="4174" xr:uid="{00000000-0005-0000-0000-000034110000}"/>
    <cellStyle name="Millares 2 6 9 2" xfId="5859" xr:uid="{00000000-0005-0000-0000-000035110000}"/>
    <cellStyle name="Millares 2 6 9 2 2" xfId="9248" xr:uid="{00000000-0005-0000-0000-000036110000}"/>
    <cellStyle name="Millares 2 6 9 2 2 2" xfId="15986" xr:uid="{E00725D2-D488-4ADF-9AD6-92ABA17ED287}"/>
    <cellStyle name="Millares 2 6 9 2 3" xfId="12627" xr:uid="{BA501644-EAE1-4A98-A95B-616621704C94}"/>
    <cellStyle name="Millares 2 6 9 3" xfId="7579" xr:uid="{00000000-0005-0000-0000-000037110000}"/>
    <cellStyle name="Millares 2 6 9 3 2" xfId="14317" xr:uid="{968B7F9A-DBF2-46FA-9FEB-783B51F49CA8}"/>
    <cellStyle name="Millares 2 6 9 4" xfId="10958" xr:uid="{A163E1B7-3AE1-4CDF-9F10-74F27A1D5A77}"/>
    <cellStyle name="Millares 2 7" xfId="4557" xr:uid="{00000000-0005-0000-0000-000038110000}"/>
    <cellStyle name="Millares 2 7 2" xfId="7948" xr:uid="{00000000-0005-0000-0000-000039110000}"/>
    <cellStyle name="Millares 2 7 2 2" xfId="14686" xr:uid="{8BC18872-B974-480D-9785-D1B4790A7860}"/>
    <cellStyle name="Millares 2 7 3" xfId="11327" xr:uid="{19BA8C56-4889-47EA-8B6A-30016EAC114C}"/>
    <cellStyle name="Millares 2 8" xfId="6367" xr:uid="{00000000-0005-0000-0000-00003A110000}"/>
    <cellStyle name="Millares 2 8 2" xfId="13111" xr:uid="{BBB654C5-7639-4E62-9ADE-D64895D9579E}"/>
    <cellStyle name="Millares 20" xfId="3644" xr:uid="{00000000-0005-0000-0000-00003B110000}"/>
    <cellStyle name="Millares 21" xfId="4035" xr:uid="{00000000-0005-0000-0000-00003C110000}"/>
    <cellStyle name="Millares 22" xfId="4038" xr:uid="{00000000-0005-0000-0000-00003D110000}"/>
    <cellStyle name="Millares 23" xfId="4143" xr:uid="{00000000-0005-0000-0000-00003E110000}"/>
    <cellStyle name="Millares 24" xfId="4141" xr:uid="{00000000-0005-0000-0000-00003F110000}"/>
    <cellStyle name="Millares 25" xfId="4054" xr:uid="{00000000-0005-0000-0000-000040110000}"/>
    <cellStyle name="Millares 26" xfId="4145" xr:uid="{00000000-0005-0000-0000-000041110000}"/>
    <cellStyle name="Millares 27" xfId="4200" xr:uid="{00000000-0005-0000-0000-000042110000}"/>
    <cellStyle name="Millares 28" xfId="4543" xr:uid="{00000000-0005-0000-0000-000043110000}"/>
    <cellStyle name="Millares 29" xfId="4195" xr:uid="{00000000-0005-0000-0000-000044110000}"/>
    <cellStyle name="Millares 3" xfId="6" xr:uid="{00000000-0005-0000-0000-000045110000}"/>
    <cellStyle name="Millares 3 2" xfId="7" xr:uid="{00000000-0005-0000-0000-000046110000}"/>
    <cellStyle name="Millares 3 3" xfId="225" xr:uid="{00000000-0005-0000-0000-000047110000}"/>
    <cellStyle name="Millares 3 3 10" xfId="4593" xr:uid="{00000000-0005-0000-0000-000048110000}"/>
    <cellStyle name="Millares 3 3 10 2" xfId="7982" xr:uid="{00000000-0005-0000-0000-000049110000}"/>
    <cellStyle name="Millares 3 3 10 2 2" xfId="14720" xr:uid="{96CB555C-E66B-46B4-96BB-A67431DA72BA}"/>
    <cellStyle name="Millares 3 3 10 3" xfId="11361" xr:uid="{75B384C4-37D5-4325-86CF-E126EE17922A}"/>
    <cellStyle name="Millares 3 3 11" xfId="6272" xr:uid="{00000000-0005-0000-0000-00004A110000}"/>
    <cellStyle name="Millares 3 3 11 2" xfId="13033" xr:uid="{950430E2-BFEE-4FE1-B75C-DBF2C5F0B12C}"/>
    <cellStyle name="Millares 3 3 12" xfId="9694" xr:uid="{702722F8-54CA-411E-9425-3088A01BC419}"/>
    <cellStyle name="Millares 3 3 2" xfId="226" xr:uid="{00000000-0005-0000-0000-00004B110000}"/>
    <cellStyle name="Millares 3 3 2 10" xfId="6273" xr:uid="{00000000-0005-0000-0000-00004C110000}"/>
    <cellStyle name="Millares 3 3 2 10 2" xfId="13034" xr:uid="{DE634EB8-03D0-4459-8393-3FE990B18AE6}"/>
    <cellStyle name="Millares 3 3 2 11" xfId="9695" xr:uid="{6915BD66-1358-4864-B8C4-C9261EBCC3E9}"/>
    <cellStyle name="Millares 3 3 2 2" xfId="2900" xr:uid="{00000000-0005-0000-0000-00004D110000}"/>
    <cellStyle name="Millares 3 3 2 2 10" xfId="9744" xr:uid="{4311CBCD-FAF1-49C2-98DE-69AFDE93F8C9}"/>
    <cellStyle name="Millares 3 3 2 2 2" xfId="3032" xr:uid="{00000000-0005-0000-0000-00004E110000}"/>
    <cellStyle name="Millares 3 3 2 2 2 2" xfId="3230" xr:uid="{00000000-0005-0000-0000-00004F110000}"/>
    <cellStyle name="Millares 3 3 2 2 2 2 2" xfId="3622" xr:uid="{00000000-0005-0000-0000-000050110000}"/>
    <cellStyle name="Millares 3 3 2 2 2 2 2 2" xfId="5326" xr:uid="{00000000-0005-0000-0000-000051110000}"/>
    <cellStyle name="Millares 3 3 2 2 2 2 2 2 2" xfId="8715" xr:uid="{00000000-0005-0000-0000-000052110000}"/>
    <cellStyle name="Millares 3 3 2 2 2 2 2 2 2 2" xfId="15453" xr:uid="{D1267E3A-AF01-4995-83D4-2CB5F444013D}"/>
    <cellStyle name="Millares 3 3 2 2 2 2 2 2 3" xfId="12094" xr:uid="{A6862BDE-534C-4560-87D8-F4B5F6779616}"/>
    <cellStyle name="Millares 3 3 2 2 2 2 2 3" xfId="7046" xr:uid="{00000000-0005-0000-0000-000053110000}"/>
    <cellStyle name="Millares 3 3 2 2 2 2 2 3 2" xfId="13784" xr:uid="{E8A5C6E2-43D1-4D88-896E-ED892BAC50A1}"/>
    <cellStyle name="Millares 3 3 2 2 2 2 2 4" xfId="10425" xr:uid="{5E0A5A2F-42BD-4EBB-A6CD-DFB9C1124096}"/>
    <cellStyle name="Millares 3 3 2 2 2 2 3" xfId="4017" xr:uid="{00000000-0005-0000-0000-000054110000}"/>
    <cellStyle name="Millares 3 3 2 2 2 2 3 2" xfId="5715" xr:uid="{00000000-0005-0000-0000-000055110000}"/>
    <cellStyle name="Millares 3 3 2 2 2 2 3 2 2" xfId="9104" xr:uid="{00000000-0005-0000-0000-000056110000}"/>
    <cellStyle name="Millares 3 3 2 2 2 2 3 2 2 2" xfId="15842" xr:uid="{D8014D46-01B7-444B-A28C-9CC1032A0CD2}"/>
    <cellStyle name="Millares 3 3 2 2 2 2 3 2 3" xfId="12483" xr:uid="{40716534-4D1E-469D-A1EB-0292FC163FC9}"/>
    <cellStyle name="Millares 3 3 2 2 2 2 3 3" xfId="7435" xr:uid="{00000000-0005-0000-0000-000057110000}"/>
    <cellStyle name="Millares 3 3 2 2 2 2 3 3 2" xfId="14173" xr:uid="{0B332FF3-81A8-453F-A0FD-3E3100B2B395}"/>
    <cellStyle name="Millares 3 3 2 2 2 2 3 4" xfId="10814" xr:uid="{F4109CA3-3D7B-4894-9C6B-259303F8B112}"/>
    <cellStyle name="Millares 3 3 2 2 2 2 4" xfId="4524" xr:uid="{00000000-0005-0000-0000-000058110000}"/>
    <cellStyle name="Millares 3 3 2 2 2 2 4 2" xfId="6205" xr:uid="{00000000-0005-0000-0000-000059110000}"/>
    <cellStyle name="Millares 3 3 2 2 2 2 4 2 2" xfId="9594" xr:uid="{00000000-0005-0000-0000-00005A110000}"/>
    <cellStyle name="Millares 3 3 2 2 2 2 4 2 2 2" xfId="16332" xr:uid="{5E12E87E-2848-4B5B-B083-05439A59A070}"/>
    <cellStyle name="Millares 3 3 2 2 2 2 4 2 3" xfId="12973" xr:uid="{2EA6011D-190E-4326-B213-46F2284B03ED}"/>
    <cellStyle name="Millares 3 3 2 2 2 2 4 3" xfId="7925" xr:uid="{00000000-0005-0000-0000-00005B110000}"/>
    <cellStyle name="Millares 3 3 2 2 2 2 4 3 2" xfId="14663" xr:uid="{CC53E2EB-B193-4A97-AF52-EAC6FED620DC}"/>
    <cellStyle name="Millares 3 3 2 2 2 2 4 4" xfId="11304" xr:uid="{CB057F24-6244-42FB-8E2C-45F4AE787631}"/>
    <cellStyle name="Millares 3 3 2 2 2 2 5" xfId="4938" xr:uid="{00000000-0005-0000-0000-00005C110000}"/>
    <cellStyle name="Millares 3 3 2 2 2 2 5 2" xfId="8327" xr:uid="{00000000-0005-0000-0000-00005D110000}"/>
    <cellStyle name="Millares 3 3 2 2 2 2 5 2 2" xfId="15065" xr:uid="{690ABD36-7D49-4F97-AF0E-576D4AE2491C}"/>
    <cellStyle name="Millares 3 3 2 2 2 2 5 3" xfId="11706" xr:uid="{6101B686-AB4A-4121-B968-B684746787B3}"/>
    <cellStyle name="Millares 3 3 2 2 2 2 6" xfId="6658" xr:uid="{00000000-0005-0000-0000-00005E110000}"/>
    <cellStyle name="Millares 3 3 2 2 2 2 6 2" xfId="13396" xr:uid="{1D4EDC25-2A87-4F29-B82D-2D5585442576}"/>
    <cellStyle name="Millares 3 3 2 2 2 2 7" xfId="10036" xr:uid="{D6E99618-6503-4EC3-A97F-D35B6CD75CE0}"/>
    <cellStyle name="Millares 3 3 2 2 2 3" xfId="3428" xr:uid="{00000000-0005-0000-0000-00005F110000}"/>
    <cellStyle name="Millares 3 3 2 2 2 3 2" xfId="5132" xr:uid="{00000000-0005-0000-0000-000060110000}"/>
    <cellStyle name="Millares 3 3 2 2 2 3 2 2" xfId="8521" xr:uid="{00000000-0005-0000-0000-000061110000}"/>
    <cellStyle name="Millares 3 3 2 2 2 3 2 2 2" xfId="15259" xr:uid="{A197015B-6216-46C2-AC41-E621600FA5F4}"/>
    <cellStyle name="Millares 3 3 2 2 2 3 2 3" xfId="11900" xr:uid="{798A6B94-1CD9-485F-9F67-DBD18EFC1E19}"/>
    <cellStyle name="Millares 3 3 2 2 2 3 3" xfId="6852" xr:uid="{00000000-0005-0000-0000-000062110000}"/>
    <cellStyle name="Millares 3 3 2 2 2 3 3 2" xfId="13590" xr:uid="{111182FA-E707-49C8-9C6B-633BF23BBC81}"/>
    <cellStyle name="Millares 3 3 2 2 2 3 4" xfId="10231" xr:uid="{2CF64B0C-5CB0-4EF7-B310-C9AC0C52ACC3}"/>
    <cellStyle name="Millares 3 3 2 2 2 4" xfId="3823" xr:uid="{00000000-0005-0000-0000-000063110000}"/>
    <cellStyle name="Millares 3 3 2 2 2 4 2" xfId="5521" xr:uid="{00000000-0005-0000-0000-000064110000}"/>
    <cellStyle name="Millares 3 3 2 2 2 4 2 2" xfId="8910" xr:uid="{00000000-0005-0000-0000-000065110000}"/>
    <cellStyle name="Millares 3 3 2 2 2 4 2 2 2" xfId="15648" xr:uid="{D278B123-69CE-4522-AA79-4BAB77B4ECBF}"/>
    <cellStyle name="Millares 3 3 2 2 2 4 2 3" xfId="12289" xr:uid="{0F367A79-FF58-4E9E-9FE0-7B3869B4EE67}"/>
    <cellStyle name="Millares 3 3 2 2 2 4 3" xfId="7241" xr:uid="{00000000-0005-0000-0000-000066110000}"/>
    <cellStyle name="Millares 3 3 2 2 2 4 3 2" xfId="13979" xr:uid="{315F1C01-E0DF-4C89-80E9-D02E42C0EDB2}"/>
    <cellStyle name="Millares 3 3 2 2 2 4 4" xfId="10620" xr:uid="{0A736818-04F7-43E9-8E31-EE2F9F706887}"/>
    <cellStyle name="Millares 3 3 2 2 2 5" xfId="4330" xr:uid="{00000000-0005-0000-0000-000067110000}"/>
    <cellStyle name="Millares 3 3 2 2 2 5 2" xfId="6011" xr:uid="{00000000-0005-0000-0000-000068110000}"/>
    <cellStyle name="Millares 3 3 2 2 2 5 2 2" xfId="9400" xr:uid="{00000000-0005-0000-0000-000069110000}"/>
    <cellStyle name="Millares 3 3 2 2 2 5 2 2 2" xfId="16138" xr:uid="{0F6F38D8-3231-4E60-A827-B738BBC8306E}"/>
    <cellStyle name="Millares 3 3 2 2 2 5 2 3" xfId="12779" xr:uid="{9B40D9BC-0D9A-4B89-8DA8-1E6FCD67AABF}"/>
    <cellStyle name="Millares 3 3 2 2 2 5 3" xfId="7731" xr:uid="{00000000-0005-0000-0000-00006A110000}"/>
    <cellStyle name="Millares 3 3 2 2 2 5 3 2" xfId="14469" xr:uid="{33D0E8E5-3AB7-4162-A98A-F68FD318C6EF}"/>
    <cellStyle name="Millares 3 3 2 2 2 5 4" xfId="11110" xr:uid="{1CA76B04-470C-4293-9F6F-E396BC5DC9FB}"/>
    <cellStyle name="Millares 3 3 2 2 2 6" xfId="4744" xr:uid="{00000000-0005-0000-0000-00006B110000}"/>
    <cellStyle name="Millares 3 3 2 2 2 6 2" xfId="8133" xr:uid="{00000000-0005-0000-0000-00006C110000}"/>
    <cellStyle name="Millares 3 3 2 2 2 6 2 2" xfId="14871" xr:uid="{BF43C094-DC9C-405F-9733-B421AD29B47A}"/>
    <cellStyle name="Millares 3 3 2 2 2 6 3" xfId="11512" xr:uid="{18B18CCF-50B0-4E1F-AA98-441BFBA9CE48}"/>
    <cellStyle name="Millares 3 3 2 2 2 7" xfId="6464" xr:uid="{00000000-0005-0000-0000-00006D110000}"/>
    <cellStyle name="Millares 3 3 2 2 2 7 2" xfId="13202" xr:uid="{94EBE635-3A89-4060-9F01-27203703F2E4}"/>
    <cellStyle name="Millares 3 3 2 2 2 8" xfId="9842" xr:uid="{FD8ED9D9-221D-43BA-9A88-870D98F1DBA3}"/>
    <cellStyle name="Millares 3 3 2 2 3" xfId="3132" xr:uid="{00000000-0005-0000-0000-00006E110000}"/>
    <cellStyle name="Millares 3 3 2 2 3 2" xfId="3524" xr:uid="{00000000-0005-0000-0000-00006F110000}"/>
    <cellStyle name="Millares 3 3 2 2 3 2 2" xfId="5228" xr:uid="{00000000-0005-0000-0000-000070110000}"/>
    <cellStyle name="Millares 3 3 2 2 3 2 2 2" xfId="8617" xr:uid="{00000000-0005-0000-0000-000071110000}"/>
    <cellStyle name="Millares 3 3 2 2 3 2 2 2 2" xfId="15355" xr:uid="{D412FDD2-F209-4E34-A9DB-31CBAA168361}"/>
    <cellStyle name="Millares 3 3 2 2 3 2 2 3" xfId="11996" xr:uid="{1AF7C47D-B59F-4A72-84A9-35B022596ADF}"/>
    <cellStyle name="Millares 3 3 2 2 3 2 3" xfId="6948" xr:uid="{00000000-0005-0000-0000-000072110000}"/>
    <cellStyle name="Millares 3 3 2 2 3 2 3 2" xfId="13686" xr:uid="{6A18DBA1-401D-4F2A-B52B-337410973E21}"/>
    <cellStyle name="Millares 3 3 2 2 3 2 4" xfId="10327" xr:uid="{DE303C25-92D8-4D54-9148-18BEF925EE73}"/>
    <cellStyle name="Millares 3 3 2 2 3 3" xfId="3919" xr:uid="{00000000-0005-0000-0000-000073110000}"/>
    <cellStyle name="Millares 3 3 2 2 3 3 2" xfId="5617" xr:uid="{00000000-0005-0000-0000-000074110000}"/>
    <cellStyle name="Millares 3 3 2 2 3 3 2 2" xfId="9006" xr:uid="{00000000-0005-0000-0000-000075110000}"/>
    <cellStyle name="Millares 3 3 2 2 3 3 2 2 2" xfId="15744" xr:uid="{CDB71F6D-9863-4B92-9B4E-58DE605A8150}"/>
    <cellStyle name="Millares 3 3 2 2 3 3 2 3" xfId="12385" xr:uid="{3A4509A3-4DB1-4D29-B320-218F87ACAB92}"/>
    <cellStyle name="Millares 3 3 2 2 3 3 3" xfId="7337" xr:uid="{00000000-0005-0000-0000-000076110000}"/>
    <cellStyle name="Millares 3 3 2 2 3 3 3 2" xfId="14075" xr:uid="{F3F934C5-569E-440B-9432-40FFDF371753}"/>
    <cellStyle name="Millares 3 3 2 2 3 3 4" xfId="10716" xr:uid="{14242D72-A727-4A66-9EEE-C5788E1AB9DF}"/>
    <cellStyle name="Millares 3 3 2 2 3 4" xfId="4426" xr:uid="{00000000-0005-0000-0000-000077110000}"/>
    <cellStyle name="Millares 3 3 2 2 3 4 2" xfId="6107" xr:uid="{00000000-0005-0000-0000-000078110000}"/>
    <cellStyle name="Millares 3 3 2 2 3 4 2 2" xfId="9496" xr:uid="{00000000-0005-0000-0000-000079110000}"/>
    <cellStyle name="Millares 3 3 2 2 3 4 2 2 2" xfId="16234" xr:uid="{219292A2-AD48-4D61-8271-231AE5A8978A}"/>
    <cellStyle name="Millares 3 3 2 2 3 4 2 3" xfId="12875" xr:uid="{9676D910-F8AB-4D3B-A6E4-9DD2186221DB}"/>
    <cellStyle name="Millares 3 3 2 2 3 4 3" xfId="7827" xr:uid="{00000000-0005-0000-0000-00007A110000}"/>
    <cellStyle name="Millares 3 3 2 2 3 4 3 2" xfId="14565" xr:uid="{944B2A74-DA17-48D2-A0C1-71A800F2CA35}"/>
    <cellStyle name="Millares 3 3 2 2 3 4 4" xfId="11206" xr:uid="{8074DCD9-BE29-4C73-B0C8-1C11CAC42B72}"/>
    <cellStyle name="Millares 3 3 2 2 3 5" xfId="4840" xr:uid="{00000000-0005-0000-0000-00007B110000}"/>
    <cellStyle name="Millares 3 3 2 2 3 5 2" xfId="8229" xr:uid="{00000000-0005-0000-0000-00007C110000}"/>
    <cellStyle name="Millares 3 3 2 2 3 5 2 2" xfId="14967" xr:uid="{84A02A57-F7AE-4EC0-825C-67B72029C32C}"/>
    <cellStyle name="Millares 3 3 2 2 3 5 3" xfId="11608" xr:uid="{479BDEBB-5E07-4903-933E-9029DC48D678}"/>
    <cellStyle name="Millares 3 3 2 2 3 6" xfId="6560" xr:uid="{00000000-0005-0000-0000-00007D110000}"/>
    <cellStyle name="Millares 3 3 2 2 3 6 2" xfId="13298" xr:uid="{D023878C-5F7C-4FE0-9873-AA5598E5D4D9}"/>
    <cellStyle name="Millares 3 3 2 2 3 7" xfId="9938" xr:uid="{A6A2CB89-542B-4FB6-91FF-3F5C1321C1C9}"/>
    <cellStyle name="Millares 3 3 2 2 4" xfId="3330" xr:uid="{00000000-0005-0000-0000-00007E110000}"/>
    <cellStyle name="Millares 3 3 2 2 4 2" xfId="5034" xr:uid="{00000000-0005-0000-0000-00007F110000}"/>
    <cellStyle name="Millares 3 3 2 2 4 2 2" xfId="8423" xr:uid="{00000000-0005-0000-0000-000080110000}"/>
    <cellStyle name="Millares 3 3 2 2 4 2 2 2" xfId="15161" xr:uid="{353D9413-E797-4722-A9E4-3C618CE6470A}"/>
    <cellStyle name="Millares 3 3 2 2 4 2 3" xfId="11802" xr:uid="{5F020AE1-2438-4A94-BCAD-8A69DABAFE91}"/>
    <cellStyle name="Millares 3 3 2 2 4 3" xfId="6754" xr:uid="{00000000-0005-0000-0000-000081110000}"/>
    <cellStyle name="Millares 3 3 2 2 4 3 2" xfId="13492" xr:uid="{9E1AEC94-5D3D-442A-AB19-AA55145A7AF6}"/>
    <cellStyle name="Millares 3 3 2 2 4 4" xfId="10133" xr:uid="{5CC99353-029E-4A66-BA7C-D77C08887839}"/>
    <cellStyle name="Millares 3 3 2 2 5" xfId="3725" xr:uid="{00000000-0005-0000-0000-000082110000}"/>
    <cellStyle name="Millares 3 3 2 2 5 2" xfId="5423" xr:uid="{00000000-0005-0000-0000-000083110000}"/>
    <cellStyle name="Millares 3 3 2 2 5 2 2" xfId="8812" xr:uid="{00000000-0005-0000-0000-000084110000}"/>
    <cellStyle name="Millares 3 3 2 2 5 2 2 2" xfId="15550" xr:uid="{43F7FE87-B3B1-40DB-AB70-F001E725997B}"/>
    <cellStyle name="Millares 3 3 2 2 5 2 3" xfId="12191" xr:uid="{D4C631D1-0AD8-4178-9666-9F61E4CFC9FD}"/>
    <cellStyle name="Millares 3 3 2 2 5 3" xfId="7143" xr:uid="{00000000-0005-0000-0000-000085110000}"/>
    <cellStyle name="Millares 3 3 2 2 5 3 2" xfId="13881" xr:uid="{F475C32E-B5E9-4092-9B54-BD9A7804F6D2}"/>
    <cellStyle name="Millares 3 3 2 2 5 4" xfId="10522" xr:uid="{E046EE90-C93D-4AA4-83D6-B7F888CB1299}"/>
    <cellStyle name="Millares 3 3 2 2 6" xfId="4123" xr:uid="{00000000-0005-0000-0000-000086110000}"/>
    <cellStyle name="Millares 3 3 2 2 6 2" xfId="5815" xr:uid="{00000000-0005-0000-0000-000087110000}"/>
    <cellStyle name="Millares 3 3 2 2 6 2 2" xfId="9204" xr:uid="{00000000-0005-0000-0000-000088110000}"/>
    <cellStyle name="Millares 3 3 2 2 6 2 2 2" xfId="15942" xr:uid="{77BDE998-272B-4134-BC81-51A808F9E1C9}"/>
    <cellStyle name="Millares 3 3 2 2 6 2 3" xfId="12583" xr:uid="{623F4373-1BD4-4792-81EA-8A8F8CDC5AC4}"/>
    <cellStyle name="Millares 3 3 2 2 6 3" xfId="7535" xr:uid="{00000000-0005-0000-0000-000089110000}"/>
    <cellStyle name="Millares 3 3 2 2 6 3 2" xfId="14273" xr:uid="{14093B35-5575-46A7-ADAD-CBFB4403ABF6}"/>
    <cellStyle name="Millares 3 3 2 2 6 4" xfId="10914" xr:uid="{D007773B-2F29-43BD-8E7B-A78798471CCA}"/>
    <cellStyle name="Millares 3 3 2 2 7" xfId="4232" xr:uid="{00000000-0005-0000-0000-00008A110000}"/>
    <cellStyle name="Millares 3 3 2 2 7 2" xfId="5913" xr:uid="{00000000-0005-0000-0000-00008B110000}"/>
    <cellStyle name="Millares 3 3 2 2 7 2 2" xfId="9302" xr:uid="{00000000-0005-0000-0000-00008C110000}"/>
    <cellStyle name="Millares 3 3 2 2 7 2 2 2" xfId="16040" xr:uid="{CBA2A940-A839-4F17-AE54-83A8433DAC25}"/>
    <cellStyle name="Millares 3 3 2 2 7 2 3" xfId="12681" xr:uid="{889FC163-D208-4940-AEC1-508C81B4600C}"/>
    <cellStyle name="Millares 3 3 2 2 7 3" xfId="7633" xr:uid="{00000000-0005-0000-0000-00008D110000}"/>
    <cellStyle name="Millares 3 3 2 2 7 3 2" xfId="14371" xr:uid="{6BBB4EB9-4442-40A0-A2A5-26B82D53241C}"/>
    <cellStyle name="Millares 3 3 2 2 7 4" xfId="11012" xr:uid="{88755C25-1899-426E-B2A8-504F3B6A7755}"/>
    <cellStyle name="Millares 3 3 2 2 8" xfId="4646" xr:uid="{00000000-0005-0000-0000-00008E110000}"/>
    <cellStyle name="Millares 3 3 2 2 8 2" xfId="8035" xr:uid="{00000000-0005-0000-0000-00008F110000}"/>
    <cellStyle name="Millares 3 3 2 2 8 2 2" xfId="14773" xr:uid="{F9F51387-3C1D-4474-B12C-6E1D98983C7D}"/>
    <cellStyle name="Millares 3 3 2 2 8 3" xfId="11414" xr:uid="{E03AA31C-0F22-44E3-93BE-474E293E3391}"/>
    <cellStyle name="Millares 3 3 2 2 9" xfId="6352" xr:uid="{00000000-0005-0000-0000-000090110000}"/>
    <cellStyle name="Millares 3 3 2 2 9 2" xfId="13096" xr:uid="{D66DA0E3-7EBC-4B43-BBF0-900677189A2F}"/>
    <cellStyle name="Millares 3 3 2 3" xfId="2977" xr:uid="{00000000-0005-0000-0000-000091110000}"/>
    <cellStyle name="Millares 3 3 2 3 2" xfId="3179" xr:uid="{00000000-0005-0000-0000-000092110000}"/>
    <cellStyle name="Millares 3 3 2 3 2 2" xfId="3571" xr:uid="{00000000-0005-0000-0000-000093110000}"/>
    <cellStyle name="Millares 3 3 2 3 2 2 2" xfId="5275" xr:uid="{00000000-0005-0000-0000-000094110000}"/>
    <cellStyle name="Millares 3 3 2 3 2 2 2 2" xfId="8664" xr:uid="{00000000-0005-0000-0000-000095110000}"/>
    <cellStyle name="Millares 3 3 2 3 2 2 2 2 2" xfId="15402" xr:uid="{464DAC79-672A-4147-9354-6FFBB5989AD3}"/>
    <cellStyle name="Millares 3 3 2 3 2 2 2 3" xfId="12043" xr:uid="{410DE6D7-2983-4969-BBF5-F0164F3B522E}"/>
    <cellStyle name="Millares 3 3 2 3 2 2 3" xfId="6995" xr:uid="{00000000-0005-0000-0000-000096110000}"/>
    <cellStyle name="Millares 3 3 2 3 2 2 3 2" xfId="13733" xr:uid="{599631F1-C796-4CDC-98FD-A6FED50F7684}"/>
    <cellStyle name="Millares 3 3 2 3 2 2 4" xfId="10374" xr:uid="{C652C6CD-6ACB-4F19-8D6B-C8D5049AE8F0}"/>
    <cellStyle name="Millares 3 3 2 3 2 3" xfId="3966" xr:uid="{00000000-0005-0000-0000-000097110000}"/>
    <cellStyle name="Millares 3 3 2 3 2 3 2" xfId="5664" xr:uid="{00000000-0005-0000-0000-000098110000}"/>
    <cellStyle name="Millares 3 3 2 3 2 3 2 2" xfId="9053" xr:uid="{00000000-0005-0000-0000-000099110000}"/>
    <cellStyle name="Millares 3 3 2 3 2 3 2 2 2" xfId="15791" xr:uid="{BD23FDCF-AA7F-4925-80BF-29032DFCE285}"/>
    <cellStyle name="Millares 3 3 2 3 2 3 2 3" xfId="12432" xr:uid="{527B3F5A-034A-4545-9BA5-6B4111BCE44A}"/>
    <cellStyle name="Millares 3 3 2 3 2 3 3" xfId="7384" xr:uid="{00000000-0005-0000-0000-00009A110000}"/>
    <cellStyle name="Millares 3 3 2 3 2 3 3 2" xfId="14122" xr:uid="{5BA7DAD9-D1EF-4971-9FA3-F91447DF9A0A}"/>
    <cellStyle name="Millares 3 3 2 3 2 3 4" xfId="10763" xr:uid="{A17CB026-9462-463F-9E86-7FFED78AF8B3}"/>
    <cellStyle name="Millares 3 3 2 3 2 4" xfId="4473" xr:uid="{00000000-0005-0000-0000-00009B110000}"/>
    <cellStyle name="Millares 3 3 2 3 2 4 2" xfId="6154" xr:uid="{00000000-0005-0000-0000-00009C110000}"/>
    <cellStyle name="Millares 3 3 2 3 2 4 2 2" xfId="9543" xr:uid="{00000000-0005-0000-0000-00009D110000}"/>
    <cellStyle name="Millares 3 3 2 3 2 4 2 2 2" xfId="16281" xr:uid="{C991D80B-B3D4-4F19-92E9-447D7F115704}"/>
    <cellStyle name="Millares 3 3 2 3 2 4 2 3" xfId="12922" xr:uid="{56C7E048-3A07-492B-B92E-DFD9F5F79BAF}"/>
    <cellStyle name="Millares 3 3 2 3 2 4 3" xfId="7874" xr:uid="{00000000-0005-0000-0000-00009E110000}"/>
    <cellStyle name="Millares 3 3 2 3 2 4 3 2" xfId="14612" xr:uid="{2C9A5750-4F92-4FF3-91EC-4478C7605E80}"/>
    <cellStyle name="Millares 3 3 2 3 2 4 4" xfId="11253" xr:uid="{A73D27A5-16C2-4F08-85C1-090BE32E40D7}"/>
    <cellStyle name="Millares 3 3 2 3 2 5" xfId="4887" xr:uid="{00000000-0005-0000-0000-00009F110000}"/>
    <cellStyle name="Millares 3 3 2 3 2 5 2" xfId="8276" xr:uid="{00000000-0005-0000-0000-0000A0110000}"/>
    <cellStyle name="Millares 3 3 2 3 2 5 2 2" xfId="15014" xr:uid="{5F4927F7-3711-4059-927D-9BC9EF069DBB}"/>
    <cellStyle name="Millares 3 3 2 3 2 5 3" xfId="11655" xr:uid="{C3445641-6AF8-4E46-87BE-F8452C619291}"/>
    <cellStyle name="Millares 3 3 2 3 2 6" xfId="6607" xr:uid="{00000000-0005-0000-0000-0000A1110000}"/>
    <cellStyle name="Millares 3 3 2 3 2 6 2" xfId="13345" xr:uid="{B7867A78-37D9-4B2E-9BA3-9BF8DAB327A6}"/>
    <cellStyle name="Millares 3 3 2 3 2 7" xfId="9985" xr:uid="{7D2E607A-C90A-4D62-87BC-6E94F208E5C4}"/>
    <cellStyle name="Millares 3 3 2 3 3" xfId="3377" xr:uid="{00000000-0005-0000-0000-0000A2110000}"/>
    <cellStyle name="Millares 3 3 2 3 3 2" xfId="5081" xr:uid="{00000000-0005-0000-0000-0000A3110000}"/>
    <cellStyle name="Millares 3 3 2 3 3 2 2" xfId="8470" xr:uid="{00000000-0005-0000-0000-0000A4110000}"/>
    <cellStyle name="Millares 3 3 2 3 3 2 2 2" xfId="15208" xr:uid="{72E4958D-DDD5-4B5E-9F97-A17A83C32844}"/>
    <cellStyle name="Millares 3 3 2 3 3 2 3" xfId="11849" xr:uid="{9B664B76-2AB5-429A-BACA-47096AF7B210}"/>
    <cellStyle name="Millares 3 3 2 3 3 3" xfId="6801" xr:uid="{00000000-0005-0000-0000-0000A5110000}"/>
    <cellStyle name="Millares 3 3 2 3 3 3 2" xfId="13539" xr:uid="{A29B1F70-6012-4FAA-9AC8-AD7F01F66D77}"/>
    <cellStyle name="Millares 3 3 2 3 3 4" xfId="10180" xr:uid="{BF4DA6F9-03A5-4FA0-9717-BB372E2F78C6}"/>
    <cellStyle name="Millares 3 3 2 3 4" xfId="3772" xr:uid="{00000000-0005-0000-0000-0000A6110000}"/>
    <cellStyle name="Millares 3 3 2 3 4 2" xfId="5470" xr:uid="{00000000-0005-0000-0000-0000A7110000}"/>
    <cellStyle name="Millares 3 3 2 3 4 2 2" xfId="8859" xr:uid="{00000000-0005-0000-0000-0000A8110000}"/>
    <cellStyle name="Millares 3 3 2 3 4 2 2 2" xfId="15597" xr:uid="{0BFDE8E3-AAE9-47EF-B5F7-D71449F4A3CE}"/>
    <cellStyle name="Millares 3 3 2 3 4 2 3" xfId="12238" xr:uid="{873F0F1B-4C51-4446-AE0C-9B5336983B2D}"/>
    <cellStyle name="Millares 3 3 2 3 4 3" xfId="7190" xr:uid="{00000000-0005-0000-0000-0000A9110000}"/>
    <cellStyle name="Millares 3 3 2 3 4 3 2" xfId="13928" xr:uid="{6A842312-BB96-42B7-8939-D3A03EE405AD}"/>
    <cellStyle name="Millares 3 3 2 3 4 4" xfId="10569" xr:uid="{5A5CB7E4-B4FE-4201-862A-87E4B0E7CAC0}"/>
    <cellStyle name="Millares 3 3 2 3 5" xfId="4279" xr:uid="{00000000-0005-0000-0000-0000AA110000}"/>
    <cellStyle name="Millares 3 3 2 3 5 2" xfId="5960" xr:uid="{00000000-0005-0000-0000-0000AB110000}"/>
    <cellStyle name="Millares 3 3 2 3 5 2 2" xfId="9349" xr:uid="{00000000-0005-0000-0000-0000AC110000}"/>
    <cellStyle name="Millares 3 3 2 3 5 2 2 2" xfId="16087" xr:uid="{052AE102-328A-48F2-90CB-501F94407546}"/>
    <cellStyle name="Millares 3 3 2 3 5 2 3" xfId="12728" xr:uid="{C6E21E2F-4B50-4B02-ADC6-F119A58A67CB}"/>
    <cellStyle name="Millares 3 3 2 3 5 3" xfId="7680" xr:uid="{00000000-0005-0000-0000-0000AD110000}"/>
    <cellStyle name="Millares 3 3 2 3 5 3 2" xfId="14418" xr:uid="{A343E48D-4E9D-4C91-96D9-9E65199104E0}"/>
    <cellStyle name="Millares 3 3 2 3 5 4" xfId="11059" xr:uid="{42AB2575-F6F3-4263-9A85-63568979410F}"/>
    <cellStyle name="Millares 3 3 2 3 6" xfId="4693" xr:uid="{00000000-0005-0000-0000-0000AE110000}"/>
    <cellStyle name="Millares 3 3 2 3 6 2" xfId="8082" xr:uid="{00000000-0005-0000-0000-0000AF110000}"/>
    <cellStyle name="Millares 3 3 2 3 6 2 2" xfId="14820" xr:uid="{BA3E0017-EB8E-4738-B550-FAF22BF93A7B}"/>
    <cellStyle name="Millares 3 3 2 3 6 3" xfId="11461" xr:uid="{5B450CF1-A65E-44C1-908A-13467871147E}"/>
    <cellStyle name="Millares 3 3 2 3 7" xfId="6413" xr:uid="{00000000-0005-0000-0000-0000B0110000}"/>
    <cellStyle name="Millares 3 3 2 3 7 2" xfId="13151" xr:uid="{69E8178B-3864-492B-A0E9-5BD615B7EEE1}"/>
    <cellStyle name="Millares 3 3 2 3 8" xfId="9791" xr:uid="{BB0CF2B4-AF5C-45A9-AA77-49F2BC4C283D}"/>
    <cellStyle name="Millares 3 3 2 4" xfId="3083" xr:uid="{00000000-0005-0000-0000-0000B1110000}"/>
    <cellStyle name="Millares 3 3 2 4 2" xfId="3475" xr:uid="{00000000-0005-0000-0000-0000B2110000}"/>
    <cellStyle name="Millares 3 3 2 4 2 2" xfId="5179" xr:uid="{00000000-0005-0000-0000-0000B3110000}"/>
    <cellStyle name="Millares 3 3 2 4 2 2 2" xfId="8568" xr:uid="{00000000-0005-0000-0000-0000B4110000}"/>
    <cellStyle name="Millares 3 3 2 4 2 2 2 2" xfId="15306" xr:uid="{206B884F-45A4-4CF5-9703-43BA4170ACC2}"/>
    <cellStyle name="Millares 3 3 2 4 2 2 3" xfId="11947" xr:uid="{978B3E80-54A5-420C-9A00-F0305E0E9E34}"/>
    <cellStyle name="Millares 3 3 2 4 2 3" xfId="6899" xr:uid="{00000000-0005-0000-0000-0000B5110000}"/>
    <cellStyle name="Millares 3 3 2 4 2 3 2" xfId="13637" xr:uid="{4CF0F58D-9E63-43DF-AEFE-512E40BC33AD}"/>
    <cellStyle name="Millares 3 3 2 4 2 4" xfId="10278" xr:uid="{0713227C-462A-47BC-96E9-48DF8A701A66}"/>
    <cellStyle name="Millares 3 3 2 4 3" xfId="3870" xr:uid="{00000000-0005-0000-0000-0000B6110000}"/>
    <cellStyle name="Millares 3 3 2 4 3 2" xfId="5568" xr:uid="{00000000-0005-0000-0000-0000B7110000}"/>
    <cellStyle name="Millares 3 3 2 4 3 2 2" xfId="8957" xr:uid="{00000000-0005-0000-0000-0000B8110000}"/>
    <cellStyle name="Millares 3 3 2 4 3 2 2 2" xfId="15695" xr:uid="{9936997B-BE62-4989-92C5-EAC169AEE234}"/>
    <cellStyle name="Millares 3 3 2 4 3 2 3" xfId="12336" xr:uid="{A8AC1958-7C7B-44FB-BAB8-4FB0DF268BB7}"/>
    <cellStyle name="Millares 3 3 2 4 3 3" xfId="7288" xr:uid="{00000000-0005-0000-0000-0000B9110000}"/>
    <cellStyle name="Millares 3 3 2 4 3 3 2" xfId="14026" xr:uid="{E69EECE2-BF93-4758-9073-71FA88A4C7DB}"/>
    <cellStyle name="Millares 3 3 2 4 3 4" xfId="10667" xr:uid="{B52ECD0B-21F2-41A7-8E81-179981E92DD8}"/>
    <cellStyle name="Millares 3 3 2 4 4" xfId="4377" xr:uid="{00000000-0005-0000-0000-0000BA110000}"/>
    <cellStyle name="Millares 3 3 2 4 4 2" xfId="6058" xr:uid="{00000000-0005-0000-0000-0000BB110000}"/>
    <cellStyle name="Millares 3 3 2 4 4 2 2" xfId="9447" xr:uid="{00000000-0005-0000-0000-0000BC110000}"/>
    <cellStyle name="Millares 3 3 2 4 4 2 2 2" xfId="16185" xr:uid="{0063EB1D-209F-4894-9F84-88D15C2605E6}"/>
    <cellStyle name="Millares 3 3 2 4 4 2 3" xfId="12826" xr:uid="{74CDA5A2-D82E-4C3C-88EA-A2346E05DDB7}"/>
    <cellStyle name="Millares 3 3 2 4 4 3" xfId="7778" xr:uid="{00000000-0005-0000-0000-0000BD110000}"/>
    <cellStyle name="Millares 3 3 2 4 4 3 2" xfId="14516" xr:uid="{476624F0-A3DF-493D-AC6C-33B316BCD1C7}"/>
    <cellStyle name="Millares 3 3 2 4 4 4" xfId="11157" xr:uid="{6379DEAF-3673-4FEE-95A1-66A49F6E210C}"/>
    <cellStyle name="Millares 3 3 2 4 5" xfId="4791" xr:uid="{00000000-0005-0000-0000-0000BE110000}"/>
    <cellStyle name="Millares 3 3 2 4 5 2" xfId="8180" xr:uid="{00000000-0005-0000-0000-0000BF110000}"/>
    <cellStyle name="Millares 3 3 2 4 5 2 2" xfId="14918" xr:uid="{15ECB548-7080-4405-90E8-A14B8BFC716B}"/>
    <cellStyle name="Millares 3 3 2 4 5 3" xfId="11559" xr:uid="{8426B244-D3D6-43C6-A01F-5F168D53303C}"/>
    <cellStyle name="Millares 3 3 2 4 6" xfId="6511" xr:uid="{00000000-0005-0000-0000-0000C0110000}"/>
    <cellStyle name="Millares 3 3 2 4 6 2" xfId="13249" xr:uid="{E97F6E54-04AE-48F0-88E8-CF6ADFD58427}"/>
    <cellStyle name="Millares 3 3 2 4 7" xfId="9889" xr:uid="{42B5D3BC-C570-40DD-ADFC-5DEA48057B6D}"/>
    <cellStyle name="Millares 3 3 2 5" xfId="3281" xr:uid="{00000000-0005-0000-0000-0000C1110000}"/>
    <cellStyle name="Millares 3 3 2 5 2" xfId="4985" xr:uid="{00000000-0005-0000-0000-0000C2110000}"/>
    <cellStyle name="Millares 3 3 2 5 2 2" xfId="8374" xr:uid="{00000000-0005-0000-0000-0000C3110000}"/>
    <cellStyle name="Millares 3 3 2 5 2 2 2" xfId="15112" xr:uid="{41B36C38-B1CB-46FD-9187-D820A3A114DD}"/>
    <cellStyle name="Millares 3 3 2 5 2 3" xfId="11753" xr:uid="{30926EB2-78CA-4643-94BE-D54128A52FA3}"/>
    <cellStyle name="Millares 3 3 2 5 3" xfId="6705" xr:uid="{00000000-0005-0000-0000-0000C4110000}"/>
    <cellStyle name="Millares 3 3 2 5 3 2" xfId="13443" xr:uid="{07B28AB7-7C56-4F55-8B9A-00D92BDBD6E9}"/>
    <cellStyle name="Millares 3 3 2 5 4" xfId="10083" xr:uid="{01B1ED51-E0B3-48E9-8371-B17789AFFA9E}"/>
    <cellStyle name="Millares 3 3 2 6" xfId="3674" xr:uid="{00000000-0005-0000-0000-0000C5110000}"/>
    <cellStyle name="Millares 3 3 2 6 2" xfId="5373" xr:uid="{00000000-0005-0000-0000-0000C6110000}"/>
    <cellStyle name="Millares 3 3 2 6 2 2" xfId="8762" xr:uid="{00000000-0005-0000-0000-0000C7110000}"/>
    <cellStyle name="Millares 3 3 2 6 2 2 2" xfId="15500" xr:uid="{AFED9E17-D51C-4704-BCB0-E1AC1CE27B9C}"/>
    <cellStyle name="Millares 3 3 2 6 2 3" xfId="12141" xr:uid="{BED514F8-53AE-45EC-AFF5-13CC5861222B}"/>
    <cellStyle name="Millares 3 3 2 6 3" xfId="7093" xr:uid="{00000000-0005-0000-0000-0000C8110000}"/>
    <cellStyle name="Millares 3 3 2 6 3 2" xfId="13831" xr:uid="{97A410A1-9A58-4E30-A5FF-170867CDBE77}"/>
    <cellStyle name="Millares 3 3 2 6 4" xfId="10472" xr:uid="{C83FC22E-A74B-4505-BB7C-66C12DFD63A8}"/>
    <cellStyle name="Millares 3 3 2 7" xfId="4072" xr:uid="{00000000-0005-0000-0000-0000C9110000}"/>
    <cellStyle name="Millares 3 3 2 7 2" xfId="5764" xr:uid="{00000000-0005-0000-0000-0000CA110000}"/>
    <cellStyle name="Millares 3 3 2 7 2 2" xfId="9153" xr:uid="{00000000-0005-0000-0000-0000CB110000}"/>
    <cellStyle name="Millares 3 3 2 7 2 2 2" xfId="15891" xr:uid="{43B3A1E2-6A1B-45FF-9623-4BFD72F6D615}"/>
    <cellStyle name="Millares 3 3 2 7 2 3" xfId="12532" xr:uid="{00A47DDE-224E-4652-ACE7-F429A735D824}"/>
    <cellStyle name="Millares 3 3 2 7 3" xfId="7484" xr:uid="{00000000-0005-0000-0000-0000CC110000}"/>
    <cellStyle name="Millares 3 3 2 7 3 2" xfId="14222" xr:uid="{CC6BFFED-7A1C-4065-9C2B-4BD72F0C0203}"/>
    <cellStyle name="Millares 3 3 2 7 4" xfId="10863" xr:uid="{EF8FE2CA-CA55-4C18-BE9C-2C0334BBC54C}"/>
    <cellStyle name="Millares 3 3 2 8" xfId="4177" xr:uid="{00000000-0005-0000-0000-0000CD110000}"/>
    <cellStyle name="Millares 3 3 2 8 2" xfId="5862" xr:uid="{00000000-0005-0000-0000-0000CE110000}"/>
    <cellStyle name="Millares 3 3 2 8 2 2" xfId="9251" xr:uid="{00000000-0005-0000-0000-0000CF110000}"/>
    <cellStyle name="Millares 3 3 2 8 2 2 2" xfId="15989" xr:uid="{135D5FE2-596C-40E0-BE56-6CEF73225E9B}"/>
    <cellStyle name="Millares 3 3 2 8 2 3" xfId="12630" xr:uid="{B81F0C4C-B9DC-4166-8B82-66A27907C891}"/>
    <cellStyle name="Millares 3 3 2 8 3" xfId="7582" xr:uid="{00000000-0005-0000-0000-0000D0110000}"/>
    <cellStyle name="Millares 3 3 2 8 3 2" xfId="14320" xr:uid="{8B63553D-C3D5-40FC-9202-421D5FEC6B41}"/>
    <cellStyle name="Millares 3 3 2 8 4" xfId="10961" xr:uid="{ABDA96A0-CE62-4C6B-9459-892080A9C04D}"/>
    <cellStyle name="Millares 3 3 2 9" xfId="4594" xr:uid="{00000000-0005-0000-0000-0000D1110000}"/>
    <cellStyle name="Millares 3 3 2 9 2" xfId="7983" xr:uid="{00000000-0005-0000-0000-0000D2110000}"/>
    <cellStyle name="Millares 3 3 2 9 2 2" xfId="14721" xr:uid="{3705DAF9-C76D-4ED6-86D1-6F79E4281B95}"/>
    <cellStyle name="Millares 3 3 2 9 3" xfId="11362" xr:uid="{30F4F745-6DD6-41C0-935B-F16C4524907D}"/>
    <cellStyle name="Millares 3 3 3" xfId="2899" xr:uid="{00000000-0005-0000-0000-0000D3110000}"/>
    <cellStyle name="Millares 3 3 3 10" xfId="9743" xr:uid="{AFBD9279-B87A-4C41-BA22-042B3FBBEB87}"/>
    <cellStyle name="Millares 3 3 3 2" xfId="3031" xr:uid="{00000000-0005-0000-0000-0000D4110000}"/>
    <cellStyle name="Millares 3 3 3 2 2" xfId="3229" xr:uid="{00000000-0005-0000-0000-0000D5110000}"/>
    <cellStyle name="Millares 3 3 3 2 2 2" xfId="3621" xr:uid="{00000000-0005-0000-0000-0000D6110000}"/>
    <cellStyle name="Millares 3 3 3 2 2 2 2" xfId="5325" xr:uid="{00000000-0005-0000-0000-0000D7110000}"/>
    <cellStyle name="Millares 3 3 3 2 2 2 2 2" xfId="8714" xr:uid="{00000000-0005-0000-0000-0000D8110000}"/>
    <cellStyle name="Millares 3 3 3 2 2 2 2 2 2" xfId="15452" xr:uid="{87B4FCC3-793F-4018-A573-AA870DC27289}"/>
    <cellStyle name="Millares 3 3 3 2 2 2 2 3" xfId="12093" xr:uid="{8A02E0B9-6371-4945-95BC-1C246CEF4CE5}"/>
    <cellStyle name="Millares 3 3 3 2 2 2 3" xfId="7045" xr:uid="{00000000-0005-0000-0000-0000D9110000}"/>
    <cellStyle name="Millares 3 3 3 2 2 2 3 2" xfId="13783" xr:uid="{C06B5516-CC24-4A39-B72A-27420493878D}"/>
    <cellStyle name="Millares 3 3 3 2 2 2 4" xfId="10424" xr:uid="{8D46FBEB-D3C4-4E46-947F-FB24E8743DB2}"/>
    <cellStyle name="Millares 3 3 3 2 2 3" xfId="4016" xr:uid="{00000000-0005-0000-0000-0000DA110000}"/>
    <cellStyle name="Millares 3 3 3 2 2 3 2" xfId="5714" xr:uid="{00000000-0005-0000-0000-0000DB110000}"/>
    <cellStyle name="Millares 3 3 3 2 2 3 2 2" xfId="9103" xr:uid="{00000000-0005-0000-0000-0000DC110000}"/>
    <cellStyle name="Millares 3 3 3 2 2 3 2 2 2" xfId="15841" xr:uid="{07138DC7-2939-4B49-B827-46EE080B641A}"/>
    <cellStyle name="Millares 3 3 3 2 2 3 2 3" xfId="12482" xr:uid="{D8F23FB1-6B08-4BB2-BA54-5BE8D85B06CA}"/>
    <cellStyle name="Millares 3 3 3 2 2 3 3" xfId="7434" xr:uid="{00000000-0005-0000-0000-0000DD110000}"/>
    <cellStyle name="Millares 3 3 3 2 2 3 3 2" xfId="14172" xr:uid="{AA83523F-1C48-4E43-A982-DEA4BA3AAA12}"/>
    <cellStyle name="Millares 3 3 3 2 2 3 4" xfId="10813" xr:uid="{93DB0D8D-6FDA-48DD-8474-92F7578734DF}"/>
    <cellStyle name="Millares 3 3 3 2 2 4" xfId="4523" xr:uid="{00000000-0005-0000-0000-0000DE110000}"/>
    <cellStyle name="Millares 3 3 3 2 2 4 2" xfId="6204" xr:uid="{00000000-0005-0000-0000-0000DF110000}"/>
    <cellStyle name="Millares 3 3 3 2 2 4 2 2" xfId="9593" xr:uid="{00000000-0005-0000-0000-0000E0110000}"/>
    <cellStyle name="Millares 3 3 3 2 2 4 2 2 2" xfId="16331" xr:uid="{888A844A-FC90-4A31-B676-4BE4920A4D72}"/>
    <cellStyle name="Millares 3 3 3 2 2 4 2 3" xfId="12972" xr:uid="{8654B65D-2D18-4739-9AC2-A7370791EBFF}"/>
    <cellStyle name="Millares 3 3 3 2 2 4 3" xfId="7924" xr:uid="{00000000-0005-0000-0000-0000E1110000}"/>
    <cellStyle name="Millares 3 3 3 2 2 4 3 2" xfId="14662" xr:uid="{851C58A6-C9F1-4FE2-809B-B6795DED65FA}"/>
    <cellStyle name="Millares 3 3 3 2 2 4 4" xfId="11303" xr:uid="{EAC030F1-F2B9-41B8-A847-C35E0B1C84AB}"/>
    <cellStyle name="Millares 3 3 3 2 2 5" xfId="4937" xr:uid="{00000000-0005-0000-0000-0000E2110000}"/>
    <cellStyle name="Millares 3 3 3 2 2 5 2" xfId="8326" xr:uid="{00000000-0005-0000-0000-0000E3110000}"/>
    <cellStyle name="Millares 3 3 3 2 2 5 2 2" xfId="15064" xr:uid="{CA394BE5-380D-4191-B87A-F36E9240B48D}"/>
    <cellStyle name="Millares 3 3 3 2 2 5 3" xfId="11705" xr:uid="{809401F2-8A8E-457E-B034-47BC4CA8BF80}"/>
    <cellStyle name="Millares 3 3 3 2 2 6" xfId="6657" xr:uid="{00000000-0005-0000-0000-0000E4110000}"/>
    <cellStyle name="Millares 3 3 3 2 2 6 2" xfId="13395" xr:uid="{F97AAC10-4AA2-45BF-BE55-71011914551E}"/>
    <cellStyle name="Millares 3 3 3 2 2 7" xfId="10035" xr:uid="{8E60A466-41F3-4911-874C-83DC4881854B}"/>
    <cellStyle name="Millares 3 3 3 2 3" xfId="3427" xr:uid="{00000000-0005-0000-0000-0000E5110000}"/>
    <cellStyle name="Millares 3 3 3 2 3 2" xfId="5131" xr:uid="{00000000-0005-0000-0000-0000E6110000}"/>
    <cellStyle name="Millares 3 3 3 2 3 2 2" xfId="8520" xr:uid="{00000000-0005-0000-0000-0000E7110000}"/>
    <cellStyle name="Millares 3 3 3 2 3 2 2 2" xfId="15258" xr:uid="{B0BA0E9D-E672-476F-86B1-CB5255B14379}"/>
    <cellStyle name="Millares 3 3 3 2 3 2 3" xfId="11899" xr:uid="{D6E20D88-35D2-4178-B422-1E8948E6BA52}"/>
    <cellStyle name="Millares 3 3 3 2 3 3" xfId="6851" xr:uid="{00000000-0005-0000-0000-0000E8110000}"/>
    <cellStyle name="Millares 3 3 3 2 3 3 2" xfId="13589" xr:uid="{6B27824A-CFE3-45A4-BF26-E66BA76C6116}"/>
    <cellStyle name="Millares 3 3 3 2 3 4" xfId="10230" xr:uid="{43633616-44DE-4C92-A4B1-9771C7DB4370}"/>
    <cellStyle name="Millares 3 3 3 2 4" xfId="3822" xr:uid="{00000000-0005-0000-0000-0000E9110000}"/>
    <cellStyle name="Millares 3 3 3 2 4 2" xfId="5520" xr:uid="{00000000-0005-0000-0000-0000EA110000}"/>
    <cellStyle name="Millares 3 3 3 2 4 2 2" xfId="8909" xr:uid="{00000000-0005-0000-0000-0000EB110000}"/>
    <cellStyle name="Millares 3 3 3 2 4 2 2 2" xfId="15647" xr:uid="{35762308-B5A9-4B15-922F-5207261D7B1E}"/>
    <cellStyle name="Millares 3 3 3 2 4 2 3" xfId="12288" xr:uid="{2446CA02-0D88-404F-A978-B605A4D48760}"/>
    <cellStyle name="Millares 3 3 3 2 4 3" xfId="7240" xr:uid="{00000000-0005-0000-0000-0000EC110000}"/>
    <cellStyle name="Millares 3 3 3 2 4 3 2" xfId="13978" xr:uid="{64C02577-CBB5-481D-B5EF-29120A944C24}"/>
    <cellStyle name="Millares 3 3 3 2 4 4" xfId="10619" xr:uid="{9D0EE6F1-9C0D-4F72-B78C-9DF61163171C}"/>
    <cellStyle name="Millares 3 3 3 2 5" xfId="4329" xr:uid="{00000000-0005-0000-0000-0000ED110000}"/>
    <cellStyle name="Millares 3 3 3 2 5 2" xfId="6010" xr:uid="{00000000-0005-0000-0000-0000EE110000}"/>
    <cellStyle name="Millares 3 3 3 2 5 2 2" xfId="9399" xr:uid="{00000000-0005-0000-0000-0000EF110000}"/>
    <cellStyle name="Millares 3 3 3 2 5 2 2 2" xfId="16137" xr:uid="{33BA5D0B-5124-49A4-94A1-86E6A5C45A2A}"/>
    <cellStyle name="Millares 3 3 3 2 5 2 3" xfId="12778" xr:uid="{78C5E640-9078-49FF-AB65-56F82EDE8645}"/>
    <cellStyle name="Millares 3 3 3 2 5 3" xfId="7730" xr:uid="{00000000-0005-0000-0000-0000F0110000}"/>
    <cellStyle name="Millares 3 3 3 2 5 3 2" xfId="14468" xr:uid="{EF741CDE-EAE2-41FD-B644-CE88771B2132}"/>
    <cellStyle name="Millares 3 3 3 2 5 4" xfId="11109" xr:uid="{ECBBD657-2E0F-4329-83DD-76670A9DB81F}"/>
    <cellStyle name="Millares 3 3 3 2 6" xfId="4743" xr:uid="{00000000-0005-0000-0000-0000F1110000}"/>
    <cellStyle name="Millares 3 3 3 2 6 2" xfId="8132" xr:uid="{00000000-0005-0000-0000-0000F2110000}"/>
    <cellStyle name="Millares 3 3 3 2 6 2 2" xfId="14870" xr:uid="{6B436E31-5E49-4C90-B954-90A43B595E0D}"/>
    <cellStyle name="Millares 3 3 3 2 6 3" xfId="11511" xr:uid="{D9440BF2-F1A5-4B20-8FDF-5616A6A9B50D}"/>
    <cellStyle name="Millares 3 3 3 2 7" xfId="6463" xr:uid="{00000000-0005-0000-0000-0000F3110000}"/>
    <cellStyle name="Millares 3 3 3 2 7 2" xfId="13201" xr:uid="{D05EFC9C-85C6-413E-8F9F-20FDE709DABD}"/>
    <cellStyle name="Millares 3 3 3 2 8" xfId="9841" xr:uid="{46D99579-16DD-460D-B1E3-E365A3D4B2B0}"/>
    <cellStyle name="Millares 3 3 3 3" xfId="3131" xr:uid="{00000000-0005-0000-0000-0000F4110000}"/>
    <cellStyle name="Millares 3 3 3 3 2" xfId="3523" xr:uid="{00000000-0005-0000-0000-0000F5110000}"/>
    <cellStyle name="Millares 3 3 3 3 2 2" xfId="5227" xr:uid="{00000000-0005-0000-0000-0000F6110000}"/>
    <cellStyle name="Millares 3 3 3 3 2 2 2" xfId="8616" xr:uid="{00000000-0005-0000-0000-0000F7110000}"/>
    <cellStyle name="Millares 3 3 3 3 2 2 2 2" xfId="15354" xr:uid="{64DB5D4E-A917-4C04-8DDA-95E263DD8C35}"/>
    <cellStyle name="Millares 3 3 3 3 2 2 3" xfId="11995" xr:uid="{235268EC-C73C-4451-8D80-9D177477FEE8}"/>
    <cellStyle name="Millares 3 3 3 3 2 3" xfId="6947" xr:uid="{00000000-0005-0000-0000-0000F8110000}"/>
    <cellStyle name="Millares 3 3 3 3 2 3 2" xfId="13685" xr:uid="{C2198A1B-39C9-48B6-A6F3-DD32518C7E4D}"/>
    <cellStyle name="Millares 3 3 3 3 2 4" xfId="10326" xr:uid="{EA8E2398-A6CB-461E-BE1E-B88E1634BBB2}"/>
    <cellStyle name="Millares 3 3 3 3 3" xfId="3918" xr:uid="{00000000-0005-0000-0000-0000F9110000}"/>
    <cellStyle name="Millares 3 3 3 3 3 2" xfId="5616" xr:uid="{00000000-0005-0000-0000-0000FA110000}"/>
    <cellStyle name="Millares 3 3 3 3 3 2 2" xfId="9005" xr:uid="{00000000-0005-0000-0000-0000FB110000}"/>
    <cellStyle name="Millares 3 3 3 3 3 2 2 2" xfId="15743" xr:uid="{59A7B3A7-3E1C-4E71-9AD9-CA11844F32B2}"/>
    <cellStyle name="Millares 3 3 3 3 3 2 3" xfId="12384" xr:uid="{DEF396A3-E07C-40E1-9EB6-6A5C15FC6F24}"/>
    <cellStyle name="Millares 3 3 3 3 3 3" xfId="7336" xr:uid="{00000000-0005-0000-0000-0000FC110000}"/>
    <cellStyle name="Millares 3 3 3 3 3 3 2" xfId="14074" xr:uid="{CFADC94E-6260-4186-8C6D-62DFEE1CD4D5}"/>
    <cellStyle name="Millares 3 3 3 3 3 4" xfId="10715" xr:uid="{D5765701-4069-49AA-8557-6E5D2AFA9EE0}"/>
    <cellStyle name="Millares 3 3 3 3 4" xfId="4425" xr:uid="{00000000-0005-0000-0000-0000FD110000}"/>
    <cellStyle name="Millares 3 3 3 3 4 2" xfId="6106" xr:uid="{00000000-0005-0000-0000-0000FE110000}"/>
    <cellStyle name="Millares 3 3 3 3 4 2 2" xfId="9495" xr:uid="{00000000-0005-0000-0000-0000FF110000}"/>
    <cellStyle name="Millares 3 3 3 3 4 2 2 2" xfId="16233" xr:uid="{D93B2765-3D94-48F4-812B-C8E1D02D0225}"/>
    <cellStyle name="Millares 3 3 3 3 4 2 3" xfId="12874" xr:uid="{90D22B1A-982E-4A49-9195-F6E7B822CB5F}"/>
    <cellStyle name="Millares 3 3 3 3 4 3" xfId="7826" xr:uid="{00000000-0005-0000-0000-000000120000}"/>
    <cellStyle name="Millares 3 3 3 3 4 3 2" xfId="14564" xr:uid="{FB310E96-836D-4C8F-B837-9DC31AD1F4F8}"/>
    <cellStyle name="Millares 3 3 3 3 4 4" xfId="11205" xr:uid="{8B9FEC1F-D6DA-4823-AA67-9869E699DF57}"/>
    <cellStyle name="Millares 3 3 3 3 5" xfId="4839" xr:uid="{00000000-0005-0000-0000-000001120000}"/>
    <cellStyle name="Millares 3 3 3 3 5 2" xfId="8228" xr:uid="{00000000-0005-0000-0000-000002120000}"/>
    <cellStyle name="Millares 3 3 3 3 5 2 2" xfId="14966" xr:uid="{5B12E87B-E301-4FBC-9900-0B04441D2711}"/>
    <cellStyle name="Millares 3 3 3 3 5 3" xfId="11607" xr:uid="{01F69A15-A51A-46E8-A5D3-10299BF9E738}"/>
    <cellStyle name="Millares 3 3 3 3 6" xfId="6559" xr:uid="{00000000-0005-0000-0000-000003120000}"/>
    <cellStyle name="Millares 3 3 3 3 6 2" xfId="13297" xr:uid="{580A90A6-77AA-4C69-AE86-4AB0BB0CD7E1}"/>
    <cellStyle name="Millares 3 3 3 3 7" xfId="9937" xr:uid="{2516A311-4721-4B4A-9DFA-A3241AC7AF2F}"/>
    <cellStyle name="Millares 3 3 3 4" xfId="3329" xr:uid="{00000000-0005-0000-0000-000004120000}"/>
    <cellStyle name="Millares 3 3 3 4 2" xfId="5033" xr:uid="{00000000-0005-0000-0000-000005120000}"/>
    <cellStyle name="Millares 3 3 3 4 2 2" xfId="8422" xr:uid="{00000000-0005-0000-0000-000006120000}"/>
    <cellStyle name="Millares 3 3 3 4 2 2 2" xfId="15160" xr:uid="{7BDEE5A3-9056-433B-B448-A3352FAC9EC6}"/>
    <cellStyle name="Millares 3 3 3 4 2 3" xfId="11801" xr:uid="{9F8CCF22-C471-4DCF-8466-4B18A9FAE9EB}"/>
    <cellStyle name="Millares 3 3 3 4 3" xfId="6753" xr:uid="{00000000-0005-0000-0000-000007120000}"/>
    <cellStyle name="Millares 3 3 3 4 3 2" xfId="13491" xr:uid="{9349C389-FBE4-4209-A404-33947917B8FD}"/>
    <cellStyle name="Millares 3 3 3 4 4" xfId="10132" xr:uid="{93818FE3-2685-4C94-93C1-05F45AE182EE}"/>
    <cellStyle name="Millares 3 3 3 5" xfId="3724" xr:uid="{00000000-0005-0000-0000-000008120000}"/>
    <cellStyle name="Millares 3 3 3 5 2" xfId="5422" xr:uid="{00000000-0005-0000-0000-000009120000}"/>
    <cellStyle name="Millares 3 3 3 5 2 2" xfId="8811" xr:uid="{00000000-0005-0000-0000-00000A120000}"/>
    <cellStyle name="Millares 3 3 3 5 2 2 2" xfId="15549" xr:uid="{44BA51B6-0832-4264-868C-BDEF4C87E55A}"/>
    <cellStyle name="Millares 3 3 3 5 2 3" xfId="12190" xr:uid="{27B2B5B4-F1EF-4F55-AA5C-07A684774CAC}"/>
    <cellStyle name="Millares 3 3 3 5 3" xfId="7142" xr:uid="{00000000-0005-0000-0000-00000B120000}"/>
    <cellStyle name="Millares 3 3 3 5 3 2" xfId="13880" xr:uid="{F2C65EBF-9059-4261-A1D7-779E6F34EE50}"/>
    <cellStyle name="Millares 3 3 3 5 4" xfId="10521" xr:uid="{9D520266-5FCD-472A-B6C3-0B965142756A}"/>
    <cellStyle name="Millares 3 3 3 6" xfId="4122" xr:uid="{00000000-0005-0000-0000-00000C120000}"/>
    <cellStyle name="Millares 3 3 3 6 2" xfId="5814" xr:uid="{00000000-0005-0000-0000-00000D120000}"/>
    <cellStyle name="Millares 3 3 3 6 2 2" xfId="9203" xr:uid="{00000000-0005-0000-0000-00000E120000}"/>
    <cellStyle name="Millares 3 3 3 6 2 2 2" xfId="15941" xr:uid="{22769295-6208-4C85-AEA1-23CF87F14F7B}"/>
    <cellStyle name="Millares 3 3 3 6 2 3" xfId="12582" xr:uid="{33EEA61D-A1B4-4025-9907-F638B842CD80}"/>
    <cellStyle name="Millares 3 3 3 6 3" xfId="7534" xr:uid="{00000000-0005-0000-0000-00000F120000}"/>
    <cellStyle name="Millares 3 3 3 6 3 2" xfId="14272" xr:uid="{4CB0CE6B-19BE-4AB0-9092-AA1E9C5390E4}"/>
    <cellStyle name="Millares 3 3 3 6 4" xfId="10913" xr:uid="{58686E85-2856-4B67-9B31-F404C56D06A9}"/>
    <cellStyle name="Millares 3 3 3 7" xfId="4231" xr:uid="{00000000-0005-0000-0000-000010120000}"/>
    <cellStyle name="Millares 3 3 3 7 2" xfId="5912" xr:uid="{00000000-0005-0000-0000-000011120000}"/>
    <cellStyle name="Millares 3 3 3 7 2 2" xfId="9301" xr:uid="{00000000-0005-0000-0000-000012120000}"/>
    <cellStyle name="Millares 3 3 3 7 2 2 2" xfId="16039" xr:uid="{DFECC235-669E-4ED5-AAF2-8E96D1886886}"/>
    <cellStyle name="Millares 3 3 3 7 2 3" xfId="12680" xr:uid="{3C8B7608-6A19-4464-9EE9-15346C5CBD23}"/>
    <cellStyle name="Millares 3 3 3 7 3" xfId="7632" xr:uid="{00000000-0005-0000-0000-000013120000}"/>
    <cellStyle name="Millares 3 3 3 7 3 2" xfId="14370" xr:uid="{84A664D2-1FB9-48AE-ACD1-354B7D1F202F}"/>
    <cellStyle name="Millares 3 3 3 7 4" xfId="11011" xr:uid="{7AC9D809-B86C-41D7-95F8-A056BAD273E9}"/>
    <cellStyle name="Millares 3 3 3 8" xfId="4645" xr:uid="{00000000-0005-0000-0000-000014120000}"/>
    <cellStyle name="Millares 3 3 3 8 2" xfId="8034" xr:uid="{00000000-0005-0000-0000-000015120000}"/>
    <cellStyle name="Millares 3 3 3 8 2 2" xfId="14772" xr:uid="{69FF1061-125C-4B57-A14B-3534FF26B533}"/>
    <cellStyle name="Millares 3 3 3 8 3" xfId="11413" xr:uid="{8BE3A5E9-7208-43D2-AB59-EBAF712C01B2}"/>
    <cellStyle name="Millares 3 3 3 9" xfId="6351" xr:uid="{00000000-0005-0000-0000-000016120000}"/>
    <cellStyle name="Millares 3 3 3 9 2" xfId="13095" xr:uid="{C3543097-36EB-4491-A3BA-71E0CE07FF1C}"/>
    <cellStyle name="Millares 3 3 4" xfId="2976" xr:uid="{00000000-0005-0000-0000-000017120000}"/>
    <cellStyle name="Millares 3 3 4 2" xfId="3178" xr:uid="{00000000-0005-0000-0000-000018120000}"/>
    <cellStyle name="Millares 3 3 4 2 2" xfId="3570" xr:uid="{00000000-0005-0000-0000-000019120000}"/>
    <cellStyle name="Millares 3 3 4 2 2 2" xfId="5274" xr:uid="{00000000-0005-0000-0000-00001A120000}"/>
    <cellStyle name="Millares 3 3 4 2 2 2 2" xfId="8663" xr:uid="{00000000-0005-0000-0000-00001B120000}"/>
    <cellStyle name="Millares 3 3 4 2 2 2 2 2" xfId="15401" xr:uid="{770A486A-FC43-4FF8-8BDC-DAD943EE40E6}"/>
    <cellStyle name="Millares 3 3 4 2 2 2 3" xfId="12042" xr:uid="{DC3FE4D5-054A-4B4A-AD7A-D45FCF3C5E4B}"/>
    <cellStyle name="Millares 3 3 4 2 2 3" xfId="6994" xr:uid="{00000000-0005-0000-0000-00001C120000}"/>
    <cellStyle name="Millares 3 3 4 2 2 3 2" xfId="13732" xr:uid="{BC438EA6-52E9-4504-9FBE-F46C7A6338FA}"/>
    <cellStyle name="Millares 3 3 4 2 2 4" xfId="10373" xr:uid="{2F0F3EB0-6986-468F-82D0-4970BF0DFACF}"/>
    <cellStyle name="Millares 3 3 4 2 3" xfId="3965" xr:uid="{00000000-0005-0000-0000-00001D120000}"/>
    <cellStyle name="Millares 3 3 4 2 3 2" xfId="5663" xr:uid="{00000000-0005-0000-0000-00001E120000}"/>
    <cellStyle name="Millares 3 3 4 2 3 2 2" xfId="9052" xr:uid="{00000000-0005-0000-0000-00001F120000}"/>
    <cellStyle name="Millares 3 3 4 2 3 2 2 2" xfId="15790" xr:uid="{CE952DAA-990A-4109-B1AD-02276245FA65}"/>
    <cellStyle name="Millares 3 3 4 2 3 2 3" xfId="12431" xr:uid="{01BF1467-BFEE-49A8-AF42-0D1E26EC2792}"/>
    <cellStyle name="Millares 3 3 4 2 3 3" xfId="7383" xr:uid="{00000000-0005-0000-0000-000020120000}"/>
    <cellStyle name="Millares 3 3 4 2 3 3 2" xfId="14121" xr:uid="{8392DCE0-71D7-449D-A51B-DA562CCA8612}"/>
    <cellStyle name="Millares 3 3 4 2 3 4" xfId="10762" xr:uid="{8B6DBF57-F7AE-4171-9786-2FA00CB2A0BC}"/>
    <cellStyle name="Millares 3 3 4 2 4" xfId="4472" xr:uid="{00000000-0005-0000-0000-000021120000}"/>
    <cellStyle name="Millares 3 3 4 2 4 2" xfId="6153" xr:uid="{00000000-0005-0000-0000-000022120000}"/>
    <cellStyle name="Millares 3 3 4 2 4 2 2" xfId="9542" xr:uid="{00000000-0005-0000-0000-000023120000}"/>
    <cellStyle name="Millares 3 3 4 2 4 2 2 2" xfId="16280" xr:uid="{DC8C4DC1-586C-4E21-A495-7257948A3C4F}"/>
    <cellStyle name="Millares 3 3 4 2 4 2 3" xfId="12921" xr:uid="{206D808A-D9AB-44BD-A700-DF2810671E4B}"/>
    <cellStyle name="Millares 3 3 4 2 4 3" xfId="7873" xr:uid="{00000000-0005-0000-0000-000024120000}"/>
    <cellStyle name="Millares 3 3 4 2 4 3 2" xfId="14611" xr:uid="{4867A866-AA5B-45B0-87A3-36B644040724}"/>
    <cellStyle name="Millares 3 3 4 2 4 4" xfId="11252" xr:uid="{F15F43DC-F14D-4065-81B2-890BA9939ED9}"/>
    <cellStyle name="Millares 3 3 4 2 5" xfId="4886" xr:uid="{00000000-0005-0000-0000-000025120000}"/>
    <cellStyle name="Millares 3 3 4 2 5 2" xfId="8275" xr:uid="{00000000-0005-0000-0000-000026120000}"/>
    <cellStyle name="Millares 3 3 4 2 5 2 2" xfId="15013" xr:uid="{2C4494C3-6954-4C71-B938-3BD9A3F5B06A}"/>
    <cellStyle name="Millares 3 3 4 2 5 3" xfId="11654" xr:uid="{3A9C55DF-D27D-45C3-9821-AE1299F194DB}"/>
    <cellStyle name="Millares 3 3 4 2 6" xfId="6606" xr:uid="{00000000-0005-0000-0000-000027120000}"/>
    <cellStyle name="Millares 3 3 4 2 6 2" xfId="13344" xr:uid="{812AF220-FA6B-42AF-A7CD-20EEA2F7C1BF}"/>
    <cellStyle name="Millares 3 3 4 2 7" xfId="9984" xr:uid="{FD284683-AEDB-4CBE-9D14-C36A471E4110}"/>
    <cellStyle name="Millares 3 3 4 3" xfId="3376" xr:uid="{00000000-0005-0000-0000-000028120000}"/>
    <cellStyle name="Millares 3 3 4 3 2" xfId="5080" xr:uid="{00000000-0005-0000-0000-000029120000}"/>
    <cellStyle name="Millares 3 3 4 3 2 2" xfId="8469" xr:uid="{00000000-0005-0000-0000-00002A120000}"/>
    <cellStyle name="Millares 3 3 4 3 2 2 2" xfId="15207" xr:uid="{00A35BAA-477A-4914-94B8-EFFF8943116B}"/>
    <cellStyle name="Millares 3 3 4 3 2 3" xfId="11848" xr:uid="{FECBAD7F-C9CB-49EF-A386-722FDD7E8CD2}"/>
    <cellStyle name="Millares 3 3 4 3 3" xfId="6800" xr:uid="{00000000-0005-0000-0000-00002B120000}"/>
    <cellStyle name="Millares 3 3 4 3 3 2" xfId="13538" xr:uid="{55B3ED1B-1904-485D-99AB-30D25AE3577F}"/>
    <cellStyle name="Millares 3 3 4 3 4" xfId="10179" xr:uid="{7FB210F4-48D7-4FEA-AEA7-5590F2621C2F}"/>
    <cellStyle name="Millares 3 3 4 4" xfId="3771" xr:uid="{00000000-0005-0000-0000-00002C120000}"/>
    <cellStyle name="Millares 3 3 4 4 2" xfId="5469" xr:uid="{00000000-0005-0000-0000-00002D120000}"/>
    <cellStyle name="Millares 3 3 4 4 2 2" xfId="8858" xr:uid="{00000000-0005-0000-0000-00002E120000}"/>
    <cellStyle name="Millares 3 3 4 4 2 2 2" xfId="15596" xr:uid="{6A0DE549-982D-46C3-A24E-B40EE58A9CBA}"/>
    <cellStyle name="Millares 3 3 4 4 2 3" xfId="12237" xr:uid="{3DDC43E9-55B9-49BA-85AC-99FF9FC52F3E}"/>
    <cellStyle name="Millares 3 3 4 4 3" xfId="7189" xr:uid="{00000000-0005-0000-0000-00002F120000}"/>
    <cellStyle name="Millares 3 3 4 4 3 2" xfId="13927" xr:uid="{C5A3BD2E-BECB-436B-9FE4-9117E677ACC0}"/>
    <cellStyle name="Millares 3 3 4 4 4" xfId="10568" xr:uid="{1A419863-9934-4C6C-9FA1-190D290510B4}"/>
    <cellStyle name="Millares 3 3 4 5" xfId="4278" xr:uid="{00000000-0005-0000-0000-000030120000}"/>
    <cellStyle name="Millares 3 3 4 5 2" xfId="5959" xr:uid="{00000000-0005-0000-0000-000031120000}"/>
    <cellStyle name="Millares 3 3 4 5 2 2" xfId="9348" xr:uid="{00000000-0005-0000-0000-000032120000}"/>
    <cellStyle name="Millares 3 3 4 5 2 2 2" xfId="16086" xr:uid="{C2FF5A2A-800B-45E1-89FC-A809D7348326}"/>
    <cellStyle name="Millares 3 3 4 5 2 3" xfId="12727" xr:uid="{EDC250B8-5FBA-432C-9E7D-910AC7783D56}"/>
    <cellStyle name="Millares 3 3 4 5 3" xfId="7679" xr:uid="{00000000-0005-0000-0000-000033120000}"/>
    <cellStyle name="Millares 3 3 4 5 3 2" xfId="14417" xr:uid="{BC486A8A-FD95-4EAC-BB46-B72693AFDFEF}"/>
    <cellStyle name="Millares 3 3 4 5 4" xfId="11058" xr:uid="{35AF7EE2-1751-47F3-8793-37AAE617BBE2}"/>
    <cellStyle name="Millares 3 3 4 6" xfId="4692" xr:uid="{00000000-0005-0000-0000-000034120000}"/>
    <cellStyle name="Millares 3 3 4 6 2" xfId="8081" xr:uid="{00000000-0005-0000-0000-000035120000}"/>
    <cellStyle name="Millares 3 3 4 6 2 2" xfId="14819" xr:uid="{55E96764-2C13-42FA-ABEE-84A09847E67A}"/>
    <cellStyle name="Millares 3 3 4 6 3" xfId="11460" xr:uid="{6B24575D-986E-4F77-B9AA-26DBF9686161}"/>
    <cellStyle name="Millares 3 3 4 7" xfId="6412" xr:uid="{00000000-0005-0000-0000-000036120000}"/>
    <cellStyle name="Millares 3 3 4 7 2" xfId="13150" xr:uid="{F5A92AEF-3B4D-4E32-AFAE-1A68E2E357E7}"/>
    <cellStyle name="Millares 3 3 4 8" xfId="9790" xr:uid="{7D3CF142-4829-4BD3-A031-FAF299E9AED8}"/>
    <cellStyle name="Millares 3 3 5" xfId="3082" xr:uid="{00000000-0005-0000-0000-000037120000}"/>
    <cellStyle name="Millares 3 3 5 2" xfId="3474" xr:uid="{00000000-0005-0000-0000-000038120000}"/>
    <cellStyle name="Millares 3 3 5 2 2" xfId="5178" xr:uid="{00000000-0005-0000-0000-000039120000}"/>
    <cellStyle name="Millares 3 3 5 2 2 2" xfId="8567" xr:uid="{00000000-0005-0000-0000-00003A120000}"/>
    <cellStyle name="Millares 3 3 5 2 2 2 2" xfId="15305" xr:uid="{A7462FEB-02A2-4322-9B8B-6609CC6D3EB5}"/>
    <cellStyle name="Millares 3 3 5 2 2 3" xfId="11946" xr:uid="{3BBA5694-8121-49A1-A738-11F912FA7544}"/>
    <cellStyle name="Millares 3 3 5 2 3" xfId="6898" xr:uid="{00000000-0005-0000-0000-00003B120000}"/>
    <cellStyle name="Millares 3 3 5 2 3 2" xfId="13636" xr:uid="{5FD66A2C-DF40-47FB-BE22-33BF044115F5}"/>
    <cellStyle name="Millares 3 3 5 2 4" xfId="10277" xr:uid="{E40EB724-7301-43C5-96F2-F8E1C074AF2C}"/>
    <cellStyle name="Millares 3 3 5 3" xfId="3869" xr:uid="{00000000-0005-0000-0000-00003C120000}"/>
    <cellStyle name="Millares 3 3 5 3 2" xfId="5567" xr:uid="{00000000-0005-0000-0000-00003D120000}"/>
    <cellStyle name="Millares 3 3 5 3 2 2" xfId="8956" xr:uid="{00000000-0005-0000-0000-00003E120000}"/>
    <cellStyle name="Millares 3 3 5 3 2 2 2" xfId="15694" xr:uid="{E316A7BC-48B7-4C2F-90A3-317DEC50397C}"/>
    <cellStyle name="Millares 3 3 5 3 2 3" xfId="12335" xr:uid="{2F8E7C39-5043-4BBB-903D-594557FCA2F5}"/>
    <cellStyle name="Millares 3 3 5 3 3" xfId="7287" xr:uid="{00000000-0005-0000-0000-00003F120000}"/>
    <cellStyle name="Millares 3 3 5 3 3 2" xfId="14025" xr:uid="{893096B9-65E7-4AD8-824C-FF2D4CF47D61}"/>
    <cellStyle name="Millares 3 3 5 3 4" xfId="10666" xr:uid="{33402762-0D7D-4DA4-AA48-F251B738D65F}"/>
    <cellStyle name="Millares 3 3 5 4" xfId="4376" xr:uid="{00000000-0005-0000-0000-000040120000}"/>
    <cellStyle name="Millares 3 3 5 4 2" xfId="6057" xr:uid="{00000000-0005-0000-0000-000041120000}"/>
    <cellStyle name="Millares 3 3 5 4 2 2" xfId="9446" xr:uid="{00000000-0005-0000-0000-000042120000}"/>
    <cellStyle name="Millares 3 3 5 4 2 2 2" xfId="16184" xr:uid="{3B55F221-30FD-43B0-9D30-631C60E3B29B}"/>
    <cellStyle name="Millares 3 3 5 4 2 3" xfId="12825" xr:uid="{72D9A971-1385-4AE3-920C-97DCA066FBEA}"/>
    <cellStyle name="Millares 3 3 5 4 3" xfId="7777" xr:uid="{00000000-0005-0000-0000-000043120000}"/>
    <cellStyle name="Millares 3 3 5 4 3 2" xfId="14515" xr:uid="{333BEE22-D66B-41A4-8570-C2480C4DDBD8}"/>
    <cellStyle name="Millares 3 3 5 4 4" xfId="11156" xr:uid="{4546A93D-3186-4292-8AF0-D2BC1F05B67B}"/>
    <cellStyle name="Millares 3 3 5 5" xfId="4790" xr:uid="{00000000-0005-0000-0000-000044120000}"/>
    <cellStyle name="Millares 3 3 5 5 2" xfId="8179" xr:uid="{00000000-0005-0000-0000-000045120000}"/>
    <cellStyle name="Millares 3 3 5 5 2 2" xfId="14917" xr:uid="{CAFED83E-C33D-442F-9188-4B8D4E8646B3}"/>
    <cellStyle name="Millares 3 3 5 5 3" xfId="11558" xr:uid="{6BE6FD10-03CD-43B8-BAAB-29E215390D2D}"/>
    <cellStyle name="Millares 3 3 5 6" xfId="6510" xr:uid="{00000000-0005-0000-0000-000046120000}"/>
    <cellStyle name="Millares 3 3 5 6 2" xfId="13248" xr:uid="{592CDF08-9CB0-4DC4-BFC7-295D9DE78579}"/>
    <cellStyle name="Millares 3 3 5 7" xfId="9888" xr:uid="{B4EFE7DA-2C6F-424A-A860-229C68765EE2}"/>
    <cellStyle name="Millares 3 3 6" xfId="3280" xr:uid="{00000000-0005-0000-0000-000047120000}"/>
    <cellStyle name="Millares 3 3 6 2" xfId="4984" xr:uid="{00000000-0005-0000-0000-000048120000}"/>
    <cellStyle name="Millares 3 3 6 2 2" xfId="8373" xr:uid="{00000000-0005-0000-0000-000049120000}"/>
    <cellStyle name="Millares 3 3 6 2 2 2" xfId="15111" xr:uid="{1E5779A8-A373-4FAB-ACFC-339D060221A4}"/>
    <cellStyle name="Millares 3 3 6 2 3" xfId="11752" xr:uid="{510BABCD-4AF4-4CDE-A9B0-3D38E63EFB40}"/>
    <cellStyle name="Millares 3 3 6 3" xfId="6704" xr:uid="{00000000-0005-0000-0000-00004A120000}"/>
    <cellStyle name="Millares 3 3 6 3 2" xfId="13442" xr:uid="{A51E9141-C98A-479E-AE27-139CEE440D4F}"/>
    <cellStyle name="Millares 3 3 6 4" xfId="10082" xr:uid="{C75447FC-D55C-439D-94B7-2A9DB927FD63}"/>
    <cellStyle name="Millares 3 3 7" xfId="3673" xr:uid="{00000000-0005-0000-0000-00004B120000}"/>
    <cellStyle name="Millares 3 3 7 2" xfId="5372" xr:uid="{00000000-0005-0000-0000-00004C120000}"/>
    <cellStyle name="Millares 3 3 7 2 2" xfId="8761" xr:uid="{00000000-0005-0000-0000-00004D120000}"/>
    <cellStyle name="Millares 3 3 7 2 2 2" xfId="15499" xr:uid="{4260B3A2-F234-400A-A656-024FC5FB25AF}"/>
    <cellStyle name="Millares 3 3 7 2 3" xfId="12140" xr:uid="{736C0E29-0010-40A4-96C9-7D8CB9DD809B}"/>
    <cellStyle name="Millares 3 3 7 3" xfId="7092" xr:uid="{00000000-0005-0000-0000-00004E120000}"/>
    <cellStyle name="Millares 3 3 7 3 2" xfId="13830" xr:uid="{77D24FBF-1926-45D8-A2EA-A4E274381CC0}"/>
    <cellStyle name="Millares 3 3 7 4" xfId="10471" xr:uid="{BF7CAEB4-7416-4EDB-A24C-6D6B4C5FDA68}"/>
    <cellStyle name="Millares 3 3 8" xfId="4071" xr:uid="{00000000-0005-0000-0000-00004F120000}"/>
    <cellStyle name="Millares 3 3 8 2" xfId="5763" xr:uid="{00000000-0005-0000-0000-000050120000}"/>
    <cellStyle name="Millares 3 3 8 2 2" xfId="9152" xr:uid="{00000000-0005-0000-0000-000051120000}"/>
    <cellStyle name="Millares 3 3 8 2 2 2" xfId="15890" xr:uid="{26E338DA-AC8D-4B67-9BB9-2CB375BD62A4}"/>
    <cellStyle name="Millares 3 3 8 2 3" xfId="12531" xr:uid="{655390EC-77CD-4944-ACBF-3155773FFC48}"/>
    <cellStyle name="Millares 3 3 8 3" xfId="7483" xr:uid="{00000000-0005-0000-0000-000052120000}"/>
    <cellStyle name="Millares 3 3 8 3 2" xfId="14221" xr:uid="{003B3467-4F23-4859-B279-83FED8A66CC4}"/>
    <cellStyle name="Millares 3 3 8 4" xfId="10862" xr:uid="{8B462F46-E057-4722-BABD-998148A4AC1F}"/>
    <cellStyle name="Millares 3 3 9" xfId="4176" xr:uid="{00000000-0005-0000-0000-000053120000}"/>
    <cellStyle name="Millares 3 3 9 2" xfId="5861" xr:uid="{00000000-0005-0000-0000-000054120000}"/>
    <cellStyle name="Millares 3 3 9 2 2" xfId="9250" xr:uid="{00000000-0005-0000-0000-000055120000}"/>
    <cellStyle name="Millares 3 3 9 2 2 2" xfId="15988" xr:uid="{35C10B7D-19C2-4A10-873A-7E8A7B786F85}"/>
    <cellStyle name="Millares 3 3 9 2 3" xfId="12629" xr:uid="{AFB0442A-F9C2-445A-A0A6-11299521617F}"/>
    <cellStyle name="Millares 3 3 9 3" xfId="7581" xr:uid="{00000000-0005-0000-0000-000056120000}"/>
    <cellStyle name="Millares 3 3 9 3 2" xfId="14319" xr:uid="{AEEE6C09-CF26-4046-A447-F92FE50B7732}"/>
    <cellStyle name="Millares 3 3 9 4" xfId="10960" xr:uid="{C0A94436-43B0-46F8-B49E-69E77E28FADC}"/>
    <cellStyle name="Millares 3 4" xfId="227" xr:uid="{00000000-0005-0000-0000-000057120000}"/>
    <cellStyle name="Millares 3 4 10" xfId="6274" xr:uid="{00000000-0005-0000-0000-000058120000}"/>
    <cellStyle name="Millares 3 4 10 2" xfId="13035" xr:uid="{336E99BE-66F5-4A5F-9043-72085E7AC747}"/>
    <cellStyle name="Millares 3 4 11" xfId="9696" xr:uid="{26D660FC-519A-41A4-90BC-B2F1A06D2C1B}"/>
    <cellStyle name="Millares 3 4 2" xfId="2901" xr:uid="{00000000-0005-0000-0000-000059120000}"/>
    <cellStyle name="Millares 3 4 2 10" xfId="9745" xr:uid="{70A83A22-9DF2-48C1-81AB-36205681E577}"/>
    <cellStyle name="Millares 3 4 2 2" xfId="3033" xr:uid="{00000000-0005-0000-0000-00005A120000}"/>
    <cellStyle name="Millares 3 4 2 2 2" xfId="3231" xr:uid="{00000000-0005-0000-0000-00005B120000}"/>
    <cellStyle name="Millares 3 4 2 2 2 2" xfId="3623" xr:uid="{00000000-0005-0000-0000-00005C120000}"/>
    <cellStyle name="Millares 3 4 2 2 2 2 2" xfId="5327" xr:uid="{00000000-0005-0000-0000-00005D120000}"/>
    <cellStyle name="Millares 3 4 2 2 2 2 2 2" xfId="8716" xr:uid="{00000000-0005-0000-0000-00005E120000}"/>
    <cellStyle name="Millares 3 4 2 2 2 2 2 2 2" xfId="15454" xr:uid="{F0903E44-CB1C-4D6C-89FB-CDD9315F4A83}"/>
    <cellStyle name="Millares 3 4 2 2 2 2 2 3" xfId="12095" xr:uid="{CD01DCE2-B449-4ECE-AE40-0F56D64BF600}"/>
    <cellStyle name="Millares 3 4 2 2 2 2 3" xfId="7047" xr:uid="{00000000-0005-0000-0000-00005F120000}"/>
    <cellStyle name="Millares 3 4 2 2 2 2 3 2" xfId="13785" xr:uid="{35DBD586-931D-4294-B7A8-40E01D49D399}"/>
    <cellStyle name="Millares 3 4 2 2 2 2 4" xfId="10426" xr:uid="{7202746E-C3DC-414E-9998-B0FB1AD93765}"/>
    <cellStyle name="Millares 3 4 2 2 2 3" xfId="4018" xr:uid="{00000000-0005-0000-0000-000060120000}"/>
    <cellStyle name="Millares 3 4 2 2 2 3 2" xfId="5716" xr:uid="{00000000-0005-0000-0000-000061120000}"/>
    <cellStyle name="Millares 3 4 2 2 2 3 2 2" xfId="9105" xr:uid="{00000000-0005-0000-0000-000062120000}"/>
    <cellStyle name="Millares 3 4 2 2 2 3 2 2 2" xfId="15843" xr:uid="{0E9A128E-B33F-4007-A19F-3CEC3A6D3AD5}"/>
    <cellStyle name="Millares 3 4 2 2 2 3 2 3" xfId="12484" xr:uid="{F368AA07-3CE6-4BB6-AD11-C9B3B9AE4BA1}"/>
    <cellStyle name="Millares 3 4 2 2 2 3 3" xfId="7436" xr:uid="{00000000-0005-0000-0000-000063120000}"/>
    <cellStyle name="Millares 3 4 2 2 2 3 3 2" xfId="14174" xr:uid="{5007CB7F-3D4A-4702-809E-BF20504736F4}"/>
    <cellStyle name="Millares 3 4 2 2 2 3 4" xfId="10815" xr:uid="{D55A0610-58C3-458C-99B4-BB5A50A83B91}"/>
    <cellStyle name="Millares 3 4 2 2 2 4" xfId="4525" xr:uid="{00000000-0005-0000-0000-000064120000}"/>
    <cellStyle name="Millares 3 4 2 2 2 4 2" xfId="6206" xr:uid="{00000000-0005-0000-0000-000065120000}"/>
    <cellStyle name="Millares 3 4 2 2 2 4 2 2" xfId="9595" xr:uid="{00000000-0005-0000-0000-000066120000}"/>
    <cellStyle name="Millares 3 4 2 2 2 4 2 2 2" xfId="16333" xr:uid="{EE3DF2EF-73BA-459C-814B-E86FB4ACF9A9}"/>
    <cellStyle name="Millares 3 4 2 2 2 4 2 3" xfId="12974" xr:uid="{957FC255-C8F8-45B7-91A7-1FDB08A366DB}"/>
    <cellStyle name="Millares 3 4 2 2 2 4 3" xfId="7926" xr:uid="{00000000-0005-0000-0000-000067120000}"/>
    <cellStyle name="Millares 3 4 2 2 2 4 3 2" xfId="14664" xr:uid="{464267F1-3BF9-4EFE-8D4A-1A60CDF54D89}"/>
    <cellStyle name="Millares 3 4 2 2 2 4 4" xfId="11305" xr:uid="{6CA78843-37A1-45F7-B794-E4CA3DBF6D22}"/>
    <cellStyle name="Millares 3 4 2 2 2 5" xfId="4939" xr:uid="{00000000-0005-0000-0000-000068120000}"/>
    <cellStyle name="Millares 3 4 2 2 2 5 2" xfId="8328" xr:uid="{00000000-0005-0000-0000-000069120000}"/>
    <cellStyle name="Millares 3 4 2 2 2 5 2 2" xfId="15066" xr:uid="{90F8BAB6-E04D-4255-9625-9B3C12229DBA}"/>
    <cellStyle name="Millares 3 4 2 2 2 5 3" xfId="11707" xr:uid="{721F9C5A-17C7-4586-B06A-485449A41B21}"/>
    <cellStyle name="Millares 3 4 2 2 2 6" xfId="6659" xr:uid="{00000000-0005-0000-0000-00006A120000}"/>
    <cellStyle name="Millares 3 4 2 2 2 6 2" xfId="13397" xr:uid="{5D5F0E05-AA66-46C5-865B-DE2970E16A8A}"/>
    <cellStyle name="Millares 3 4 2 2 2 7" xfId="10037" xr:uid="{84623CAE-CF25-4F61-A8AA-5CBE0B8E7A1C}"/>
    <cellStyle name="Millares 3 4 2 2 3" xfId="3429" xr:uid="{00000000-0005-0000-0000-00006B120000}"/>
    <cellStyle name="Millares 3 4 2 2 3 2" xfId="5133" xr:uid="{00000000-0005-0000-0000-00006C120000}"/>
    <cellStyle name="Millares 3 4 2 2 3 2 2" xfId="8522" xr:uid="{00000000-0005-0000-0000-00006D120000}"/>
    <cellStyle name="Millares 3 4 2 2 3 2 2 2" xfId="15260" xr:uid="{F48B9086-16BA-4E24-8C25-90A43755C059}"/>
    <cellStyle name="Millares 3 4 2 2 3 2 3" xfId="11901" xr:uid="{682F089E-393F-48FA-B8FE-DC0BCD049916}"/>
    <cellStyle name="Millares 3 4 2 2 3 3" xfId="6853" xr:uid="{00000000-0005-0000-0000-00006E120000}"/>
    <cellStyle name="Millares 3 4 2 2 3 3 2" xfId="13591" xr:uid="{6D888AEE-0CFB-4A42-AFDD-AEB01EEC3309}"/>
    <cellStyle name="Millares 3 4 2 2 3 4" xfId="10232" xr:uid="{2F091625-6BBB-41D2-A9B4-51F98CCB1B5E}"/>
    <cellStyle name="Millares 3 4 2 2 4" xfId="3824" xr:uid="{00000000-0005-0000-0000-00006F120000}"/>
    <cellStyle name="Millares 3 4 2 2 4 2" xfId="5522" xr:uid="{00000000-0005-0000-0000-000070120000}"/>
    <cellStyle name="Millares 3 4 2 2 4 2 2" xfId="8911" xr:uid="{00000000-0005-0000-0000-000071120000}"/>
    <cellStyle name="Millares 3 4 2 2 4 2 2 2" xfId="15649" xr:uid="{34A028BF-4D18-49EE-B478-5DB0E016EAAA}"/>
    <cellStyle name="Millares 3 4 2 2 4 2 3" xfId="12290" xr:uid="{2A783BC1-F4DE-427A-B6B5-3C770965656E}"/>
    <cellStyle name="Millares 3 4 2 2 4 3" xfId="7242" xr:uid="{00000000-0005-0000-0000-000072120000}"/>
    <cellStyle name="Millares 3 4 2 2 4 3 2" xfId="13980" xr:uid="{9861CC9C-9F54-4984-AB63-23A769F7EB52}"/>
    <cellStyle name="Millares 3 4 2 2 4 4" xfId="10621" xr:uid="{D6B8BC41-132C-4291-8EE1-851BD0F74A5D}"/>
    <cellStyle name="Millares 3 4 2 2 5" xfId="4331" xr:uid="{00000000-0005-0000-0000-000073120000}"/>
    <cellStyle name="Millares 3 4 2 2 5 2" xfId="6012" xr:uid="{00000000-0005-0000-0000-000074120000}"/>
    <cellStyle name="Millares 3 4 2 2 5 2 2" xfId="9401" xr:uid="{00000000-0005-0000-0000-000075120000}"/>
    <cellStyle name="Millares 3 4 2 2 5 2 2 2" xfId="16139" xr:uid="{F0A825BB-A829-41DE-83BC-C16534AEE28E}"/>
    <cellStyle name="Millares 3 4 2 2 5 2 3" xfId="12780" xr:uid="{64A56EDE-EDA1-4D77-9483-E9193D297702}"/>
    <cellStyle name="Millares 3 4 2 2 5 3" xfId="7732" xr:uid="{00000000-0005-0000-0000-000076120000}"/>
    <cellStyle name="Millares 3 4 2 2 5 3 2" xfId="14470" xr:uid="{7F07351B-D6AE-4C6A-A5B9-86FC76AB359E}"/>
    <cellStyle name="Millares 3 4 2 2 5 4" xfId="11111" xr:uid="{29647183-327D-45EC-A5B8-043398BFDAEB}"/>
    <cellStyle name="Millares 3 4 2 2 6" xfId="4745" xr:uid="{00000000-0005-0000-0000-000077120000}"/>
    <cellStyle name="Millares 3 4 2 2 6 2" xfId="8134" xr:uid="{00000000-0005-0000-0000-000078120000}"/>
    <cellStyle name="Millares 3 4 2 2 6 2 2" xfId="14872" xr:uid="{87B77EC6-0BE9-4588-B116-B781EE9E5FED}"/>
    <cellStyle name="Millares 3 4 2 2 6 3" xfId="11513" xr:uid="{9FEA38DE-0424-4D70-ADDB-4F48BF06F212}"/>
    <cellStyle name="Millares 3 4 2 2 7" xfId="6465" xr:uid="{00000000-0005-0000-0000-000079120000}"/>
    <cellStyle name="Millares 3 4 2 2 7 2" xfId="13203" xr:uid="{98BF71B5-4F58-4BA3-8576-C18FED8CC625}"/>
    <cellStyle name="Millares 3 4 2 2 8" xfId="9843" xr:uid="{8CBBD3CD-A394-453F-BCCE-5CE32ABDFF46}"/>
    <cellStyle name="Millares 3 4 2 3" xfId="3133" xr:uid="{00000000-0005-0000-0000-00007A120000}"/>
    <cellStyle name="Millares 3 4 2 3 2" xfId="3525" xr:uid="{00000000-0005-0000-0000-00007B120000}"/>
    <cellStyle name="Millares 3 4 2 3 2 2" xfId="5229" xr:uid="{00000000-0005-0000-0000-00007C120000}"/>
    <cellStyle name="Millares 3 4 2 3 2 2 2" xfId="8618" xr:uid="{00000000-0005-0000-0000-00007D120000}"/>
    <cellStyle name="Millares 3 4 2 3 2 2 2 2" xfId="15356" xr:uid="{772778D3-D0F6-4791-A237-0BD6F249EDB9}"/>
    <cellStyle name="Millares 3 4 2 3 2 2 3" xfId="11997" xr:uid="{CE1C5F62-C692-4377-A275-A11025944CB0}"/>
    <cellStyle name="Millares 3 4 2 3 2 3" xfId="6949" xr:uid="{00000000-0005-0000-0000-00007E120000}"/>
    <cellStyle name="Millares 3 4 2 3 2 3 2" xfId="13687" xr:uid="{58A84101-728D-49D1-A075-79C6241665C3}"/>
    <cellStyle name="Millares 3 4 2 3 2 4" xfId="10328" xr:uid="{CEBB4223-400E-456C-A470-FA8018FC0C89}"/>
    <cellStyle name="Millares 3 4 2 3 3" xfId="3920" xr:uid="{00000000-0005-0000-0000-00007F120000}"/>
    <cellStyle name="Millares 3 4 2 3 3 2" xfId="5618" xr:uid="{00000000-0005-0000-0000-000080120000}"/>
    <cellStyle name="Millares 3 4 2 3 3 2 2" xfId="9007" xr:uid="{00000000-0005-0000-0000-000081120000}"/>
    <cellStyle name="Millares 3 4 2 3 3 2 2 2" xfId="15745" xr:uid="{9894269C-902A-408E-9CFE-FA9DA266DA8C}"/>
    <cellStyle name="Millares 3 4 2 3 3 2 3" xfId="12386" xr:uid="{CA6BC2CC-F634-4170-8042-F471287BEDB6}"/>
    <cellStyle name="Millares 3 4 2 3 3 3" xfId="7338" xr:uid="{00000000-0005-0000-0000-000082120000}"/>
    <cellStyle name="Millares 3 4 2 3 3 3 2" xfId="14076" xr:uid="{14B5C4A8-9A13-4308-901E-1AF2B2C6BB9C}"/>
    <cellStyle name="Millares 3 4 2 3 3 4" xfId="10717" xr:uid="{47739D11-0184-451F-819C-FDA9F9928AF8}"/>
    <cellStyle name="Millares 3 4 2 3 4" xfId="4427" xr:uid="{00000000-0005-0000-0000-000083120000}"/>
    <cellStyle name="Millares 3 4 2 3 4 2" xfId="6108" xr:uid="{00000000-0005-0000-0000-000084120000}"/>
    <cellStyle name="Millares 3 4 2 3 4 2 2" xfId="9497" xr:uid="{00000000-0005-0000-0000-000085120000}"/>
    <cellStyle name="Millares 3 4 2 3 4 2 2 2" xfId="16235" xr:uid="{42F18742-7FDF-4357-814C-CD0F9525DE9E}"/>
    <cellStyle name="Millares 3 4 2 3 4 2 3" xfId="12876" xr:uid="{04C0CBF3-DA62-47B7-A4EF-5CB941358C45}"/>
    <cellStyle name="Millares 3 4 2 3 4 3" xfId="7828" xr:uid="{00000000-0005-0000-0000-000086120000}"/>
    <cellStyle name="Millares 3 4 2 3 4 3 2" xfId="14566" xr:uid="{3B1C8CE6-1BCB-4F68-AA6B-CE7B4860A163}"/>
    <cellStyle name="Millares 3 4 2 3 4 4" xfId="11207" xr:uid="{7F98FAE2-B4EF-41BD-99D8-9587C8812E4D}"/>
    <cellStyle name="Millares 3 4 2 3 5" xfId="4841" xr:uid="{00000000-0005-0000-0000-000087120000}"/>
    <cellStyle name="Millares 3 4 2 3 5 2" xfId="8230" xr:uid="{00000000-0005-0000-0000-000088120000}"/>
    <cellStyle name="Millares 3 4 2 3 5 2 2" xfId="14968" xr:uid="{CD569787-5ED9-4BCE-B4BE-9FAD1F632881}"/>
    <cellStyle name="Millares 3 4 2 3 5 3" xfId="11609" xr:uid="{92CAEC3D-B04E-4581-88CD-A9B8228CEBFD}"/>
    <cellStyle name="Millares 3 4 2 3 6" xfId="6561" xr:uid="{00000000-0005-0000-0000-000089120000}"/>
    <cellStyle name="Millares 3 4 2 3 6 2" xfId="13299" xr:uid="{5BA78C3A-2A56-421B-BE21-0CC651586733}"/>
    <cellStyle name="Millares 3 4 2 3 7" xfId="9939" xr:uid="{BF5EB822-FB0C-4127-B580-48724429027E}"/>
    <cellStyle name="Millares 3 4 2 4" xfId="3331" xr:uid="{00000000-0005-0000-0000-00008A120000}"/>
    <cellStyle name="Millares 3 4 2 4 2" xfId="5035" xr:uid="{00000000-0005-0000-0000-00008B120000}"/>
    <cellStyle name="Millares 3 4 2 4 2 2" xfId="8424" xr:uid="{00000000-0005-0000-0000-00008C120000}"/>
    <cellStyle name="Millares 3 4 2 4 2 2 2" xfId="15162" xr:uid="{B2A6D708-F189-42F3-895E-564B46B2A3ED}"/>
    <cellStyle name="Millares 3 4 2 4 2 3" xfId="11803" xr:uid="{38D45399-67A7-46FC-ABD0-8146ADDB9A4B}"/>
    <cellStyle name="Millares 3 4 2 4 3" xfId="6755" xr:uid="{00000000-0005-0000-0000-00008D120000}"/>
    <cellStyle name="Millares 3 4 2 4 3 2" xfId="13493" xr:uid="{E5F5957A-6FD7-42AC-895D-C1DC43DF508E}"/>
    <cellStyle name="Millares 3 4 2 4 4" xfId="10134" xr:uid="{0A7C0D08-2C94-4079-8DC1-CE17B36682D6}"/>
    <cellStyle name="Millares 3 4 2 5" xfId="3726" xr:uid="{00000000-0005-0000-0000-00008E120000}"/>
    <cellStyle name="Millares 3 4 2 5 2" xfId="5424" xr:uid="{00000000-0005-0000-0000-00008F120000}"/>
    <cellStyle name="Millares 3 4 2 5 2 2" xfId="8813" xr:uid="{00000000-0005-0000-0000-000090120000}"/>
    <cellStyle name="Millares 3 4 2 5 2 2 2" xfId="15551" xr:uid="{AB56A1C8-BEB4-4C42-B1A6-8FCB6F5F0550}"/>
    <cellStyle name="Millares 3 4 2 5 2 3" xfId="12192" xr:uid="{76233299-E492-4B69-B3E9-B3E755D11699}"/>
    <cellStyle name="Millares 3 4 2 5 3" xfId="7144" xr:uid="{00000000-0005-0000-0000-000091120000}"/>
    <cellStyle name="Millares 3 4 2 5 3 2" xfId="13882" xr:uid="{27E0CCF0-AEF1-4C6B-86FA-C3C84AEB2D9A}"/>
    <cellStyle name="Millares 3 4 2 5 4" xfId="10523" xr:uid="{66CE564A-0288-4B81-AC75-667A5E3AEF06}"/>
    <cellStyle name="Millares 3 4 2 6" xfId="4124" xr:uid="{00000000-0005-0000-0000-000092120000}"/>
    <cellStyle name="Millares 3 4 2 6 2" xfId="5816" xr:uid="{00000000-0005-0000-0000-000093120000}"/>
    <cellStyle name="Millares 3 4 2 6 2 2" xfId="9205" xr:uid="{00000000-0005-0000-0000-000094120000}"/>
    <cellStyle name="Millares 3 4 2 6 2 2 2" xfId="15943" xr:uid="{4F1355B5-6A82-4F4D-B39D-EF43E8528325}"/>
    <cellStyle name="Millares 3 4 2 6 2 3" xfId="12584" xr:uid="{2BD1DEED-B810-49F1-88EB-663618D140C8}"/>
    <cellStyle name="Millares 3 4 2 6 3" xfId="7536" xr:uid="{00000000-0005-0000-0000-000095120000}"/>
    <cellStyle name="Millares 3 4 2 6 3 2" xfId="14274" xr:uid="{F9DF33D6-5EEC-449A-9257-B3BAA44FCC9D}"/>
    <cellStyle name="Millares 3 4 2 6 4" xfId="10915" xr:uid="{3B59E44C-2C1F-452F-8E9A-639523835575}"/>
    <cellStyle name="Millares 3 4 2 7" xfId="4233" xr:uid="{00000000-0005-0000-0000-000096120000}"/>
    <cellStyle name="Millares 3 4 2 7 2" xfId="5914" xr:uid="{00000000-0005-0000-0000-000097120000}"/>
    <cellStyle name="Millares 3 4 2 7 2 2" xfId="9303" xr:uid="{00000000-0005-0000-0000-000098120000}"/>
    <cellStyle name="Millares 3 4 2 7 2 2 2" xfId="16041" xr:uid="{E1225D86-374D-481F-8F6C-989C08CE09E3}"/>
    <cellStyle name="Millares 3 4 2 7 2 3" xfId="12682" xr:uid="{74092F82-93F1-46AD-AAD2-269015F2D625}"/>
    <cellStyle name="Millares 3 4 2 7 3" xfId="7634" xr:uid="{00000000-0005-0000-0000-000099120000}"/>
    <cellStyle name="Millares 3 4 2 7 3 2" xfId="14372" xr:uid="{3DDDF33A-95F1-401D-AB63-35D3A227A02D}"/>
    <cellStyle name="Millares 3 4 2 7 4" xfId="11013" xr:uid="{B722DB4A-1074-48C0-97FD-1BD97FE2CC25}"/>
    <cellStyle name="Millares 3 4 2 8" xfId="4647" xr:uid="{00000000-0005-0000-0000-00009A120000}"/>
    <cellStyle name="Millares 3 4 2 8 2" xfId="8036" xr:uid="{00000000-0005-0000-0000-00009B120000}"/>
    <cellStyle name="Millares 3 4 2 8 2 2" xfId="14774" xr:uid="{7BC31782-A442-47FC-B506-7AF231505230}"/>
    <cellStyle name="Millares 3 4 2 8 3" xfId="11415" xr:uid="{C9122C82-27F6-4C97-B75E-030AD74BE3AB}"/>
    <cellStyle name="Millares 3 4 2 9" xfId="6353" xr:uid="{00000000-0005-0000-0000-00009C120000}"/>
    <cellStyle name="Millares 3 4 2 9 2" xfId="13097" xr:uid="{BD062FB6-5296-4E10-9C58-A4DFF2985585}"/>
    <cellStyle name="Millares 3 4 3" xfId="2978" xr:uid="{00000000-0005-0000-0000-00009D120000}"/>
    <cellStyle name="Millares 3 4 3 2" xfId="3180" xr:uid="{00000000-0005-0000-0000-00009E120000}"/>
    <cellStyle name="Millares 3 4 3 2 2" xfId="3572" xr:uid="{00000000-0005-0000-0000-00009F120000}"/>
    <cellStyle name="Millares 3 4 3 2 2 2" xfId="5276" xr:uid="{00000000-0005-0000-0000-0000A0120000}"/>
    <cellStyle name="Millares 3 4 3 2 2 2 2" xfId="8665" xr:uid="{00000000-0005-0000-0000-0000A1120000}"/>
    <cellStyle name="Millares 3 4 3 2 2 2 2 2" xfId="15403" xr:uid="{065E70D8-7249-46D8-82B9-462ED07DF6E5}"/>
    <cellStyle name="Millares 3 4 3 2 2 2 3" xfId="12044" xr:uid="{B5EE015F-F61B-4921-A36F-04C47BD27D29}"/>
    <cellStyle name="Millares 3 4 3 2 2 3" xfId="6996" xr:uid="{00000000-0005-0000-0000-0000A2120000}"/>
    <cellStyle name="Millares 3 4 3 2 2 3 2" xfId="13734" xr:uid="{F7286B2E-B460-4F64-A293-02040E4646F8}"/>
    <cellStyle name="Millares 3 4 3 2 2 4" xfId="10375" xr:uid="{CB8F6024-B8B4-4FD1-877C-BFC883F932FF}"/>
    <cellStyle name="Millares 3 4 3 2 3" xfId="3967" xr:uid="{00000000-0005-0000-0000-0000A3120000}"/>
    <cellStyle name="Millares 3 4 3 2 3 2" xfId="5665" xr:uid="{00000000-0005-0000-0000-0000A4120000}"/>
    <cellStyle name="Millares 3 4 3 2 3 2 2" xfId="9054" xr:uid="{00000000-0005-0000-0000-0000A5120000}"/>
    <cellStyle name="Millares 3 4 3 2 3 2 2 2" xfId="15792" xr:uid="{88D0462B-9715-47AA-946F-7DAC7DDE0151}"/>
    <cellStyle name="Millares 3 4 3 2 3 2 3" xfId="12433" xr:uid="{6C33AD0E-24BF-4456-8A0A-6E81570C2DA5}"/>
    <cellStyle name="Millares 3 4 3 2 3 3" xfId="7385" xr:uid="{00000000-0005-0000-0000-0000A6120000}"/>
    <cellStyle name="Millares 3 4 3 2 3 3 2" xfId="14123" xr:uid="{07AC252E-FA22-4AF6-B067-FA4D5ED9B761}"/>
    <cellStyle name="Millares 3 4 3 2 3 4" xfId="10764" xr:uid="{F094730E-EA49-47F2-AB3F-05BF90C7AB65}"/>
    <cellStyle name="Millares 3 4 3 2 4" xfId="4474" xr:uid="{00000000-0005-0000-0000-0000A7120000}"/>
    <cellStyle name="Millares 3 4 3 2 4 2" xfId="6155" xr:uid="{00000000-0005-0000-0000-0000A8120000}"/>
    <cellStyle name="Millares 3 4 3 2 4 2 2" xfId="9544" xr:uid="{00000000-0005-0000-0000-0000A9120000}"/>
    <cellStyle name="Millares 3 4 3 2 4 2 2 2" xfId="16282" xr:uid="{1E24D8ED-8F03-41D5-9F32-BD35DBD1F0B5}"/>
    <cellStyle name="Millares 3 4 3 2 4 2 3" xfId="12923" xr:uid="{87BBE024-7104-47A2-91B9-A9D0FB03C119}"/>
    <cellStyle name="Millares 3 4 3 2 4 3" xfId="7875" xr:uid="{00000000-0005-0000-0000-0000AA120000}"/>
    <cellStyle name="Millares 3 4 3 2 4 3 2" xfId="14613" xr:uid="{6034810D-5412-46BC-8375-E5EB5EFB4331}"/>
    <cellStyle name="Millares 3 4 3 2 4 4" xfId="11254" xr:uid="{E9C20791-6011-4D7D-B772-0D43436749FB}"/>
    <cellStyle name="Millares 3 4 3 2 5" xfId="4888" xr:uid="{00000000-0005-0000-0000-0000AB120000}"/>
    <cellStyle name="Millares 3 4 3 2 5 2" xfId="8277" xr:uid="{00000000-0005-0000-0000-0000AC120000}"/>
    <cellStyle name="Millares 3 4 3 2 5 2 2" xfId="15015" xr:uid="{331DA3B4-5ACD-484C-81AC-2B9BDD9BDAB6}"/>
    <cellStyle name="Millares 3 4 3 2 5 3" xfId="11656" xr:uid="{AA42028F-CD13-4F5C-9653-784D38E2B77E}"/>
    <cellStyle name="Millares 3 4 3 2 6" xfId="6608" xr:uid="{00000000-0005-0000-0000-0000AD120000}"/>
    <cellStyle name="Millares 3 4 3 2 6 2" xfId="13346" xr:uid="{71CB8EB1-1BFC-46F2-9B81-1FC92C0EF980}"/>
    <cellStyle name="Millares 3 4 3 2 7" xfId="9986" xr:uid="{FF304D43-8100-4FCE-A673-9C98BA01F271}"/>
    <cellStyle name="Millares 3 4 3 3" xfId="3378" xr:uid="{00000000-0005-0000-0000-0000AE120000}"/>
    <cellStyle name="Millares 3 4 3 3 2" xfId="5082" xr:uid="{00000000-0005-0000-0000-0000AF120000}"/>
    <cellStyle name="Millares 3 4 3 3 2 2" xfId="8471" xr:uid="{00000000-0005-0000-0000-0000B0120000}"/>
    <cellStyle name="Millares 3 4 3 3 2 2 2" xfId="15209" xr:uid="{7359301C-10D6-49A3-82B3-A0E4A5108114}"/>
    <cellStyle name="Millares 3 4 3 3 2 3" xfId="11850" xr:uid="{6FD3F270-3B9C-4C92-9570-3A803C724C40}"/>
    <cellStyle name="Millares 3 4 3 3 3" xfId="6802" xr:uid="{00000000-0005-0000-0000-0000B1120000}"/>
    <cellStyle name="Millares 3 4 3 3 3 2" xfId="13540" xr:uid="{E6805F3F-C822-486D-AA99-20928E94A278}"/>
    <cellStyle name="Millares 3 4 3 3 4" xfId="10181" xr:uid="{DB0BCBAF-3E57-47BB-A39A-91D700882958}"/>
    <cellStyle name="Millares 3 4 3 4" xfId="3773" xr:uid="{00000000-0005-0000-0000-0000B2120000}"/>
    <cellStyle name="Millares 3 4 3 4 2" xfId="5471" xr:uid="{00000000-0005-0000-0000-0000B3120000}"/>
    <cellStyle name="Millares 3 4 3 4 2 2" xfId="8860" xr:uid="{00000000-0005-0000-0000-0000B4120000}"/>
    <cellStyle name="Millares 3 4 3 4 2 2 2" xfId="15598" xr:uid="{4B837325-568D-4D8E-8596-16055D52F250}"/>
    <cellStyle name="Millares 3 4 3 4 2 3" xfId="12239" xr:uid="{68A80421-553B-486C-9679-78E99A744F65}"/>
    <cellStyle name="Millares 3 4 3 4 3" xfId="7191" xr:uid="{00000000-0005-0000-0000-0000B5120000}"/>
    <cellStyle name="Millares 3 4 3 4 3 2" xfId="13929" xr:uid="{D1FBD73A-1966-4C08-9941-BA31105D9A16}"/>
    <cellStyle name="Millares 3 4 3 4 4" xfId="10570" xr:uid="{1AE82EC9-54A7-47E4-BCC9-31946983A8D3}"/>
    <cellStyle name="Millares 3 4 3 5" xfId="4280" xr:uid="{00000000-0005-0000-0000-0000B6120000}"/>
    <cellStyle name="Millares 3 4 3 5 2" xfId="5961" xr:uid="{00000000-0005-0000-0000-0000B7120000}"/>
    <cellStyle name="Millares 3 4 3 5 2 2" xfId="9350" xr:uid="{00000000-0005-0000-0000-0000B8120000}"/>
    <cellStyle name="Millares 3 4 3 5 2 2 2" xfId="16088" xr:uid="{6F86DDE1-707B-4D90-B81A-19CCA680F957}"/>
    <cellStyle name="Millares 3 4 3 5 2 3" xfId="12729" xr:uid="{5E99FCFA-EBBF-4171-A4BA-1EF1E7C85FC3}"/>
    <cellStyle name="Millares 3 4 3 5 3" xfId="7681" xr:uid="{00000000-0005-0000-0000-0000B9120000}"/>
    <cellStyle name="Millares 3 4 3 5 3 2" xfId="14419" xr:uid="{697E7496-B175-41FA-A44E-EB1AF0EF34CF}"/>
    <cellStyle name="Millares 3 4 3 5 4" xfId="11060" xr:uid="{590788CB-5C60-432B-858A-5E13442CC1C9}"/>
    <cellStyle name="Millares 3 4 3 6" xfId="4694" xr:uid="{00000000-0005-0000-0000-0000BA120000}"/>
    <cellStyle name="Millares 3 4 3 6 2" xfId="8083" xr:uid="{00000000-0005-0000-0000-0000BB120000}"/>
    <cellStyle name="Millares 3 4 3 6 2 2" xfId="14821" xr:uid="{91228FB2-A602-4376-AF16-FA6D2F287DE7}"/>
    <cellStyle name="Millares 3 4 3 6 3" xfId="11462" xr:uid="{E38471A8-1DD6-4D6B-BD56-9A0FC06FB76A}"/>
    <cellStyle name="Millares 3 4 3 7" xfId="6414" xr:uid="{00000000-0005-0000-0000-0000BC120000}"/>
    <cellStyle name="Millares 3 4 3 7 2" xfId="13152" xr:uid="{F4815D02-533B-42DC-8000-7A06EE6718B2}"/>
    <cellStyle name="Millares 3 4 3 8" xfId="9792" xr:uid="{4B06B7CC-ACF8-4C59-B195-F58AC47FE4B3}"/>
    <cellStyle name="Millares 3 4 4" xfId="3084" xr:uid="{00000000-0005-0000-0000-0000BD120000}"/>
    <cellStyle name="Millares 3 4 4 2" xfId="3476" xr:uid="{00000000-0005-0000-0000-0000BE120000}"/>
    <cellStyle name="Millares 3 4 4 2 2" xfId="5180" xr:uid="{00000000-0005-0000-0000-0000BF120000}"/>
    <cellStyle name="Millares 3 4 4 2 2 2" xfId="8569" xr:uid="{00000000-0005-0000-0000-0000C0120000}"/>
    <cellStyle name="Millares 3 4 4 2 2 2 2" xfId="15307" xr:uid="{FAF300BA-4399-4025-9C53-02FACB92E8B2}"/>
    <cellStyle name="Millares 3 4 4 2 2 3" xfId="11948" xr:uid="{2A7F33ED-AA3F-4CA1-9A6D-E40F48D877F4}"/>
    <cellStyle name="Millares 3 4 4 2 3" xfId="6900" xr:uid="{00000000-0005-0000-0000-0000C1120000}"/>
    <cellStyle name="Millares 3 4 4 2 3 2" xfId="13638" xr:uid="{725268F0-88F7-48BF-9288-D7B844BF8DDA}"/>
    <cellStyle name="Millares 3 4 4 2 4" xfId="10279" xr:uid="{448A40D8-48D6-49F9-820C-13351D5E6420}"/>
    <cellStyle name="Millares 3 4 4 3" xfId="3871" xr:uid="{00000000-0005-0000-0000-0000C2120000}"/>
    <cellStyle name="Millares 3 4 4 3 2" xfId="5569" xr:uid="{00000000-0005-0000-0000-0000C3120000}"/>
    <cellStyle name="Millares 3 4 4 3 2 2" xfId="8958" xr:uid="{00000000-0005-0000-0000-0000C4120000}"/>
    <cellStyle name="Millares 3 4 4 3 2 2 2" xfId="15696" xr:uid="{816614CD-E6D9-4B75-8387-46FF99E70F66}"/>
    <cellStyle name="Millares 3 4 4 3 2 3" xfId="12337" xr:uid="{8E7777D4-314C-47E8-8409-4CA5B6F3B964}"/>
    <cellStyle name="Millares 3 4 4 3 3" xfId="7289" xr:uid="{00000000-0005-0000-0000-0000C5120000}"/>
    <cellStyle name="Millares 3 4 4 3 3 2" xfId="14027" xr:uid="{5DDC18BC-A590-4999-BB85-1E16E77ACC92}"/>
    <cellStyle name="Millares 3 4 4 3 4" xfId="10668" xr:uid="{BA928998-E78F-4FC7-BB1F-6B82241CF666}"/>
    <cellStyle name="Millares 3 4 4 4" xfId="4378" xr:uid="{00000000-0005-0000-0000-0000C6120000}"/>
    <cellStyle name="Millares 3 4 4 4 2" xfId="6059" xr:uid="{00000000-0005-0000-0000-0000C7120000}"/>
    <cellStyle name="Millares 3 4 4 4 2 2" xfId="9448" xr:uid="{00000000-0005-0000-0000-0000C8120000}"/>
    <cellStyle name="Millares 3 4 4 4 2 2 2" xfId="16186" xr:uid="{CC78055A-22F2-44B9-96D7-6B2340A39EA4}"/>
    <cellStyle name="Millares 3 4 4 4 2 3" xfId="12827" xr:uid="{5B7483D6-1461-4152-8A34-019452323296}"/>
    <cellStyle name="Millares 3 4 4 4 3" xfId="7779" xr:uid="{00000000-0005-0000-0000-0000C9120000}"/>
    <cellStyle name="Millares 3 4 4 4 3 2" xfId="14517" xr:uid="{D692B342-77B5-491D-9440-9A0AC51E0F6A}"/>
    <cellStyle name="Millares 3 4 4 4 4" xfId="11158" xr:uid="{374E976D-E216-4B12-BBC4-830942502AC6}"/>
    <cellStyle name="Millares 3 4 4 5" xfId="4792" xr:uid="{00000000-0005-0000-0000-0000CA120000}"/>
    <cellStyle name="Millares 3 4 4 5 2" xfId="8181" xr:uid="{00000000-0005-0000-0000-0000CB120000}"/>
    <cellStyle name="Millares 3 4 4 5 2 2" xfId="14919" xr:uid="{507A4FA5-FF61-4645-A0AC-7626AA081CF4}"/>
    <cellStyle name="Millares 3 4 4 5 3" xfId="11560" xr:uid="{C64A80DF-8033-4770-B1C4-B25A8EA5706E}"/>
    <cellStyle name="Millares 3 4 4 6" xfId="6512" xr:uid="{00000000-0005-0000-0000-0000CC120000}"/>
    <cellStyle name="Millares 3 4 4 6 2" xfId="13250" xr:uid="{B0631C17-771D-4501-9653-755C9BC47231}"/>
    <cellStyle name="Millares 3 4 4 7" xfId="9890" xr:uid="{C6EF5843-EBC5-443E-A3A5-48B1399ACC05}"/>
    <cellStyle name="Millares 3 4 5" xfId="3282" xr:uid="{00000000-0005-0000-0000-0000CD120000}"/>
    <cellStyle name="Millares 3 4 5 2" xfId="4986" xr:uid="{00000000-0005-0000-0000-0000CE120000}"/>
    <cellStyle name="Millares 3 4 5 2 2" xfId="8375" xr:uid="{00000000-0005-0000-0000-0000CF120000}"/>
    <cellStyle name="Millares 3 4 5 2 2 2" xfId="15113" xr:uid="{F4C631B7-07B8-420B-AD66-D63D1CE9AE0B}"/>
    <cellStyle name="Millares 3 4 5 2 3" xfId="11754" xr:uid="{E9CB7664-63AB-41A1-8F80-8432DD0D8519}"/>
    <cellStyle name="Millares 3 4 5 3" xfId="6706" xr:uid="{00000000-0005-0000-0000-0000D0120000}"/>
    <cellStyle name="Millares 3 4 5 3 2" xfId="13444" xr:uid="{FBDCCE1F-C2BA-4016-A62D-E97DAD9C56B4}"/>
    <cellStyle name="Millares 3 4 5 4" xfId="10084" xr:uid="{D1FD06FF-3ADE-488D-8BA3-7D7137001825}"/>
    <cellStyle name="Millares 3 4 6" xfId="3675" xr:uid="{00000000-0005-0000-0000-0000D1120000}"/>
    <cellStyle name="Millares 3 4 6 2" xfId="5374" xr:uid="{00000000-0005-0000-0000-0000D2120000}"/>
    <cellStyle name="Millares 3 4 6 2 2" xfId="8763" xr:uid="{00000000-0005-0000-0000-0000D3120000}"/>
    <cellStyle name="Millares 3 4 6 2 2 2" xfId="15501" xr:uid="{078F6D0F-84FF-40F8-AAA8-62400CD8ADF8}"/>
    <cellStyle name="Millares 3 4 6 2 3" xfId="12142" xr:uid="{C9483C12-6F3A-46AB-BA07-F90CCC045391}"/>
    <cellStyle name="Millares 3 4 6 3" xfId="7094" xr:uid="{00000000-0005-0000-0000-0000D4120000}"/>
    <cellStyle name="Millares 3 4 6 3 2" xfId="13832" xr:uid="{B9B52F77-4DD1-4289-BE02-9FDAF96EBA25}"/>
    <cellStyle name="Millares 3 4 6 4" xfId="10473" xr:uid="{D3ADC59C-CDE8-44D5-B6D2-D031B16D3762}"/>
    <cellStyle name="Millares 3 4 7" xfId="4073" xr:uid="{00000000-0005-0000-0000-0000D5120000}"/>
    <cellStyle name="Millares 3 4 7 2" xfId="5765" xr:uid="{00000000-0005-0000-0000-0000D6120000}"/>
    <cellStyle name="Millares 3 4 7 2 2" xfId="9154" xr:uid="{00000000-0005-0000-0000-0000D7120000}"/>
    <cellStyle name="Millares 3 4 7 2 2 2" xfId="15892" xr:uid="{2A50AAF1-0493-4D3C-8154-44A9E270FB63}"/>
    <cellStyle name="Millares 3 4 7 2 3" xfId="12533" xr:uid="{4955E780-4E86-49B1-8C74-68E5F12A3D7C}"/>
    <cellStyle name="Millares 3 4 7 3" xfId="7485" xr:uid="{00000000-0005-0000-0000-0000D8120000}"/>
    <cellStyle name="Millares 3 4 7 3 2" xfId="14223" xr:uid="{ABB34AFC-093A-4A70-85ED-B33949C22C1A}"/>
    <cellStyle name="Millares 3 4 7 4" xfId="10864" xr:uid="{44263EA7-2890-4694-88FE-E6E3CE27D4F5}"/>
    <cellStyle name="Millares 3 4 8" xfId="4178" xr:uid="{00000000-0005-0000-0000-0000D9120000}"/>
    <cellStyle name="Millares 3 4 8 2" xfId="5863" xr:uid="{00000000-0005-0000-0000-0000DA120000}"/>
    <cellStyle name="Millares 3 4 8 2 2" xfId="9252" xr:uid="{00000000-0005-0000-0000-0000DB120000}"/>
    <cellStyle name="Millares 3 4 8 2 2 2" xfId="15990" xr:uid="{DEE54EB1-588F-4A1B-B7C1-4D7FFF30FB0C}"/>
    <cellStyle name="Millares 3 4 8 2 3" xfId="12631" xr:uid="{EA742EDD-404D-4487-A37B-598CC1CD8A02}"/>
    <cellStyle name="Millares 3 4 8 3" xfId="7583" xr:uid="{00000000-0005-0000-0000-0000DC120000}"/>
    <cellStyle name="Millares 3 4 8 3 2" xfId="14321" xr:uid="{1A68A27E-8E01-458B-8017-EAFC9FF8C1CA}"/>
    <cellStyle name="Millares 3 4 8 4" xfId="10962" xr:uid="{6B571493-AD44-4FF8-BDD4-AD8831761C59}"/>
    <cellStyle name="Millares 3 4 9" xfId="4595" xr:uid="{00000000-0005-0000-0000-0000DD120000}"/>
    <cellStyle name="Millares 3 4 9 2" xfId="7984" xr:uid="{00000000-0005-0000-0000-0000DE120000}"/>
    <cellStyle name="Millares 3 4 9 2 2" xfId="14722" xr:uid="{66C31829-ACAE-49BF-834A-69ACEC960105}"/>
    <cellStyle name="Millares 3 4 9 3" xfId="11363" xr:uid="{F45783E5-D5CB-49DE-BD77-55106473AD91}"/>
    <cellStyle name="Millares 3 5" xfId="4558" xr:uid="{00000000-0005-0000-0000-0000DF120000}"/>
    <cellStyle name="Millares 3 5 2" xfId="7949" xr:uid="{00000000-0005-0000-0000-0000E0120000}"/>
    <cellStyle name="Millares 3 5 2 2" xfId="14687" xr:uid="{5428F7AD-3250-4C8A-B550-B7A01FCC0724}"/>
    <cellStyle name="Millares 3 5 3" xfId="11328" xr:uid="{1996083E-ED31-49EF-B974-686DD381569F}"/>
    <cellStyle name="Millares 3 6" xfId="6308" xr:uid="{00000000-0005-0000-0000-0000E1120000}"/>
    <cellStyle name="Millares 3 6 2" xfId="13059" xr:uid="{FC7F742C-EDF0-4DC5-A08A-94E33BFC8EA4}"/>
    <cellStyle name="Millares 30" xfId="4547" xr:uid="{00000000-0005-0000-0000-0000E2120000}"/>
    <cellStyle name="Millares 31" xfId="4549" xr:uid="{00000000-0005-0000-0000-0000E3120000}"/>
    <cellStyle name="Millares 32" xfId="4544" xr:uid="{00000000-0005-0000-0000-0000E4120000}"/>
    <cellStyle name="Millares 33" xfId="4556" xr:uid="{00000000-0005-0000-0000-0000E5120000}"/>
    <cellStyle name="Millares 34" xfId="4555" xr:uid="{00000000-0005-0000-0000-0000E6120000}"/>
    <cellStyle name="Millares 35" xfId="4553" xr:uid="{00000000-0005-0000-0000-0000E7120000}"/>
    <cellStyle name="Millares 35 2" xfId="7946" xr:uid="{00000000-0005-0000-0000-0000E8120000}"/>
    <cellStyle name="Millares 35 2 2" xfId="14684" xr:uid="{9F29EF4B-0767-4725-9B78-1EABD34D3F78}"/>
    <cellStyle name="Millares 35 3" xfId="11325" xr:uid="{F7C1D3BA-3B89-4A4E-82AA-1CC3674F94DF}"/>
    <cellStyle name="Millares 36" xfId="4614" xr:uid="{00000000-0005-0000-0000-0000E9120000}"/>
    <cellStyle name="Millares 36 2" xfId="8003" xr:uid="{00000000-0005-0000-0000-0000EA120000}"/>
    <cellStyle name="Millares 36 2 2" xfId="14741" xr:uid="{7541FDC1-000A-4EC3-825D-BE891B762533}"/>
    <cellStyle name="Millares 36 3" xfId="11382" xr:uid="{C6FD978E-DD20-4C77-8C74-6353A595E6F5}"/>
    <cellStyle name="Millares 37" xfId="4562" xr:uid="{00000000-0005-0000-0000-0000EB120000}"/>
    <cellStyle name="Millares 37 2" xfId="7951" xr:uid="{00000000-0005-0000-0000-0000EC120000}"/>
    <cellStyle name="Millares 37 2 2" xfId="14689" xr:uid="{90F02D3B-FAE3-4408-894F-AFE83C46D04F}"/>
    <cellStyle name="Millares 37 3" xfId="11330" xr:uid="{C7E611FF-8372-4726-BBDF-0777D5D0DF98}"/>
    <cellStyle name="Millares 38" xfId="6232" xr:uid="{00000000-0005-0000-0000-0000ED120000}"/>
    <cellStyle name="Millares 38 2" xfId="9620" xr:uid="{00000000-0005-0000-0000-0000EE120000}"/>
    <cellStyle name="Millares 38 2 2" xfId="16358" xr:uid="{0661095F-C5C7-46CF-8F81-A3619C55E2D3}"/>
    <cellStyle name="Millares 38 3" xfId="12999" xr:uid="{FD951E98-DD40-459A-9785-9FCBCE195DF7}"/>
    <cellStyle name="Millares 39" xfId="6227" xr:uid="{00000000-0005-0000-0000-0000EF120000}"/>
    <cellStyle name="Millares 39 2" xfId="9615" xr:uid="{00000000-0005-0000-0000-0000F0120000}"/>
    <cellStyle name="Millares 39 2 2" xfId="16353" xr:uid="{2635BEAF-EF15-43A1-BBC3-DB08F518A336}"/>
    <cellStyle name="Millares 39 3" xfId="12994" xr:uid="{E6853660-8773-4DB6-A947-81332B61BBEF}"/>
    <cellStyle name="Millares 4" xfId="8" xr:uid="{00000000-0005-0000-0000-0000F1120000}"/>
    <cellStyle name="Millares 4 2" xfId="228" xr:uid="{00000000-0005-0000-0000-0000F2120000}"/>
    <cellStyle name="Millares 40" xfId="6233" xr:uid="{00000000-0005-0000-0000-0000F3120000}"/>
    <cellStyle name="Millares 40 2" xfId="9621" xr:uid="{00000000-0005-0000-0000-0000F4120000}"/>
    <cellStyle name="Millares 40 2 2" xfId="16359" xr:uid="{795CCE3B-F071-48B2-846A-76DFA8562710}"/>
    <cellStyle name="Millares 40 3" xfId="13000" xr:uid="{809493BF-DDCE-4CC5-8C60-CE1626D7E78A}"/>
    <cellStyle name="Millares 41" xfId="6236" xr:uid="{00000000-0005-0000-0000-0000F5120000}"/>
    <cellStyle name="Millares 42" xfId="6239" xr:uid="{00000000-0005-0000-0000-0000F6120000}"/>
    <cellStyle name="Millares 43" xfId="6371" xr:uid="{00000000-0005-0000-0000-0000F7120000}"/>
    <cellStyle name="Millares 44" xfId="6319" xr:uid="{00000000-0005-0000-0000-0000F8120000}"/>
    <cellStyle name="Millares 45" xfId="6255" xr:uid="{00000000-0005-0000-0000-0000F9120000}"/>
    <cellStyle name="Millares 46" xfId="6314" xr:uid="{00000000-0005-0000-0000-0000FA120000}"/>
    <cellStyle name="Millares 47" xfId="6289" xr:uid="{00000000-0005-0000-0000-0000FB120000}"/>
    <cellStyle name="Millares 48" xfId="6378" xr:uid="{00000000-0005-0000-0000-0000FC120000}"/>
    <cellStyle name="Millares 49" xfId="6292" xr:uid="{00000000-0005-0000-0000-0000FD120000}"/>
    <cellStyle name="Millares 5" xfId="229" xr:uid="{00000000-0005-0000-0000-0000FE120000}"/>
    <cellStyle name="Millares 5 2" xfId="230" xr:uid="{00000000-0005-0000-0000-0000FF120000}"/>
    <cellStyle name="Millares 5 3" xfId="231" xr:uid="{00000000-0005-0000-0000-000000130000}"/>
    <cellStyle name="Millares 5 4" xfId="232" xr:uid="{00000000-0005-0000-0000-000001130000}"/>
    <cellStyle name="Millares 5 4 10" xfId="6275" xr:uid="{00000000-0005-0000-0000-000002130000}"/>
    <cellStyle name="Millares 5 4 10 2" xfId="13036" xr:uid="{31928F65-77A8-43CD-8F75-2A90AD07F0F6}"/>
    <cellStyle name="Millares 5 4 11" xfId="9697" xr:uid="{EE3F373A-B3BD-44D4-B3F5-BFC3C59B8A6D}"/>
    <cellStyle name="Millares 5 4 2" xfId="2902" xr:uid="{00000000-0005-0000-0000-000003130000}"/>
    <cellStyle name="Millares 5 4 2 10" xfId="9746" xr:uid="{0C5A58B5-7549-4DD4-BB42-F61F59848094}"/>
    <cellStyle name="Millares 5 4 2 2" xfId="3034" xr:uid="{00000000-0005-0000-0000-000004130000}"/>
    <cellStyle name="Millares 5 4 2 2 2" xfId="3232" xr:uid="{00000000-0005-0000-0000-000005130000}"/>
    <cellStyle name="Millares 5 4 2 2 2 2" xfId="3624" xr:uid="{00000000-0005-0000-0000-000006130000}"/>
    <cellStyle name="Millares 5 4 2 2 2 2 2" xfId="5328" xr:uid="{00000000-0005-0000-0000-000007130000}"/>
    <cellStyle name="Millares 5 4 2 2 2 2 2 2" xfId="8717" xr:uid="{00000000-0005-0000-0000-000008130000}"/>
    <cellStyle name="Millares 5 4 2 2 2 2 2 2 2" xfId="15455" xr:uid="{F2008311-1AA0-43B4-A021-DB0FA80CB0A1}"/>
    <cellStyle name="Millares 5 4 2 2 2 2 2 3" xfId="12096" xr:uid="{60787D76-CA3F-4F1F-8C42-D6FA70AC530A}"/>
    <cellStyle name="Millares 5 4 2 2 2 2 3" xfId="7048" xr:uid="{00000000-0005-0000-0000-000009130000}"/>
    <cellStyle name="Millares 5 4 2 2 2 2 3 2" xfId="13786" xr:uid="{7369A7EB-78BA-4F68-BC29-B2A07C406FA3}"/>
    <cellStyle name="Millares 5 4 2 2 2 2 4" xfId="10427" xr:uid="{520F484E-722B-41F7-9972-72C5DAF0DD25}"/>
    <cellStyle name="Millares 5 4 2 2 2 3" xfId="4019" xr:uid="{00000000-0005-0000-0000-00000A130000}"/>
    <cellStyle name="Millares 5 4 2 2 2 3 2" xfId="5717" xr:uid="{00000000-0005-0000-0000-00000B130000}"/>
    <cellStyle name="Millares 5 4 2 2 2 3 2 2" xfId="9106" xr:uid="{00000000-0005-0000-0000-00000C130000}"/>
    <cellStyle name="Millares 5 4 2 2 2 3 2 2 2" xfId="15844" xr:uid="{C639B6E0-78AF-4D58-832A-FE2D95F6BBEA}"/>
    <cellStyle name="Millares 5 4 2 2 2 3 2 3" xfId="12485" xr:uid="{2BE8EA9C-CE03-4D46-A41C-0BBF62B36723}"/>
    <cellStyle name="Millares 5 4 2 2 2 3 3" xfId="7437" xr:uid="{00000000-0005-0000-0000-00000D130000}"/>
    <cellStyle name="Millares 5 4 2 2 2 3 3 2" xfId="14175" xr:uid="{5120B4F3-ABB2-42E6-8EE0-0089ABCE72CA}"/>
    <cellStyle name="Millares 5 4 2 2 2 3 4" xfId="10816" xr:uid="{48D01BE4-600A-4CE9-A97E-16616E72EE7B}"/>
    <cellStyle name="Millares 5 4 2 2 2 4" xfId="4526" xr:uid="{00000000-0005-0000-0000-00000E130000}"/>
    <cellStyle name="Millares 5 4 2 2 2 4 2" xfId="6207" xr:uid="{00000000-0005-0000-0000-00000F130000}"/>
    <cellStyle name="Millares 5 4 2 2 2 4 2 2" xfId="9596" xr:uid="{00000000-0005-0000-0000-000010130000}"/>
    <cellStyle name="Millares 5 4 2 2 2 4 2 2 2" xfId="16334" xr:uid="{8A211A34-8B48-4FF6-84E4-FBFA50FF2508}"/>
    <cellStyle name="Millares 5 4 2 2 2 4 2 3" xfId="12975" xr:uid="{053A3FA7-B22F-4DBC-99E4-182BC982CEFB}"/>
    <cellStyle name="Millares 5 4 2 2 2 4 3" xfId="7927" xr:uid="{00000000-0005-0000-0000-000011130000}"/>
    <cellStyle name="Millares 5 4 2 2 2 4 3 2" xfId="14665" xr:uid="{D10BE9A8-823E-449D-9798-2D824EB9046E}"/>
    <cellStyle name="Millares 5 4 2 2 2 4 4" xfId="11306" xr:uid="{BA3E31BD-5E22-4498-8241-0BA7DD15918E}"/>
    <cellStyle name="Millares 5 4 2 2 2 5" xfId="4940" xr:uid="{00000000-0005-0000-0000-000012130000}"/>
    <cellStyle name="Millares 5 4 2 2 2 5 2" xfId="8329" xr:uid="{00000000-0005-0000-0000-000013130000}"/>
    <cellStyle name="Millares 5 4 2 2 2 5 2 2" xfId="15067" xr:uid="{2DAA124B-A018-4173-90E1-DE5C36BC767E}"/>
    <cellStyle name="Millares 5 4 2 2 2 5 3" xfId="11708" xr:uid="{41D2B2A3-EC75-4AAE-A37A-5845E34E8400}"/>
    <cellStyle name="Millares 5 4 2 2 2 6" xfId="6660" xr:uid="{00000000-0005-0000-0000-000014130000}"/>
    <cellStyle name="Millares 5 4 2 2 2 6 2" xfId="13398" xr:uid="{19CFE088-C398-4524-B5D0-B635537B9F5D}"/>
    <cellStyle name="Millares 5 4 2 2 2 7" xfId="10038" xr:uid="{8303E3BC-98F2-470E-9ACF-BEB0CD333726}"/>
    <cellStyle name="Millares 5 4 2 2 3" xfId="3430" xr:uid="{00000000-0005-0000-0000-000015130000}"/>
    <cellStyle name="Millares 5 4 2 2 3 2" xfId="5134" xr:uid="{00000000-0005-0000-0000-000016130000}"/>
    <cellStyle name="Millares 5 4 2 2 3 2 2" xfId="8523" xr:uid="{00000000-0005-0000-0000-000017130000}"/>
    <cellStyle name="Millares 5 4 2 2 3 2 2 2" xfId="15261" xr:uid="{7EC69424-16C8-48CD-AFEC-81BE19045A29}"/>
    <cellStyle name="Millares 5 4 2 2 3 2 3" xfId="11902" xr:uid="{E7015F51-2FF3-4937-8238-9F447BBBE770}"/>
    <cellStyle name="Millares 5 4 2 2 3 3" xfId="6854" xr:uid="{00000000-0005-0000-0000-000018130000}"/>
    <cellStyle name="Millares 5 4 2 2 3 3 2" xfId="13592" xr:uid="{D92CB6D3-2062-4FE2-BE99-D3F650F55049}"/>
    <cellStyle name="Millares 5 4 2 2 3 4" xfId="10233" xr:uid="{B7B9C00F-BCDB-44AD-9F26-FABE46558BA4}"/>
    <cellStyle name="Millares 5 4 2 2 4" xfId="3825" xr:uid="{00000000-0005-0000-0000-000019130000}"/>
    <cellStyle name="Millares 5 4 2 2 4 2" xfId="5523" xr:uid="{00000000-0005-0000-0000-00001A130000}"/>
    <cellStyle name="Millares 5 4 2 2 4 2 2" xfId="8912" xr:uid="{00000000-0005-0000-0000-00001B130000}"/>
    <cellStyle name="Millares 5 4 2 2 4 2 2 2" xfId="15650" xr:uid="{9E63328C-F1F4-4219-A4F3-4FEE3D31351B}"/>
    <cellStyle name="Millares 5 4 2 2 4 2 3" xfId="12291" xr:uid="{17FCA6DB-5B07-4796-AA06-53E8C00F6F7B}"/>
    <cellStyle name="Millares 5 4 2 2 4 3" xfId="7243" xr:uid="{00000000-0005-0000-0000-00001C130000}"/>
    <cellStyle name="Millares 5 4 2 2 4 3 2" xfId="13981" xr:uid="{2F83512C-B1AD-4AD4-98EC-FF95319382DD}"/>
    <cellStyle name="Millares 5 4 2 2 4 4" xfId="10622" xr:uid="{60EFBAF8-A6F8-47DF-9CBF-8907C7BA1119}"/>
    <cellStyle name="Millares 5 4 2 2 5" xfId="4332" xr:uid="{00000000-0005-0000-0000-00001D130000}"/>
    <cellStyle name="Millares 5 4 2 2 5 2" xfId="6013" xr:uid="{00000000-0005-0000-0000-00001E130000}"/>
    <cellStyle name="Millares 5 4 2 2 5 2 2" xfId="9402" xr:uid="{00000000-0005-0000-0000-00001F130000}"/>
    <cellStyle name="Millares 5 4 2 2 5 2 2 2" xfId="16140" xr:uid="{DDA35DBB-5BC0-4F06-8217-CFDF7DF1E6D7}"/>
    <cellStyle name="Millares 5 4 2 2 5 2 3" xfId="12781" xr:uid="{38393D29-A479-4E30-8213-8E60EFBC92EE}"/>
    <cellStyle name="Millares 5 4 2 2 5 3" xfId="7733" xr:uid="{00000000-0005-0000-0000-000020130000}"/>
    <cellStyle name="Millares 5 4 2 2 5 3 2" xfId="14471" xr:uid="{69338154-6ED2-409C-8E56-46FB6B5136D1}"/>
    <cellStyle name="Millares 5 4 2 2 5 4" xfId="11112" xr:uid="{6327C0A8-6BFF-48F6-936B-E81268F6E5DD}"/>
    <cellStyle name="Millares 5 4 2 2 6" xfId="4746" xr:uid="{00000000-0005-0000-0000-000021130000}"/>
    <cellStyle name="Millares 5 4 2 2 6 2" xfId="8135" xr:uid="{00000000-0005-0000-0000-000022130000}"/>
    <cellStyle name="Millares 5 4 2 2 6 2 2" xfId="14873" xr:uid="{20751A9F-673E-42E7-905C-A16513EC6A87}"/>
    <cellStyle name="Millares 5 4 2 2 6 3" xfId="11514" xr:uid="{B80B4EC1-12D4-45CB-B649-A73E2B8FFFF3}"/>
    <cellStyle name="Millares 5 4 2 2 7" xfId="6466" xr:uid="{00000000-0005-0000-0000-000023130000}"/>
    <cellStyle name="Millares 5 4 2 2 7 2" xfId="13204" xr:uid="{20249286-6ED3-4510-9DA1-4AD157376791}"/>
    <cellStyle name="Millares 5 4 2 2 8" xfId="9844" xr:uid="{DF3255A3-68E1-4309-BD48-3F0E26D387FD}"/>
    <cellStyle name="Millares 5 4 2 3" xfId="3134" xr:uid="{00000000-0005-0000-0000-000024130000}"/>
    <cellStyle name="Millares 5 4 2 3 2" xfId="3526" xr:uid="{00000000-0005-0000-0000-000025130000}"/>
    <cellStyle name="Millares 5 4 2 3 2 2" xfId="5230" xr:uid="{00000000-0005-0000-0000-000026130000}"/>
    <cellStyle name="Millares 5 4 2 3 2 2 2" xfId="8619" xr:uid="{00000000-0005-0000-0000-000027130000}"/>
    <cellStyle name="Millares 5 4 2 3 2 2 2 2" xfId="15357" xr:uid="{E27B64F7-D14E-4272-8F93-385DD356DC4C}"/>
    <cellStyle name="Millares 5 4 2 3 2 2 3" xfId="11998" xr:uid="{A3A747A0-DDF0-4E8E-B31F-2A54893A8D8D}"/>
    <cellStyle name="Millares 5 4 2 3 2 3" xfId="6950" xr:uid="{00000000-0005-0000-0000-000028130000}"/>
    <cellStyle name="Millares 5 4 2 3 2 3 2" xfId="13688" xr:uid="{7FA0BE75-D525-4A2B-A526-873618D335D2}"/>
    <cellStyle name="Millares 5 4 2 3 2 4" xfId="10329" xr:uid="{B542A1C8-E0FE-4831-BADC-0A586B6CC3C8}"/>
    <cellStyle name="Millares 5 4 2 3 3" xfId="3921" xr:uid="{00000000-0005-0000-0000-000029130000}"/>
    <cellStyle name="Millares 5 4 2 3 3 2" xfId="5619" xr:uid="{00000000-0005-0000-0000-00002A130000}"/>
    <cellStyle name="Millares 5 4 2 3 3 2 2" xfId="9008" xr:uid="{00000000-0005-0000-0000-00002B130000}"/>
    <cellStyle name="Millares 5 4 2 3 3 2 2 2" xfId="15746" xr:uid="{887ED9BD-97C6-4412-9F5A-0E3CAF814270}"/>
    <cellStyle name="Millares 5 4 2 3 3 2 3" xfId="12387" xr:uid="{2997A47B-14EA-42E7-8445-B313CCC9613F}"/>
    <cellStyle name="Millares 5 4 2 3 3 3" xfId="7339" xr:uid="{00000000-0005-0000-0000-00002C130000}"/>
    <cellStyle name="Millares 5 4 2 3 3 3 2" xfId="14077" xr:uid="{0947B4B5-AC5E-4309-9457-9C7008B31BC6}"/>
    <cellStyle name="Millares 5 4 2 3 3 4" xfId="10718" xr:uid="{D4FBFDB2-7910-42BB-904A-8709B9608083}"/>
    <cellStyle name="Millares 5 4 2 3 4" xfId="4428" xr:uid="{00000000-0005-0000-0000-00002D130000}"/>
    <cellStyle name="Millares 5 4 2 3 4 2" xfId="6109" xr:uid="{00000000-0005-0000-0000-00002E130000}"/>
    <cellStyle name="Millares 5 4 2 3 4 2 2" xfId="9498" xr:uid="{00000000-0005-0000-0000-00002F130000}"/>
    <cellStyle name="Millares 5 4 2 3 4 2 2 2" xfId="16236" xr:uid="{B1444CD0-D524-4391-9E64-1A7786D70C13}"/>
    <cellStyle name="Millares 5 4 2 3 4 2 3" xfId="12877" xr:uid="{FAF5C6BF-D264-44D0-854B-FFE3631309AF}"/>
    <cellStyle name="Millares 5 4 2 3 4 3" xfId="7829" xr:uid="{00000000-0005-0000-0000-000030130000}"/>
    <cellStyle name="Millares 5 4 2 3 4 3 2" xfId="14567" xr:uid="{6C63DDE2-8E4A-4C47-A334-B60D61948E72}"/>
    <cellStyle name="Millares 5 4 2 3 4 4" xfId="11208" xr:uid="{F6D479CF-AD98-4A3A-92B2-950C967E2696}"/>
    <cellStyle name="Millares 5 4 2 3 5" xfId="4842" xr:uid="{00000000-0005-0000-0000-000031130000}"/>
    <cellStyle name="Millares 5 4 2 3 5 2" xfId="8231" xr:uid="{00000000-0005-0000-0000-000032130000}"/>
    <cellStyle name="Millares 5 4 2 3 5 2 2" xfId="14969" xr:uid="{C408794F-95DE-4D6B-9765-2921A706997E}"/>
    <cellStyle name="Millares 5 4 2 3 5 3" xfId="11610" xr:uid="{D7A591EF-165B-47A3-B07D-E9AD491694B5}"/>
    <cellStyle name="Millares 5 4 2 3 6" xfId="6562" xr:uid="{00000000-0005-0000-0000-000033130000}"/>
    <cellStyle name="Millares 5 4 2 3 6 2" xfId="13300" xr:uid="{791DA556-EBE3-4AA2-B9AF-F84FE2C881EE}"/>
    <cellStyle name="Millares 5 4 2 3 7" xfId="9940" xr:uid="{DB454817-DED3-40BC-8635-84704F216225}"/>
    <cellStyle name="Millares 5 4 2 4" xfId="3332" xr:uid="{00000000-0005-0000-0000-000034130000}"/>
    <cellStyle name="Millares 5 4 2 4 2" xfId="5036" xr:uid="{00000000-0005-0000-0000-000035130000}"/>
    <cellStyle name="Millares 5 4 2 4 2 2" xfId="8425" xr:uid="{00000000-0005-0000-0000-000036130000}"/>
    <cellStyle name="Millares 5 4 2 4 2 2 2" xfId="15163" xr:uid="{677A25BB-BEE7-45E6-B3F5-2FA32F032A9D}"/>
    <cellStyle name="Millares 5 4 2 4 2 3" xfId="11804" xr:uid="{8F4FB4B6-37D1-4174-A5C9-C34952DF6DA4}"/>
    <cellStyle name="Millares 5 4 2 4 3" xfId="6756" xr:uid="{00000000-0005-0000-0000-000037130000}"/>
    <cellStyle name="Millares 5 4 2 4 3 2" xfId="13494" xr:uid="{32B371CE-3421-4A65-A489-FDC7ADBD065E}"/>
    <cellStyle name="Millares 5 4 2 4 4" xfId="10135" xr:uid="{D29BBEF1-6046-4559-8B0C-70D699311C05}"/>
    <cellStyle name="Millares 5 4 2 5" xfId="3727" xr:uid="{00000000-0005-0000-0000-000038130000}"/>
    <cellStyle name="Millares 5 4 2 5 2" xfId="5425" xr:uid="{00000000-0005-0000-0000-000039130000}"/>
    <cellStyle name="Millares 5 4 2 5 2 2" xfId="8814" xr:uid="{00000000-0005-0000-0000-00003A130000}"/>
    <cellStyle name="Millares 5 4 2 5 2 2 2" xfId="15552" xr:uid="{1BCA9233-A5A1-4364-BB9A-8A0F634F1755}"/>
    <cellStyle name="Millares 5 4 2 5 2 3" xfId="12193" xr:uid="{0F8790A3-C1A1-4CC3-8D00-7890443C88E9}"/>
    <cellStyle name="Millares 5 4 2 5 3" xfId="7145" xr:uid="{00000000-0005-0000-0000-00003B130000}"/>
    <cellStyle name="Millares 5 4 2 5 3 2" xfId="13883" xr:uid="{00A3B021-243A-432F-B07D-4BAAF096E81E}"/>
    <cellStyle name="Millares 5 4 2 5 4" xfId="10524" xr:uid="{7C6E9A9C-0147-471A-8271-78240A5950FF}"/>
    <cellStyle name="Millares 5 4 2 6" xfId="4125" xr:uid="{00000000-0005-0000-0000-00003C130000}"/>
    <cellStyle name="Millares 5 4 2 6 2" xfId="5817" xr:uid="{00000000-0005-0000-0000-00003D130000}"/>
    <cellStyle name="Millares 5 4 2 6 2 2" xfId="9206" xr:uid="{00000000-0005-0000-0000-00003E130000}"/>
    <cellStyle name="Millares 5 4 2 6 2 2 2" xfId="15944" xr:uid="{169B18BB-03CD-4640-A234-A4203A2C9E67}"/>
    <cellStyle name="Millares 5 4 2 6 2 3" xfId="12585" xr:uid="{8729A37F-E73F-46DC-A98F-BF3446BBB1C8}"/>
    <cellStyle name="Millares 5 4 2 6 3" xfId="7537" xr:uid="{00000000-0005-0000-0000-00003F130000}"/>
    <cellStyle name="Millares 5 4 2 6 3 2" xfId="14275" xr:uid="{7508AC73-617D-4A53-AFE0-1C908F2DDA2D}"/>
    <cellStyle name="Millares 5 4 2 6 4" xfId="10916" xr:uid="{2E14D4FE-CAC8-4079-A45F-0C03F1DC3A83}"/>
    <cellStyle name="Millares 5 4 2 7" xfId="4234" xr:uid="{00000000-0005-0000-0000-000040130000}"/>
    <cellStyle name="Millares 5 4 2 7 2" xfId="5915" xr:uid="{00000000-0005-0000-0000-000041130000}"/>
    <cellStyle name="Millares 5 4 2 7 2 2" xfId="9304" xr:uid="{00000000-0005-0000-0000-000042130000}"/>
    <cellStyle name="Millares 5 4 2 7 2 2 2" xfId="16042" xr:uid="{CEAAB1EE-52D8-496B-8640-190CE4FCAAEC}"/>
    <cellStyle name="Millares 5 4 2 7 2 3" xfId="12683" xr:uid="{3A77C6A5-BCA0-443B-8899-D5B9F855AF0F}"/>
    <cellStyle name="Millares 5 4 2 7 3" xfId="7635" xr:uid="{00000000-0005-0000-0000-000043130000}"/>
    <cellStyle name="Millares 5 4 2 7 3 2" xfId="14373" xr:uid="{D119277B-A161-4F4E-AD09-A590A592927F}"/>
    <cellStyle name="Millares 5 4 2 7 4" xfId="11014" xr:uid="{744C49F6-ADDE-44A4-92D3-2A0F5DA40238}"/>
    <cellStyle name="Millares 5 4 2 8" xfId="4648" xr:uid="{00000000-0005-0000-0000-000044130000}"/>
    <cellStyle name="Millares 5 4 2 8 2" xfId="8037" xr:uid="{00000000-0005-0000-0000-000045130000}"/>
    <cellStyle name="Millares 5 4 2 8 2 2" xfId="14775" xr:uid="{7D1B2937-ECC6-4BA1-BB56-5A0711C2EECC}"/>
    <cellStyle name="Millares 5 4 2 8 3" xfId="11416" xr:uid="{233AD32A-A20E-44DE-96B5-3B39E3368C3A}"/>
    <cellStyle name="Millares 5 4 2 9" xfId="6354" xr:uid="{00000000-0005-0000-0000-000046130000}"/>
    <cellStyle name="Millares 5 4 2 9 2" xfId="13098" xr:uid="{518360E0-0AF4-42D4-809D-5AA42E2BCBD4}"/>
    <cellStyle name="Millares 5 4 3" xfId="2979" xr:uid="{00000000-0005-0000-0000-000047130000}"/>
    <cellStyle name="Millares 5 4 3 2" xfId="3181" xr:uid="{00000000-0005-0000-0000-000048130000}"/>
    <cellStyle name="Millares 5 4 3 2 2" xfId="3573" xr:uid="{00000000-0005-0000-0000-000049130000}"/>
    <cellStyle name="Millares 5 4 3 2 2 2" xfId="5277" xr:uid="{00000000-0005-0000-0000-00004A130000}"/>
    <cellStyle name="Millares 5 4 3 2 2 2 2" xfId="8666" xr:uid="{00000000-0005-0000-0000-00004B130000}"/>
    <cellStyle name="Millares 5 4 3 2 2 2 2 2" xfId="15404" xr:uid="{AE01EE51-128B-4B8E-88D4-11B9A89CEEB9}"/>
    <cellStyle name="Millares 5 4 3 2 2 2 3" xfId="12045" xr:uid="{3F886117-1B65-4FBE-9573-020FEF7D6727}"/>
    <cellStyle name="Millares 5 4 3 2 2 3" xfId="6997" xr:uid="{00000000-0005-0000-0000-00004C130000}"/>
    <cellStyle name="Millares 5 4 3 2 2 3 2" xfId="13735" xr:uid="{9C0BE579-28D3-4322-8FA1-535E7BF3F656}"/>
    <cellStyle name="Millares 5 4 3 2 2 4" xfId="10376" xr:uid="{3D3BAC6C-AC56-4928-990E-471F0493708A}"/>
    <cellStyle name="Millares 5 4 3 2 3" xfId="3968" xr:uid="{00000000-0005-0000-0000-00004D130000}"/>
    <cellStyle name="Millares 5 4 3 2 3 2" xfId="5666" xr:uid="{00000000-0005-0000-0000-00004E130000}"/>
    <cellStyle name="Millares 5 4 3 2 3 2 2" xfId="9055" xr:uid="{00000000-0005-0000-0000-00004F130000}"/>
    <cellStyle name="Millares 5 4 3 2 3 2 2 2" xfId="15793" xr:uid="{0B21486B-29E7-43A6-A70F-50BB4B2A3525}"/>
    <cellStyle name="Millares 5 4 3 2 3 2 3" xfId="12434" xr:uid="{5C1E3E78-31F5-45C4-A25C-B6992734BA40}"/>
    <cellStyle name="Millares 5 4 3 2 3 3" xfId="7386" xr:uid="{00000000-0005-0000-0000-000050130000}"/>
    <cellStyle name="Millares 5 4 3 2 3 3 2" xfId="14124" xr:uid="{944F79CE-8AC7-4727-B797-212DD864B7A5}"/>
    <cellStyle name="Millares 5 4 3 2 3 4" xfId="10765" xr:uid="{09CCEFD7-3496-4AA1-B40E-43D54F055732}"/>
    <cellStyle name="Millares 5 4 3 2 4" xfId="4475" xr:uid="{00000000-0005-0000-0000-000051130000}"/>
    <cellStyle name="Millares 5 4 3 2 4 2" xfId="6156" xr:uid="{00000000-0005-0000-0000-000052130000}"/>
    <cellStyle name="Millares 5 4 3 2 4 2 2" xfId="9545" xr:uid="{00000000-0005-0000-0000-000053130000}"/>
    <cellStyle name="Millares 5 4 3 2 4 2 2 2" xfId="16283" xr:uid="{6A2D7474-A208-4E10-9BA2-4902BBB76C2F}"/>
    <cellStyle name="Millares 5 4 3 2 4 2 3" xfId="12924" xr:uid="{AF439C8E-2B18-4DB4-A575-EBAF5FA794F5}"/>
    <cellStyle name="Millares 5 4 3 2 4 3" xfId="7876" xr:uid="{00000000-0005-0000-0000-000054130000}"/>
    <cellStyle name="Millares 5 4 3 2 4 3 2" xfId="14614" xr:uid="{BDD3DA67-6A19-43AE-8230-EB82A93BF1C1}"/>
    <cellStyle name="Millares 5 4 3 2 4 4" xfId="11255" xr:uid="{E84729B7-83FA-4933-9389-F239000553D7}"/>
    <cellStyle name="Millares 5 4 3 2 5" xfId="4889" xr:uid="{00000000-0005-0000-0000-000055130000}"/>
    <cellStyle name="Millares 5 4 3 2 5 2" xfId="8278" xr:uid="{00000000-0005-0000-0000-000056130000}"/>
    <cellStyle name="Millares 5 4 3 2 5 2 2" xfId="15016" xr:uid="{58A54971-1B89-451F-BC7C-3807A35F0054}"/>
    <cellStyle name="Millares 5 4 3 2 5 3" xfId="11657" xr:uid="{0EA5FF4C-D118-4895-AC28-3F95C8966EAF}"/>
    <cellStyle name="Millares 5 4 3 2 6" xfId="6609" xr:uid="{00000000-0005-0000-0000-000057130000}"/>
    <cellStyle name="Millares 5 4 3 2 6 2" xfId="13347" xr:uid="{CB4D64D6-35A0-478C-A163-BE32BF92A352}"/>
    <cellStyle name="Millares 5 4 3 2 7" xfId="9987" xr:uid="{D463B70F-C334-49C3-A719-ED0C4C4503B0}"/>
    <cellStyle name="Millares 5 4 3 3" xfId="3379" xr:uid="{00000000-0005-0000-0000-000058130000}"/>
    <cellStyle name="Millares 5 4 3 3 2" xfId="5083" xr:uid="{00000000-0005-0000-0000-000059130000}"/>
    <cellStyle name="Millares 5 4 3 3 2 2" xfId="8472" xr:uid="{00000000-0005-0000-0000-00005A130000}"/>
    <cellStyle name="Millares 5 4 3 3 2 2 2" xfId="15210" xr:uid="{1B6AA9F7-FCFA-4F95-A231-422B55B3D796}"/>
    <cellStyle name="Millares 5 4 3 3 2 3" xfId="11851" xr:uid="{643960D6-D64E-4156-9892-A1C9FCE0B1E4}"/>
    <cellStyle name="Millares 5 4 3 3 3" xfId="6803" xr:uid="{00000000-0005-0000-0000-00005B130000}"/>
    <cellStyle name="Millares 5 4 3 3 3 2" xfId="13541" xr:uid="{A4496FDD-76AA-4281-B623-F14EFE1B23E4}"/>
    <cellStyle name="Millares 5 4 3 3 4" xfId="10182" xr:uid="{F6663A87-24E5-4A66-86D8-D6A0C830DBEB}"/>
    <cellStyle name="Millares 5 4 3 4" xfId="3774" xr:uid="{00000000-0005-0000-0000-00005C130000}"/>
    <cellStyle name="Millares 5 4 3 4 2" xfId="5472" xr:uid="{00000000-0005-0000-0000-00005D130000}"/>
    <cellStyle name="Millares 5 4 3 4 2 2" xfId="8861" xr:uid="{00000000-0005-0000-0000-00005E130000}"/>
    <cellStyle name="Millares 5 4 3 4 2 2 2" xfId="15599" xr:uid="{8E9B440D-7130-4BDA-A3C1-5EF0BEDAA29B}"/>
    <cellStyle name="Millares 5 4 3 4 2 3" xfId="12240" xr:uid="{2297AFC1-38DB-4558-A7DE-1FA1F41EB148}"/>
    <cellStyle name="Millares 5 4 3 4 3" xfId="7192" xr:uid="{00000000-0005-0000-0000-00005F130000}"/>
    <cellStyle name="Millares 5 4 3 4 3 2" xfId="13930" xr:uid="{39349181-A27F-4C71-8713-44C356220968}"/>
    <cellStyle name="Millares 5 4 3 4 4" xfId="10571" xr:uid="{2F2915EC-BF41-4147-B4E9-B2C9DCE67EDB}"/>
    <cellStyle name="Millares 5 4 3 5" xfId="4281" xr:uid="{00000000-0005-0000-0000-000060130000}"/>
    <cellStyle name="Millares 5 4 3 5 2" xfId="5962" xr:uid="{00000000-0005-0000-0000-000061130000}"/>
    <cellStyle name="Millares 5 4 3 5 2 2" xfId="9351" xr:uid="{00000000-0005-0000-0000-000062130000}"/>
    <cellStyle name="Millares 5 4 3 5 2 2 2" xfId="16089" xr:uid="{41636191-2AF0-45EE-9FB5-FAF70E3E19F4}"/>
    <cellStyle name="Millares 5 4 3 5 2 3" xfId="12730" xr:uid="{2027712A-48CA-450A-814F-98DF70592D56}"/>
    <cellStyle name="Millares 5 4 3 5 3" xfId="7682" xr:uid="{00000000-0005-0000-0000-000063130000}"/>
    <cellStyle name="Millares 5 4 3 5 3 2" xfId="14420" xr:uid="{1076B2DA-32C1-4F62-A17A-DDE328B0BDC9}"/>
    <cellStyle name="Millares 5 4 3 5 4" xfId="11061" xr:uid="{EC279A1B-261A-444D-A0DD-6D339F1E5A7F}"/>
    <cellStyle name="Millares 5 4 3 6" xfId="4695" xr:uid="{00000000-0005-0000-0000-000064130000}"/>
    <cellStyle name="Millares 5 4 3 6 2" xfId="8084" xr:uid="{00000000-0005-0000-0000-000065130000}"/>
    <cellStyle name="Millares 5 4 3 6 2 2" xfId="14822" xr:uid="{6869BB89-93EE-47EA-BEC2-9E50119B5CAC}"/>
    <cellStyle name="Millares 5 4 3 6 3" xfId="11463" xr:uid="{7CCFC52B-37B7-440D-B4FC-12918B562C49}"/>
    <cellStyle name="Millares 5 4 3 7" xfId="6415" xr:uid="{00000000-0005-0000-0000-000066130000}"/>
    <cellStyle name="Millares 5 4 3 7 2" xfId="13153" xr:uid="{C5050314-3FB6-4263-BBC7-2CC111ADDE33}"/>
    <cellStyle name="Millares 5 4 3 8" xfId="9793" xr:uid="{3502A1B6-D840-4295-B297-ACA225F4BC9D}"/>
    <cellStyle name="Millares 5 4 4" xfId="3085" xr:uid="{00000000-0005-0000-0000-000067130000}"/>
    <cellStyle name="Millares 5 4 4 2" xfId="3477" xr:uid="{00000000-0005-0000-0000-000068130000}"/>
    <cellStyle name="Millares 5 4 4 2 2" xfId="5181" xr:uid="{00000000-0005-0000-0000-000069130000}"/>
    <cellStyle name="Millares 5 4 4 2 2 2" xfId="8570" xr:uid="{00000000-0005-0000-0000-00006A130000}"/>
    <cellStyle name="Millares 5 4 4 2 2 2 2" xfId="15308" xr:uid="{6355E462-174A-4B4B-896F-A75229AD3B8F}"/>
    <cellStyle name="Millares 5 4 4 2 2 3" xfId="11949" xr:uid="{4054226E-AC11-4EF6-B466-103DD2F48A36}"/>
    <cellStyle name="Millares 5 4 4 2 3" xfId="6901" xr:uid="{00000000-0005-0000-0000-00006B130000}"/>
    <cellStyle name="Millares 5 4 4 2 3 2" xfId="13639" xr:uid="{221EDD87-E7AC-4200-B18D-60CDC31558A1}"/>
    <cellStyle name="Millares 5 4 4 2 4" xfId="10280" xr:uid="{827599CB-EB7D-4F13-A17F-98FD1220CBF2}"/>
    <cellStyle name="Millares 5 4 4 3" xfId="3872" xr:uid="{00000000-0005-0000-0000-00006C130000}"/>
    <cellStyle name="Millares 5 4 4 3 2" xfId="5570" xr:uid="{00000000-0005-0000-0000-00006D130000}"/>
    <cellStyle name="Millares 5 4 4 3 2 2" xfId="8959" xr:uid="{00000000-0005-0000-0000-00006E130000}"/>
    <cellStyle name="Millares 5 4 4 3 2 2 2" xfId="15697" xr:uid="{FC94859A-3DBF-43FE-A1A5-C9AB58EB1D44}"/>
    <cellStyle name="Millares 5 4 4 3 2 3" xfId="12338" xr:uid="{ACFD8281-837D-4D8F-BE50-AC99304009C5}"/>
    <cellStyle name="Millares 5 4 4 3 3" xfId="7290" xr:uid="{00000000-0005-0000-0000-00006F130000}"/>
    <cellStyle name="Millares 5 4 4 3 3 2" xfId="14028" xr:uid="{43024D83-247B-48EC-9747-1B66991DAF11}"/>
    <cellStyle name="Millares 5 4 4 3 4" xfId="10669" xr:uid="{ADDEFCDE-9408-41D3-9B37-C514FD3D4AE4}"/>
    <cellStyle name="Millares 5 4 4 4" xfId="4379" xr:uid="{00000000-0005-0000-0000-000070130000}"/>
    <cellStyle name="Millares 5 4 4 4 2" xfId="6060" xr:uid="{00000000-0005-0000-0000-000071130000}"/>
    <cellStyle name="Millares 5 4 4 4 2 2" xfId="9449" xr:uid="{00000000-0005-0000-0000-000072130000}"/>
    <cellStyle name="Millares 5 4 4 4 2 2 2" xfId="16187" xr:uid="{AFE95C1C-5609-4FBD-81AC-9241C15B7C40}"/>
    <cellStyle name="Millares 5 4 4 4 2 3" xfId="12828" xr:uid="{A96821E5-8760-4606-BA3A-D09E04568DDF}"/>
    <cellStyle name="Millares 5 4 4 4 3" xfId="7780" xr:uid="{00000000-0005-0000-0000-000073130000}"/>
    <cellStyle name="Millares 5 4 4 4 3 2" xfId="14518" xr:uid="{CEF51726-36E0-49CE-AC03-63DCEF74C033}"/>
    <cellStyle name="Millares 5 4 4 4 4" xfId="11159" xr:uid="{B43D654F-17DF-429E-BBDE-A29D3FF45C7D}"/>
    <cellStyle name="Millares 5 4 4 5" xfId="4793" xr:uid="{00000000-0005-0000-0000-000074130000}"/>
    <cellStyle name="Millares 5 4 4 5 2" xfId="8182" xr:uid="{00000000-0005-0000-0000-000075130000}"/>
    <cellStyle name="Millares 5 4 4 5 2 2" xfId="14920" xr:uid="{0ADC5092-22D1-43E4-8C13-E2260B1EEBB6}"/>
    <cellStyle name="Millares 5 4 4 5 3" xfId="11561" xr:uid="{4E63E252-2246-4E04-B506-0F0FF853FCD1}"/>
    <cellStyle name="Millares 5 4 4 6" xfId="6513" xr:uid="{00000000-0005-0000-0000-000076130000}"/>
    <cellStyle name="Millares 5 4 4 6 2" xfId="13251" xr:uid="{CC0A3CEC-340F-4DB2-B9F2-0AE244EEFFAF}"/>
    <cellStyle name="Millares 5 4 4 7" xfId="9891" xr:uid="{C00CB400-B5A9-4B5B-A179-11982D506705}"/>
    <cellStyle name="Millares 5 4 5" xfId="3283" xr:uid="{00000000-0005-0000-0000-000077130000}"/>
    <cellStyle name="Millares 5 4 5 2" xfId="4987" xr:uid="{00000000-0005-0000-0000-000078130000}"/>
    <cellStyle name="Millares 5 4 5 2 2" xfId="8376" xr:uid="{00000000-0005-0000-0000-000079130000}"/>
    <cellStyle name="Millares 5 4 5 2 2 2" xfId="15114" xr:uid="{1AE9AB0D-0C1C-4326-B78D-74DAB9C709D8}"/>
    <cellStyle name="Millares 5 4 5 2 3" xfId="11755" xr:uid="{1A873A9A-886B-4D10-88F6-EA54A7AA5CC5}"/>
    <cellStyle name="Millares 5 4 5 3" xfId="6707" xr:uid="{00000000-0005-0000-0000-00007A130000}"/>
    <cellStyle name="Millares 5 4 5 3 2" xfId="13445" xr:uid="{9969FD4B-22D8-45D9-9A3A-F080228B9A30}"/>
    <cellStyle name="Millares 5 4 5 4" xfId="10085" xr:uid="{F9EACBBC-1307-43AC-933E-FBF1AF59F024}"/>
    <cellStyle name="Millares 5 4 6" xfId="3676" xr:uid="{00000000-0005-0000-0000-00007B130000}"/>
    <cellStyle name="Millares 5 4 6 2" xfId="5375" xr:uid="{00000000-0005-0000-0000-00007C130000}"/>
    <cellStyle name="Millares 5 4 6 2 2" xfId="8764" xr:uid="{00000000-0005-0000-0000-00007D130000}"/>
    <cellStyle name="Millares 5 4 6 2 2 2" xfId="15502" xr:uid="{8FE6E9F3-D574-4E8B-8018-6B81A0255073}"/>
    <cellStyle name="Millares 5 4 6 2 3" xfId="12143" xr:uid="{7936C84E-0824-469A-BCC0-33E9BCC3431E}"/>
    <cellStyle name="Millares 5 4 6 3" xfId="7095" xr:uid="{00000000-0005-0000-0000-00007E130000}"/>
    <cellStyle name="Millares 5 4 6 3 2" xfId="13833" xr:uid="{981664C8-0338-4FB0-B77B-6608961C9DBE}"/>
    <cellStyle name="Millares 5 4 6 4" xfId="10474" xr:uid="{A2217BBB-3DCB-4606-9DCE-7488FE21AAD8}"/>
    <cellStyle name="Millares 5 4 7" xfId="4074" xr:uid="{00000000-0005-0000-0000-00007F130000}"/>
    <cellStyle name="Millares 5 4 7 2" xfId="5766" xr:uid="{00000000-0005-0000-0000-000080130000}"/>
    <cellStyle name="Millares 5 4 7 2 2" xfId="9155" xr:uid="{00000000-0005-0000-0000-000081130000}"/>
    <cellStyle name="Millares 5 4 7 2 2 2" xfId="15893" xr:uid="{6704FE65-193C-4013-86C6-05EFB59F366F}"/>
    <cellStyle name="Millares 5 4 7 2 3" xfId="12534" xr:uid="{32CEADF2-B73F-4961-81C1-8A2A8B9E1535}"/>
    <cellStyle name="Millares 5 4 7 3" xfId="7486" xr:uid="{00000000-0005-0000-0000-000082130000}"/>
    <cellStyle name="Millares 5 4 7 3 2" xfId="14224" xr:uid="{CFA1888A-E617-4C26-9EC0-AEF867873F92}"/>
    <cellStyle name="Millares 5 4 7 4" xfId="10865" xr:uid="{12D0E0EA-02E8-4F19-92E8-2DED4268A611}"/>
    <cellStyle name="Millares 5 4 8" xfId="4179" xr:uid="{00000000-0005-0000-0000-000083130000}"/>
    <cellStyle name="Millares 5 4 8 2" xfId="5864" xr:uid="{00000000-0005-0000-0000-000084130000}"/>
    <cellStyle name="Millares 5 4 8 2 2" xfId="9253" xr:uid="{00000000-0005-0000-0000-000085130000}"/>
    <cellStyle name="Millares 5 4 8 2 2 2" xfId="15991" xr:uid="{1D3FAAA5-1BBE-421C-BA1B-2D1EEE03C8FF}"/>
    <cellStyle name="Millares 5 4 8 2 3" xfId="12632" xr:uid="{5296525C-E499-484D-A2A3-63E251765AE7}"/>
    <cellStyle name="Millares 5 4 8 3" xfId="7584" xr:uid="{00000000-0005-0000-0000-000086130000}"/>
    <cellStyle name="Millares 5 4 8 3 2" xfId="14322" xr:uid="{2F6E756D-583B-4199-BB8A-2EDA18C5B5E9}"/>
    <cellStyle name="Millares 5 4 8 4" xfId="10963" xr:uid="{24E78BFB-FAD0-4BBF-B9A6-A25A51AFD451}"/>
    <cellStyle name="Millares 5 4 9" xfId="4596" xr:uid="{00000000-0005-0000-0000-000087130000}"/>
    <cellStyle name="Millares 5 4 9 2" xfId="7985" xr:uid="{00000000-0005-0000-0000-000088130000}"/>
    <cellStyle name="Millares 5 4 9 2 2" xfId="14723" xr:uid="{001F3C95-8EA8-4235-99E4-45864438FCE1}"/>
    <cellStyle name="Millares 5 4 9 3" xfId="11364" xr:uid="{018A1331-A3F1-4429-BC10-C159C00BE991}"/>
    <cellStyle name="Millares 5 5" xfId="233" xr:uid="{00000000-0005-0000-0000-000089130000}"/>
    <cellStyle name="Millares 5 5 10" xfId="6276" xr:uid="{00000000-0005-0000-0000-00008A130000}"/>
    <cellStyle name="Millares 5 5 10 2" xfId="13037" xr:uid="{40827D69-0773-4488-8A82-E05F9FBB6F64}"/>
    <cellStyle name="Millares 5 5 11" xfId="9698" xr:uid="{F5999ADB-4661-444C-951F-61AC1D3592F9}"/>
    <cellStyle name="Millares 5 5 2" xfId="2903" xr:uid="{00000000-0005-0000-0000-00008B130000}"/>
    <cellStyle name="Millares 5 5 2 10" xfId="9747" xr:uid="{813565F2-2859-4D4F-AFE8-89ACBCDC7137}"/>
    <cellStyle name="Millares 5 5 2 2" xfId="3035" xr:uid="{00000000-0005-0000-0000-00008C130000}"/>
    <cellStyle name="Millares 5 5 2 2 2" xfId="3233" xr:uid="{00000000-0005-0000-0000-00008D130000}"/>
    <cellStyle name="Millares 5 5 2 2 2 2" xfId="3625" xr:uid="{00000000-0005-0000-0000-00008E130000}"/>
    <cellStyle name="Millares 5 5 2 2 2 2 2" xfId="5329" xr:uid="{00000000-0005-0000-0000-00008F130000}"/>
    <cellStyle name="Millares 5 5 2 2 2 2 2 2" xfId="8718" xr:uid="{00000000-0005-0000-0000-000090130000}"/>
    <cellStyle name="Millares 5 5 2 2 2 2 2 2 2" xfId="15456" xr:uid="{CD1E08CB-DEF3-40E8-B52B-9ECC5C5F0432}"/>
    <cellStyle name="Millares 5 5 2 2 2 2 2 3" xfId="12097" xr:uid="{FBEAB47A-0628-4B43-AB86-11CEBB96F6EC}"/>
    <cellStyle name="Millares 5 5 2 2 2 2 3" xfId="7049" xr:uid="{00000000-0005-0000-0000-000091130000}"/>
    <cellStyle name="Millares 5 5 2 2 2 2 3 2" xfId="13787" xr:uid="{AE1F959F-3B46-4AE1-9B26-2AB7A21B6441}"/>
    <cellStyle name="Millares 5 5 2 2 2 2 4" xfId="10428" xr:uid="{963D533E-C905-428E-960F-01685C879053}"/>
    <cellStyle name="Millares 5 5 2 2 2 3" xfId="4020" xr:uid="{00000000-0005-0000-0000-000092130000}"/>
    <cellStyle name="Millares 5 5 2 2 2 3 2" xfId="5718" xr:uid="{00000000-0005-0000-0000-000093130000}"/>
    <cellStyle name="Millares 5 5 2 2 2 3 2 2" xfId="9107" xr:uid="{00000000-0005-0000-0000-000094130000}"/>
    <cellStyle name="Millares 5 5 2 2 2 3 2 2 2" xfId="15845" xr:uid="{5AF6230E-AD35-46F5-9A3F-C6A853F06919}"/>
    <cellStyle name="Millares 5 5 2 2 2 3 2 3" xfId="12486" xr:uid="{BBA0FAA9-D034-464B-AE33-C1E10CD0D6E7}"/>
    <cellStyle name="Millares 5 5 2 2 2 3 3" xfId="7438" xr:uid="{00000000-0005-0000-0000-000095130000}"/>
    <cellStyle name="Millares 5 5 2 2 2 3 3 2" xfId="14176" xr:uid="{2CD7A6BC-D3F3-4CE9-8CB4-5B2AA3E305EA}"/>
    <cellStyle name="Millares 5 5 2 2 2 3 4" xfId="10817" xr:uid="{A638EE31-ACE1-4680-AE35-FE22581F8EB0}"/>
    <cellStyle name="Millares 5 5 2 2 2 4" xfId="4527" xr:uid="{00000000-0005-0000-0000-000096130000}"/>
    <cellStyle name="Millares 5 5 2 2 2 4 2" xfId="6208" xr:uid="{00000000-0005-0000-0000-000097130000}"/>
    <cellStyle name="Millares 5 5 2 2 2 4 2 2" xfId="9597" xr:uid="{00000000-0005-0000-0000-000098130000}"/>
    <cellStyle name="Millares 5 5 2 2 2 4 2 2 2" xfId="16335" xr:uid="{916F12BE-80B9-41A1-A4D3-709E7D79A793}"/>
    <cellStyle name="Millares 5 5 2 2 2 4 2 3" xfId="12976" xr:uid="{3D58A1E6-2E88-4753-BE3B-2352FFD0DB2E}"/>
    <cellStyle name="Millares 5 5 2 2 2 4 3" xfId="7928" xr:uid="{00000000-0005-0000-0000-000099130000}"/>
    <cellStyle name="Millares 5 5 2 2 2 4 3 2" xfId="14666" xr:uid="{6689F5C8-16E7-4045-B8DA-F18229B114FE}"/>
    <cellStyle name="Millares 5 5 2 2 2 4 4" xfId="11307" xr:uid="{B596E92E-3013-4032-9E33-3F33DA389A2F}"/>
    <cellStyle name="Millares 5 5 2 2 2 5" xfId="4941" xr:uid="{00000000-0005-0000-0000-00009A130000}"/>
    <cellStyle name="Millares 5 5 2 2 2 5 2" xfId="8330" xr:uid="{00000000-0005-0000-0000-00009B130000}"/>
    <cellStyle name="Millares 5 5 2 2 2 5 2 2" xfId="15068" xr:uid="{F58528A7-21A2-4768-912B-16BA92CE841B}"/>
    <cellStyle name="Millares 5 5 2 2 2 5 3" xfId="11709" xr:uid="{AEED8D9B-9C6E-4E4D-BB98-2168DE3C2633}"/>
    <cellStyle name="Millares 5 5 2 2 2 6" xfId="6661" xr:uid="{00000000-0005-0000-0000-00009C130000}"/>
    <cellStyle name="Millares 5 5 2 2 2 6 2" xfId="13399" xr:uid="{6769B0C1-E3B2-4D17-8777-F91539109F1A}"/>
    <cellStyle name="Millares 5 5 2 2 2 7" xfId="10039" xr:uid="{30FF323F-90C7-4065-A317-810FC6477D43}"/>
    <cellStyle name="Millares 5 5 2 2 3" xfId="3431" xr:uid="{00000000-0005-0000-0000-00009D130000}"/>
    <cellStyle name="Millares 5 5 2 2 3 2" xfId="5135" xr:uid="{00000000-0005-0000-0000-00009E130000}"/>
    <cellStyle name="Millares 5 5 2 2 3 2 2" xfId="8524" xr:uid="{00000000-0005-0000-0000-00009F130000}"/>
    <cellStyle name="Millares 5 5 2 2 3 2 2 2" xfId="15262" xr:uid="{F958FB10-8E3B-4577-865D-065D9882DF18}"/>
    <cellStyle name="Millares 5 5 2 2 3 2 3" xfId="11903" xr:uid="{F641A3B4-DCC2-4E5D-B874-DD84D89D3044}"/>
    <cellStyle name="Millares 5 5 2 2 3 3" xfId="6855" xr:uid="{00000000-0005-0000-0000-0000A0130000}"/>
    <cellStyle name="Millares 5 5 2 2 3 3 2" xfId="13593" xr:uid="{A76F2841-CCFF-422C-B9F6-0EF9CDD1B098}"/>
    <cellStyle name="Millares 5 5 2 2 3 4" xfId="10234" xr:uid="{42CC567E-0C8D-410A-B9CA-75BE9D087059}"/>
    <cellStyle name="Millares 5 5 2 2 4" xfId="3826" xr:uid="{00000000-0005-0000-0000-0000A1130000}"/>
    <cellStyle name="Millares 5 5 2 2 4 2" xfId="5524" xr:uid="{00000000-0005-0000-0000-0000A2130000}"/>
    <cellStyle name="Millares 5 5 2 2 4 2 2" xfId="8913" xr:uid="{00000000-0005-0000-0000-0000A3130000}"/>
    <cellStyle name="Millares 5 5 2 2 4 2 2 2" xfId="15651" xr:uid="{9A2EC531-2286-4764-B0E4-0EC39C773B8D}"/>
    <cellStyle name="Millares 5 5 2 2 4 2 3" xfId="12292" xr:uid="{B8F1E6E9-A8A4-4A95-933A-3584DEA5D7E3}"/>
    <cellStyle name="Millares 5 5 2 2 4 3" xfId="7244" xr:uid="{00000000-0005-0000-0000-0000A4130000}"/>
    <cellStyle name="Millares 5 5 2 2 4 3 2" xfId="13982" xr:uid="{5ACED026-A7CD-496D-BEE1-5396F5E289F8}"/>
    <cellStyle name="Millares 5 5 2 2 4 4" xfId="10623" xr:uid="{30619723-1285-4035-BC3E-DCCF3AD63853}"/>
    <cellStyle name="Millares 5 5 2 2 5" xfId="4333" xr:uid="{00000000-0005-0000-0000-0000A5130000}"/>
    <cellStyle name="Millares 5 5 2 2 5 2" xfId="6014" xr:uid="{00000000-0005-0000-0000-0000A6130000}"/>
    <cellStyle name="Millares 5 5 2 2 5 2 2" xfId="9403" xr:uid="{00000000-0005-0000-0000-0000A7130000}"/>
    <cellStyle name="Millares 5 5 2 2 5 2 2 2" xfId="16141" xr:uid="{A1B83DD0-9568-40D4-BFCA-EDEABB7C2A01}"/>
    <cellStyle name="Millares 5 5 2 2 5 2 3" xfId="12782" xr:uid="{C178006B-96C1-4EEE-AA9C-E10C45EBBA36}"/>
    <cellStyle name="Millares 5 5 2 2 5 3" xfId="7734" xr:uid="{00000000-0005-0000-0000-0000A8130000}"/>
    <cellStyle name="Millares 5 5 2 2 5 3 2" xfId="14472" xr:uid="{E5F4EB67-9585-4F6F-8591-6611F30560FE}"/>
    <cellStyle name="Millares 5 5 2 2 5 4" xfId="11113" xr:uid="{0618D284-2EC6-4412-9D2C-6602467910BF}"/>
    <cellStyle name="Millares 5 5 2 2 6" xfId="4747" xr:uid="{00000000-0005-0000-0000-0000A9130000}"/>
    <cellStyle name="Millares 5 5 2 2 6 2" xfId="8136" xr:uid="{00000000-0005-0000-0000-0000AA130000}"/>
    <cellStyle name="Millares 5 5 2 2 6 2 2" xfId="14874" xr:uid="{C43B45C8-C5A7-4AF4-8BC8-94275F274FCD}"/>
    <cellStyle name="Millares 5 5 2 2 6 3" xfId="11515" xr:uid="{BAA45A4A-3EE6-4CE0-8870-91D4BBC1ADFC}"/>
    <cellStyle name="Millares 5 5 2 2 7" xfId="6467" xr:uid="{00000000-0005-0000-0000-0000AB130000}"/>
    <cellStyle name="Millares 5 5 2 2 7 2" xfId="13205" xr:uid="{148D2D4D-7175-4489-A847-1CCB003B5C9B}"/>
    <cellStyle name="Millares 5 5 2 2 8" xfId="9845" xr:uid="{83632F2F-24E5-4AC2-A006-550E83739526}"/>
    <cellStyle name="Millares 5 5 2 3" xfId="3135" xr:uid="{00000000-0005-0000-0000-0000AC130000}"/>
    <cellStyle name="Millares 5 5 2 3 2" xfId="3527" xr:uid="{00000000-0005-0000-0000-0000AD130000}"/>
    <cellStyle name="Millares 5 5 2 3 2 2" xfId="5231" xr:uid="{00000000-0005-0000-0000-0000AE130000}"/>
    <cellStyle name="Millares 5 5 2 3 2 2 2" xfId="8620" xr:uid="{00000000-0005-0000-0000-0000AF130000}"/>
    <cellStyle name="Millares 5 5 2 3 2 2 2 2" xfId="15358" xr:uid="{4D51C99F-107B-4FE3-BD9E-915D83892E8F}"/>
    <cellStyle name="Millares 5 5 2 3 2 2 3" xfId="11999" xr:uid="{4B0BD868-CF8B-4C08-BDC4-BE01CBBA7148}"/>
    <cellStyle name="Millares 5 5 2 3 2 3" xfId="6951" xr:uid="{00000000-0005-0000-0000-0000B0130000}"/>
    <cellStyle name="Millares 5 5 2 3 2 3 2" xfId="13689" xr:uid="{149296F7-3CC6-45D0-990F-132CB73461A8}"/>
    <cellStyle name="Millares 5 5 2 3 2 4" xfId="10330" xr:uid="{4B1DF951-065D-4278-9C73-79A4428CAFE9}"/>
    <cellStyle name="Millares 5 5 2 3 3" xfId="3922" xr:uid="{00000000-0005-0000-0000-0000B1130000}"/>
    <cellStyle name="Millares 5 5 2 3 3 2" xfId="5620" xr:uid="{00000000-0005-0000-0000-0000B2130000}"/>
    <cellStyle name="Millares 5 5 2 3 3 2 2" xfId="9009" xr:uid="{00000000-0005-0000-0000-0000B3130000}"/>
    <cellStyle name="Millares 5 5 2 3 3 2 2 2" xfId="15747" xr:uid="{73FFB200-12E1-47FA-8E20-7FA651EB7DA9}"/>
    <cellStyle name="Millares 5 5 2 3 3 2 3" xfId="12388" xr:uid="{540409F9-8392-441D-8390-9D812D88F45E}"/>
    <cellStyle name="Millares 5 5 2 3 3 3" xfId="7340" xr:uid="{00000000-0005-0000-0000-0000B4130000}"/>
    <cellStyle name="Millares 5 5 2 3 3 3 2" xfId="14078" xr:uid="{9175F422-B417-4AB4-A06C-715AC4A8D29E}"/>
    <cellStyle name="Millares 5 5 2 3 3 4" xfId="10719" xr:uid="{C9EF7759-68B7-48FE-AA8B-D8A222D3F03F}"/>
    <cellStyle name="Millares 5 5 2 3 4" xfId="4429" xr:uid="{00000000-0005-0000-0000-0000B5130000}"/>
    <cellStyle name="Millares 5 5 2 3 4 2" xfId="6110" xr:uid="{00000000-0005-0000-0000-0000B6130000}"/>
    <cellStyle name="Millares 5 5 2 3 4 2 2" xfId="9499" xr:uid="{00000000-0005-0000-0000-0000B7130000}"/>
    <cellStyle name="Millares 5 5 2 3 4 2 2 2" xfId="16237" xr:uid="{8633EC44-13DD-4DA1-B6C0-EADFDD954BDD}"/>
    <cellStyle name="Millares 5 5 2 3 4 2 3" xfId="12878" xr:uid="{618DAC45-450D-4471-831A-BC8A893F888C}"/>
    <cellStyle name="Millares 5 5 2 3 4 3" xfId="7830" xr:uid="{00000000-0005-0000-0000-0000B8130000}"/>
    <cellStyle name="Millares 5 5 2 3 4 3 2" xfId="14568" xr:uid="{524B003E-7E78-4808-9F67-E597863E8CBA}"/>
    <cellStyle name="Millares 5 5 2 3 4 4" xfId="11209" xr:uid="{A8CB29FD-E5CB-4E8D-A3B9-CC4C70E67AB0}"/>
    <cellStyle name="Millares 5 5 2 3 5" xfId="4843" xr:uid="{00000000-0005-0000-0000-0000B9130000}"/>
    <cellStyle name="Millares 5 5 2 3 5 2" xfId="8232" xr:uid="{00000000-0005-0000-0000-0000BA130000}"/>
    <cellStyle name="Millares 5 5 2 3 5 2 2" xfId="14970" xr:uid="{7F06A7E7-B223-4B0F-AD06-15703653CD94}"/>
    <cellStyle name="Millares 5 5 2 3 5 3" xfId="11611" xr:uid="{DC5DB562-9B07-41F8-BDF6-B7BD0A89D5A9}"/>
    <cellStyle name="Millares 5 5 2 3 6" xfId="6563" xr:uid="{00000000-0005-0000-0000-0000BB130000}"/>
    <cellStyle name="Millares 5 5 2 3 6 2" xfId="13301" xr:uid="{3C75EAAF-B273-464E-844B-CBB034AEEBAA}"/>
    <cellStyle name="Millares 5 5 2 3 7" xfId="9941" xr:uid="{6F0D66E1-77CA-46AD-8809-C71DF3C7E1B7}"/>
    <cellStyle name="Millares 5 5 2 4" xfId="3333" xr:uid="{00000000-0005-0000-0000-0000BC130000}"/>
    <cellStyle name="Millares 5 5 2 4 2" xfId="5037" xr:uid="{00000000-0005-0000-0000-0000BD130000}"/>
    <cellStyle name="Millares 5 5 2 4 2 2" xfId="8426" xr:uid="{00000000-0005-0000-0000-0000BE130000}"/>
    <cellStyle name="Millares 5 5 2 4 2 2 2" xfId="15164" xr:uid="{15B0C9A1-FDE8-4C9D-A4F0-A2B210B7081F}"/>
    <cellStyle name="Millares 5 5 2 4 2 3" xfId="11805" xr:uid="{74B021EF-C495-42E6-AF26-997DA1E7ABC0}"/>
    <cellStyle name="Millares 5 5 2 4 3" xfId="6757" xr:uid="{00000000-0005-0000-0000-0000BF130000}"/>
    <cellStyle name="Millares 5 5 2 4 3 2" xfId="13495" xr:uid="{A92D9009-A863-4E02-9C34-6C305CF33954}"/>
    <cellStyle name="Millares 5 5 2 4 4" xfId="10136" xr:uid="{65735CD1-1631-4273-899F-04FE518D9369}"/>
    <cellStyle name="Millares 5 5 2 5" xfId="3728" xr:uid="{00000000-0005-0000-0000-0000C0130000}"/>
    <cellStyle name="Millares 5 5 2 5 2" xfId="5426" xr:uid="{00000000-0005-0000-0000-0000C1130000}"/>
    <cellStyle name="Millares 5 5 2 5 2 2" xfId="8815" xr:uid="{00000000-0005-0000-0000-0000C2130000}"/>
    <cellStyle name="Millares 5 5 2 5 2 2 2" xfId="15553" xr:uid="{7764000F-9EF3-4CA5-9CD5-8822F365C524}"/>
    <cellStyle name="Millares 5 5 2 5 2 3" xfId="12194" xr:uid="{650CE672-283C-4E10-9483-A2102AC65F45}"/>
    <cellStyle name="Millares 5 5 2 5 3" xfId="7146" xr:uid="{00000000-0005-0000-0000-0000C3130000}"/>
    <cellStyle name="Millares 5 5 2 5 3 2" xfId="13884" xr:uid="{E9406A29-019F-4CC2-8237-812A798AE354}"/>
    <cellStyle name="Millares 5 5 2 5 4" xfId="10525" xr:uid="{8554E1D8-98B7-4788-9626-B7D0AAC20905}"/>
    <cellStyle name="Millares 5 5 2 6" xfId="4126" xr:uid="{00000000-0005-0000-0000-0000C4130000}"/>
    <cellStyle name="Millares 5 5 2 6 2" xfId="5818" xr:uid="{00000000-0005-0000-0000-0000C5130000}"/>
    <cellStyle name="Millares 5 5 2 6 2 2" xfId="9207" xr:uid="{00000000-0005-0000-0000-0000C6130000}"/>
    <cellStyle name="Millares 5 5 2 6 2 2 2" xfId="15945" xr:uid="{50210172-F434-4484-B710-AAD841D8808B}"/>
    <cellStyle name="Millares 5 5 2 6 2 3" xfId="12586" xr:uid="{AA1D5A90-B440-4C09-A567-5757137CE08A}"/>
    <cellStyle name="Millares 5 5 2 6 3" xfId="7538" xr:uid="{00000000-0005-0000-0000-0000C7130000}"/>
    <cellStyle name="Millares 5 5 2 6 3 2" xfId="14276" xr:uid="{5711BDE9-746B-45F4-B5EF-240D7240FD17}"/>
    <cellStyle name="Millares 5 5 2 6 4" xfId="10917" xr:uid="{9C33DD27-9B2E-48B6-9F8E-DFD1B512C81A}"/>
    <cellStyle name="Millares 5 5 2 7" xfId="4235" xr:uid="{00000000-0005-0000-0000-0000C8130000}"/>
    <cellStyle name="Millares 5 5 2 7 2" xfId="5916" xr:uid="{00000000-0005-0000-0000-0000C9130000}"/>
    <cellStyle name="Millares 5 5 2 7 2 2" xfId="9305" xr:uid="{00000000-0005-0000-0000-0000CA130000}"/>
    <cellStyle name="Millares 5 5 2 7 2 2 2" xfId="16043" xr:uid="{3DF4F05D-5A64-4C25-85D2-2E5F7207BA24}"/>
    <cellStyle name="Millares 5 5 2 7 2 3" xfId="12684" xr:uid="{ED7EF1FC-D44D-435F-B6C5-F29B37496CAC}"/>
    <cellStyle name="Millares 5 5 2 7 3" xfId="7636" xr:uid="{00000000-0005-0000-0000-0000CB130000}"/>
    <cellStyle name="Millares 5 5 2 7 3 2" xfId="14374" xr:uid="{AABC40EF-AC0B-4985-B276-172146D21239}"/>
    <cellStyle name="Millares 5 5 2 7 4" xfId="11015" xr:uid="{E291A369-D5C4-4C5D-9189-3154D964DB51}"/>
    <cellStyle name="Millares 5 5 2 8" xfId="4649" xr:uid="{00000000-0005-0000-0000-0000CC130000}"/>
    <cellStyle name="Millares 5 5 2 8 2" xfId="8038" xr:uid="{00000000-0005-0000-0000-0000CD130000}"/>
    <cellStyle name="Millares 5 5 2 8 2 2" xfId="14776" xr:uid="{11498F3D-16FD-4371-8194-40C1DA1C9144}"/>
    <cellStyle name="Millares 5 5 2 8 3" xfId="11417" xr:uid="{2E9B2BEA-D7B3-4885-8735-B84262DB031C}"/>
    <cellStyle name="Millares 5 5 2 9" xfId="6355" xr:uid="{00000000-0005-0000-0000-0000CE130000}"/>
    <cellStyle name="Millares 5 5 2 9 2" xfId="13099" xr:uid="{34A0DBAA-B412-4146-A40B-CF0642494EC9}"/>
    <cellStyle name="Millares 5 5 3" xfId="2980" xr:uid="{00000000-0005-0000-0000-0000CF130000}"/>
    <cellStyle name="Millares 5 5 3 2" xfId="3182" xr:uid="{00000000-0005-0000-0000-0000D0130000}"/>
    <cellStyle name="Millares 5 5 3 2 2" xfId="3574" xr:uid="{00000000-0005-0000-0000-0000D1130000}"/>
    <cellStyle name="Millares 5 5 3 2 2 2" xfId="5278" xr:uid="{00000000-0005-0000-0000-0000D2130000}"/>
    <cellStyle name="Millares 5 5 3 2 2 2 2" xfId="8667" xr:uid="{00000000-0005-0000-0000-0000D3130000}"/>
    <cellStyle name="Millares 5 5 3 2 2 2 2 2" xfId="15405" xr:uid="{944B2969-683F-4B7D-AA91-61F283C19AD3}"/>
    <cellStyle name="Millares 5 5 3 2 2 2 3" xfId="12046" xr:uid="{708D03CA-DE5A-4E42-997F-F3BACE28A1BB}"/>
    <cellStyle name="Millares 5 5 3 2 2 3" xfId="6998" xr:uid="{00000000-0005-0000-0000-0000D4130000}"/>
    <cellStyle name="Millares 5 5 3 2 2 3 2" xfId="13736" xr:uid="{CB34FCDF-488E-41CA-9B0C-4EC56F6ACF5D}"/>
    <cellStyle name="Millares 5 5 3 2 2 4" xfId="10377" xr:uid="{98F6DF1F-C27D-4456-B637-D3ED9C904A55}"/>
    <cellStyle name="Millares 5 5 3 2 3" xfId="3969" xr:uid="{00000000-0005-0000-0000-0000D5130000}"/>
    <cellStyle name="Millares 5 5 3 2 3 2" xfId="5667" xr:uid="{00000000-0005-0000-0000-0000D6130000}"/>
    <cellStyle name="Millares 5 5 3 2 3 2 2" xfId="9056" xr:uid="{00000000-0005-0000-0000-0000D7130000}"/>
    <cellStyle name="Millares 5 5 3 2 3 2 2 2" xfId="15794" xr:uid="{33F63B52-7433-4B7B-BF8D-1085A53FB54D}"/>
    <cellStyle name="Millares 5 5 3 2 3 2 3" xfId="12435" xr:uid="{7C3B6DF6-921B-43B2-856F-D4CBACB31C4D}"/>
    <cellStyle name="Millares 5 5 3 2 3 3" xfId="7387" xr:uid="{00000000-0005-0000-0000-0000D8130000}"/>
    <cellStyle name="Millares 5 5 3 2 3 3 2" xfId="14125" xr:uid="{BABD2636-AFF0-44AB-AA42-AE4B966FEC49}"/>
    <cellStyle name="Millares 5 5 3 2 3 4" xfId="10766" xr:uid="{CFE52D5C-FE46-4EEE-970B-81CB84F35EE6}"/>
    <cellStyle name="Millares 5 5 3 2 4" xfId="4476" xr:uid="{00000000-0005-0000-0000-0000D9130000}"/>
    <cellStyle name="Millares 5 5 3 2 4 2" xfId="6157" xr:uid="{00000000-0005-0000-0000-0000DA130000}"/>
    <cellStyle name="Millares 5 5 3 2 4 2 2" xfId="9546" xr:uid="{00000000-0005-0000-0000-0000DB130000}"/>
    <cellStyle name="Millares 5 5 3 2 4 2 2 2" xfId="16284" xr:uid="{130F7CF4-7FBB-49CC-93CC-CF01D4163CF6}"/>
    <cellStyle name="Millares 5 5 3 2 4 2 3" xfId="12925" xr:uid="{7FD66AD6-323F-4F21-8527-A1F04AE1A4CA}"/>
    <cellStyle name="Millares 5 5 3 2 4 3" xfId="7877" xr:uid="{00000000-0005-0000-0000-0000DC130000}"/>
    <cellStyle name="Millares 5 5 3 2 4 3 2" xfId="14615" xr:uid="{EC9F938A-5F4B-4B6F-B41D-84A87767D22D}"/>
    <cellStyle name="Millares 5 5 3 2 4 4" xfId="11256" xr:uid="{287BF4E6-737A-4B91-9267-7C819DCE8B48}"/>
    <cellStyle name="Millares 5 5 3 2 5" xfId="4890" xr:uid="{00000000-0005-0000-0000-0000DD130000}"/>
    <cellStyle name="Millares 5 5 3 2 5 2" xfId="8279" xr:uid="{00000000-0005-0000-0000-0000DE130000}"/>
    <cellStyle name="Millares 5 5 3 2 5 2 2" xfId="15017" xr:uid="{B7D65612-19F8-41B4-8B53-1E879FEB8B18}"/>
    <cellStyle name="Millares 5 5 3 2 5 3" xfId="11658" xr:uid="{E011B8E6-57E9-420F-836E-2F9663080E9B}"/>
    <cellStyle name="Millares 5 5 3 2 6" xfId="6610" xr:uid="{00000000-0005-0000-0000-0000DF130000}"/>
    <cellStyle name="Millares 5 5 3 2 6 2" xfId="13348" xr:uid="{EA2F770F-6DBE-4D80-84DD-7C0C070A754E}"/>
    <cellStyle name="Millares 5 5 3 2 7" xfId="9988" xr:uid="{98EC4711-D21C-49ED-9A57-765F69CB8570}"/>
    <cellStyle name="Millares 5 5 3 3" xfId="3380" xr:uid="{00000000-0005-0000-0000-0000E0130000}"/>
    <cellStyle name="Millares 5 5 3 3 2" xfId="5084" xr:uid="{00000000-0005-0000-0000-0000E1130000}"/>
    <cellStyle name="Millares 5 5 3 3 2 2" xfId="8473" xr:uid="{00000000-0005-0000-0000-0000E2130000}"/>
    <cellStyle name="Millares 5 5 3 3 2 2 2" xfId="15211" xr:uid="{9733B33C-5495-4459-8FCE-43612F971DB2}"/>
    <cellStyle name="Millares 5 5 3 3 2 3" xfId="11852" xr:uid="{486EF825-D26F-46B8-8240-DB10EF07B810}"/>
    <cellStyle name="Millares 5 5 3 3 3" xfId="6804" xr:uid="{00000000-0005-0000-0000-0000E3130000}"/>
    <cellStyle name="Millares 5 5 3 3 3 2" xfId="13542" xr:uid="{16C82DC8-59ED-42BF-9621-F5B0360CAC0C}"/>
    <cellStyle name="Millares 5 5 3 3 4" xfId="10183" xr:uid="{F3A0A7EA-1497-4E9D-B865-E9C0A6F694DC}"/>
    <cellStyle name="Millares 5 5 3 4" xfId="3775" xr:uid="{00000000-0005-0000-0000-0000E4130000}"/>
    <cellStyle name="Millares 5 5 3 4 2" xfId="5473" xr:uid="{00000000-0005-0000-0000-0000E5130000}"/>
    <cellStyle name="Millares 5 5 3 4 2 2" xfId="8862" xr:uid="{00000000-0005-0000-0000-0000E6130000}"/>
    <cellStyle name="Millares 5 5 3 4 2 2 2" xfId="15600" xr:uid="{C3507B2D-AD04-445C-848D-17BB4E7EA693}"/>
    <cellStyle name="Millares 5 5 3 4 2 3" xfId="12241" xr:uid="{0A6C5617-7C70-442C-A1B9-77209CF432D2}"/>
    <cellStyle name="Millares 5 5 3 4 3" xfId="7193" xr:uid="{00000000-0005-0000-0000-0000E7130000}"/>
    <cellStyle name="Millares 5 5 3 4 3 2" xfId="13931" xr:uid="{B569FCDB-6305-43F6-8294-C744FFD4C61A}"/>
    <cellStyle name="Millares 5 5 3 4 4" xfId="10572" xr:uid="{0C8692AE-5E73-4C98-8199-48A942D9A9B7}"/>
    <cellStyle name="Millares 5 5 3 5" xfId="4282" xr:uid="{00000000-0005-0000-0000-0000E8130000}"/>
    <cellStyle name="Millares 5 5 3 5 2" xfId="5963" xr:uid="{00000000-0005-0000-0000-0000E9130000}"/>
    <cellStyle name="Millares 5 5 3 5 2 2" xfId="9352" xr:uid="{00000000-0005-0000-0000-0000EA130000}"/>
    <cellStyle name="Millares 5 5 3 5 2 2 2" xfId="16090" xr:uid="{BAC878C0-4BEF-4553-8BA4-75FEDD482214}"/>
    <cellStyle name="Millares 5 5 3 5 2 3" xfId="12731" xr:uid="{76688B7B-1D4C-4D8F-A071-9C992C5981CE}"/>
    <cellStyle name="Millares 5 5 3 5 3" xfId="7683" xr:uid="{00000000-0005-0000-0000-0000EB130000}"/>
    <cellStyle name="Millares 5 5 3 5 3 2" xfId="14421" xr:uid="{57F89372-48C4-47C0-B03E-76D5392013EF}"/>
    <cellStyle name="Millares 5 5 3 5 4" xfId="11062" xr:uid="{FB384340-600B-49AA-A70C-5DA7A6B25325}"/>
    <cellStyle name="Millares 5 5 3 6" xfId="4696" xr:uid="{00000000-0005-0000-0000-0000EC130000}"/>
    <cellStyle name="Millares 5 5 3 6 2" xfId="8085" xr:uid="{00000000-0005-0000-0000-0000ED130000}"/>
    <cellStyle name="Millares 5 5 3 6 2 2" xfId="14823" xr:uid="{96561B98-79F4-4F20-83AB-E17827947CFD}"/>
    <cellStyle name="Millares 5 5 3 6 3" xfId="11464" xr:uid="{6B38B0F5-A49A-42AE-A8CC-D2A620CF6A50}"/>
    <cellStyle name="Millares 5 5 3 7" xfId="6416" xr:uid="{00000000-0005-0000-0000-0000EE130000}"/>
    <cellStyle name="Millares 5 5 3 7 2" xfId="13154" xr:uid="{31491FCD-DFA0-46C5-ADA9-1D83EBF78524}"/>
    <cellStyle name="Millares 5 5 3 8" xfId="9794" xr:uid="{F4A15B57-B562-435E-83D5-D51293BCAAE2}"/>
    <cellStyle name="Millares 5 5 4" xfId="3086" xr:uid="{00000000-0005-0000-0000-0000EF130000}"/>
    <cellStyle name="Millares 5 5 4 2" xfId="3478" xr:uid="{00000000-0005-0000-0000-0000F0130000}"/>
    <cellStyle name="Millares 5 5 4 2 2" xfId="5182" xr:uid="{00000000-0005-0000-0000-0000F1130000}"/>
    <cellStyle name="Millares 5 5 4 2 2 2" xfId="8571" xr:uid="{00000000-0005-0000-0000-0000F2130000}"/>
    <cellStyle name="Millares 5 5 4 2 2 2 2" xfId="15309" xr:uid="{7BEA6CD2-54CA-43D7-8654-62383880A174}"/>
    <cellStyle name="Millares 5 5 4 2 2 3" xfId="11950" xr:uid="{4A9D9CEF-2C03-4FDC-AFA6-34D044B85512}"/>
    <cellStyle name="Millares 5 5 4 2 3" xfId="6902" xr:uid="{00000000-0005-0000-0000-0000F3130000}"/>
    <cellStyle name="Millares 5 5 4 2 3 2" xfId="13640" xr:uid="{E2895C85-DF44-4BA5-9D0A-0A51E3B8C744}"/>
    <cellStyle name="Millares 5 5 4 2 4" xfId="10281" xr:uid="{A4CD4688-9176-4D76-81A5-F07553BA3F9C}"/>
    <cellStyle name="Millares 5 5 4 3" xfId="3873" xr:uid="{00000000-0005-0000-0000-0000F4130000}"/>
    <cellStyle name="Millares 5 5 4 3 2" xfId="5571" xr:uid="{00000000-0005-0000-0000-0000F5130000}"/>
    <cellStyle name="Millares 5 5 4 3 2 2" xfId="8960" xr:uid="{00000000-0005-0000-0000-0000F6130000}"/>
    <cellStyle name="Millares 5 5 4 3 2 2 2" xfId="15698" xr:uid="{68AB5DC8-5B62-4E1B-8E12-37F8C9EB73C0}"/>
    <cellStyle name="Millares 5 5 4 3 2 3" xfId="12339" xr:uid="{1D2A7759-CD5D-42BD-BEF5-4C101E2C155A}"/>
    <cellStyle name="Millares 5 5 4 3 3" xfId="7291" xr:uid="{00000000-0005-0000-0000-0000F7130000}"/>
    <cellStyle name="Millares 5 5 4 3 3 2" xfId="14029" xr:uid="{3D7420C3-BA30-4912-9A38-7931C400E0C4}"/>
    <cellStyle name="Millares 5 5 4 3 4" xfId="10670" xr:uid="{80DBA4EF-F5E5-4038-8D3D-ED24B7CF7DAF}"/>
    <cellStyle name="Millares 5 5 4 4" xfId="4380" xr:uid="{00000000-0005-0000-0000-0000F8130000}"/>
    <cellStyle name="Millares 5 5 4 4 2" xfId="6061" xr:uid="{00000000-0005-0000-0000-0000F9130000}"/>
    <cellStyle name="Millares 5 5 4 4 2 2" xfId="9450" xr:uid="{00000000-0005-0000-0000-0000FA130000}"/>
    <cellStyle name="Millares 5 5 4 4 2 2 2" xfId="16188" xr:uid="{5B44CFF4-C440-4FC5-A489-27EC3CC671E3}"/>
    <cellStyle name="Millares 5 5 4 4 2 3" xfId="12829" xr:uid="{78514DDA-E2A5-41B3-AF7C-8A46E272803A}"/>
    <cellStyle name="Millares 5 5 4 4 3" xfId="7781" xr:uid="{00000000-0005-0000-0000-0000FB130000}"/>
    <cellStyle name="Millares 5 5 4 4 3 2" xfId="14519" xr:uid="{CD37E278-472A-4DF6-9307-986F394317A7}"/>
    <cellStyle name="Millares 5 5 4 4 4" xfId="11160" xr:uid="{0C869D74-F3D5-4968-8C40-16A04A5453E0}"/>
    <cellStyle name="Millares 5 5 4 5" xfId="4794" xr:uid="{00000000-0005-0000-0000-0000FC130000}"/>
    <cellStyle name="Millares 5 5 4 5 2" xfId="8183" xr:uid="{00000000-0005-0000-0000-0000FD130000}"/>
    <cellStyle name="Millares 5 5 4 5 2 2" xfId="14921" xr:uid="{7F9BD616-02B8-405B-BADE-C92FF7708A16}"/>
    <cellStyle name="Millares 5 5 4 5 3" xfId="11562" xr:uid="{F269ADB5-28D2-42A4-B5E3-B74B8EE5B60F}"/>
    <cellStyle name="Millares 5 5 4 6" xfId="6514" xr:uid="{00000000-0005-0000-0000-0000FE130000}"/>
    <cellStyle name="Millares 5 5 4 6 2" xfId="13252" xr:uid="{FB27D64B-EAB3-49EF-BA67-E202A0E82788}"/>
    <cellStyle name="Millares 5 5 4 7" xfId="9892" xr:uid="{3251950C-6652-4BDC-A62B-BBDD90B19B56}"/>
    <cellStyle name="Millares 5 5 5" xfId="3284" xr:uid="{00000000-0005-0000-0000-0000FF130000}"/>
    <cellStyle name="Millares 5 5 5 2" xfId="4988" xr:uid="{00000000-0005-0000-0000-000000140000}"/>
    <cellStyle name="Millares 5 5 5 2 2" xfId="8377" xr:uid="{00000000-0005-0000-0000-000001140000}"/>
    <cellStyle name="Millares 5 5 5 2 2 2" xfId="15115" xr:uid="{C29520E4-0F3C-467F-BEBE-3BB22A287A4B}"/>
    <cellStyle name="Millares 5 5 5 2 3" xfId="11756" xr:uid="{19E1D9AB-951E-4D39-91BA-1B19150CBD5B}"/>
    <cellStyle name="Millares 5 5 5 3" xfId="6708" xr:uid="{00000000-0005-0000-0000-000002140000}"/>
    <cellStyle name="Millares 5 5 5 3 2" xfId="13446" xr:uid="{9341DAAB-6E60-4DD4-B372-94DC92F55380}"/>
    <cellStyle name="Millares 5 5 5 4" xfId="10086" xr:uid="{C753F275-A66A-49D8-B389-8EAC35F38498}"/>
    <cellStyle name="Millares 5 5 6" xfId="3677" xr:uid="{00000000-0005-0000-0000-000003140000}"/>
    <cellStyle name="Millares 5 5 6 2" xfId="5376" xr:uid="{00000000-0005-0000-0000-000004140000}"/>
    <cellStyle name="Millares 5 5 6 2 2" xfId="8765" xr:uid="{00000000-0005-0000-0000-000005140000}"/>
    <cellStyle name="Millares 5 5 6 2 2 2" xfId="15503" xr:uid="{045D5B70-C40A-46E7-8EE7-149E237B7B6D}"/>
    <cellStyle name="Millares 5 5 6 2 3" xfId="12144" xr:uid="{4A2A4473-2ECF-479C-BCC0-CAB9B16C1BCE}"/>
    <cellStyle name="Millares 5 5 6 3" xfId="7096" xr:uid="{00000000-0005-0000-0000-000006140000}"/>
    <cellStyle name="Millares 5 5 6 3 2" xfId="13834" xr:uid="{24209EAD-4AA7-4595-80D1-A9659FB0A0A3}"/>
    <cellStyle name="Millares 5 5 6 4" xfId="10475" xr:uid="{6858BE59-48CB-4D2F-9433-2D95E190C179}"/>
    <cellStyle name="Millares 5 5 7" xfId="4075" xr:uid="{00000000-0005-0000-0000-000007140000}"/>
    <cellStyle name="Millares 5 5 7 2" xfId="5767" xr:uid="{00000000-0005-0000-0000-000008140000}"/>
    <cellStyle name="Millares 5 5 7 2 2" xfId="9156" xr:uid="{00000000-0005-0000-0000-000009140000}"/>
    <cellStyle name="Millares 5 5 7 2 2 2" xfId="15894" xr:uid="{BF5CB4DD-5BE1-4F74-B195-717690050C39}"/>
    <cellStyle name="Millares 5 5 7 2 3" xfId="12535" xr:uid="{185EB6AB-F488-4736-9D42-A1707B5C5BF2}"/>
    <cellStyle name="Millares 5 5 7 3" xfId="7487" xr:uid="{00000000-0005-0000-0000-00000A140000}"/>
    <cellStyle name="Millares 5 5 7 3 2" xfId="14225" xr:uid="{1679FCF8-0575-4239-AED2-663164D7DB24}"/>
    <cellStyle name="Millares 5 5 7 4" xfId="10866" xr:uid="{77CF59BF-7E5B-4E45-8E87-5EBEA3CB3682}"/>
    <cellStyle name="Millares 5 5 8" xfId="4180" xr:uid="{00000000-0005-0000-0000-00000B140000}"/>
    <cellStyle name="Millares 5 5 8 2" xfId="5865" xr:uid="{00000000-0005-0000-0000-00000C140000}"/>
    <cellStyle name="Millares 5 5 8 2 2" xfId="9254" xr:uid="{00000000-0005-0000-0000-00000D140000}"/>
    <cellStyle name="Millares 5 5 8 2 2 2" xfId="15992" xr:uid="{15465AE5-6414-442B-BA25-B732C81E1386}"/>
    <cellStyle name="Millares 5 5 8 2 3" xfId="12633" xr:uid="{EEB6AFB2-7434-4FEB-AF9F-54D87CEA45DE}"/>
    <cellStyle name="Millares 5 5 8 3" xfId="7585" xr:uid="{00000000-0005-0000-0000-00000E140000}"/>
    <cellStyle name="Millares 5 5 8 3 2" xfId="14323" xr:uid="{0BB606ED-63B4-4B86-9070-1B91619A8CF4}"/>
    <cellStyle name="Millares 5 5 8 4" xfId="10964" xr:uid="{03346CE4-3761-4DCD-91AC-724B4858A6BC}"/>
    <cellStyle name="Millares 5 5 9" xfId="4597" xr:uid="{00000000-0005-0000-0000-00000F140000}"/>
    <cellStyle name="Millares 5 5 9 2" xfId="7986" xr:uid="{00000000-0005-0000-0000-000010140000}"/>
    <cellStyle name="Millares 5 5 9 2 2" xfId="14724" xr:uid="{48AEA9AD-252A-4596-BEAF-F052AE63D186}"/>
    <cellStyle name="Millares 5 5 9 3" xfId="11365" xr:uid="{7FEF531C-3382-4478-BF69-A274A269B87D}"/>
    <cellStyle name="Millares 50" xfId="6294" xr:uid="{00000000-0005-0000-0000-000011140000}"/>
    <cellStyle name="Millares 51" xfId="9625" xr:uid="{00000000-0005-0000-0000-000012140000}"/>
    <cellStyle name="Millares 52" xfId="6380" xr:uid="{00000000-0005-0000-0000-000013140000}"/>
    <cellStyle name="Millares 52 2" xfId="13118" xr:uid="{0364C118-F6FF-43E7-BE72-74C0A9ECE61E}"/>
    <cellStyle name="Millares 53" xfId="6318" xr:uid="{00000000-0005-0000-0000-000014140000}"/>
    <cellStyle name="Millares 53 2" xfId="13063" xr:uid="{6B3719B2-23FA-427C-B828-1762A38C9EF2}"/>
    <cellStyle name="Millares 54" xfId="6295" xr:uid="{00000000-0005-0000-0000-000015140000}"/>
    <cellStyle name="Millares 54 2" xfId="13052" xr:uid="{DF854156-2C16-4C63-9CE0-1656F2FD9684}"/>
    <cellStyle name="Millares 55" xfId="9626" xr:uid="{00000000-0005-0000-0000-000016140000}"/>
    <cellStyle name="Millares 55 2" xfId="16363" xr:uid="{6127C72A-E0D2-4841-A2E3-E26D575456A6}"/>
    <cellStyle name="Millares 56" xfId="6373" xr:uid="{00000000-0005-0000-0000-000017140000}"/>
    <cellStyle name="Millares 56 2" xfId="13115" xr:uid="{A739C0BC-5EE2-4B29-9833-F6C4587A913C}"/>
    <cellStyle name="Millares 57" xfId="9629" xr:uid="{00000000-0005-0000-0000-000018140000}"/>
    <cellStyle name="Millares 57 2" xfId="16366" xr:uid="{6190E753-56F5-4D03-89DF-36E450D29F5E}"/>
    <cellStyle name="Millares 58" xfId="6381" xr:uid="{00000000-0005-0000-0000-000019140000}"/>
    <cellStyle name="Millares 58 2" xfId="13119" xr:uid="{125DCFB9-3470-4814-81B1-7C8F2269E94F}"/>
    <cellStyle name="Millares 59" xfId="6305" xr:uid="{00000000-0005-0000-0000-00001A140000}"/>
    <cellStyle name="Millares 6" xfId="234" xr:uid="{00000000-0005-0000-0000-00001B140000}"/>
    <cellStyle name="Millares 6 10" xfId="4076" xr:uid="{00000000-0005-0000-0000-00001C140000}"/>
    <cellStyle name="Millares 6 10 2" xfId="5768" xr:uid="{00000000-0005-0000-0000-00001D140000}"/>
    <cellStyle name="Millares 6 10 2 2" xfId="9157" xr:uid="{00000000-0005-0000-0000-00001E140000}"/>
    <cellStyle name="Millares 6 10 2 2 2" xfId="15895" xr:uid="{54AC85EC-30D7-439C-8ECA-0863AE3A1C8C}"/>
    <cellStyle name="Millares 6 10 2 3" xfId="12536" xr:uid="{5332B351-A5A7-4920-BA9E-38D4F88B0D75}"/>
    <cellStyle name="Millares 6 10 3" xfId="7488" xr:uid="{00000000-0005-0000-0000-00001F140000}"/>
    <cellStyle name="Millares 6 10 3 2" xfId="14226" xr:uid="{65F475B6-2C97-408D-8507-2EEE350EA5F3}"/>
    <cellStyle name="Millares 6 10 4" xfId="10867" xr:uid="{81347158-680F-4EEB-B21D-4FABB0489582}"/>
    <cellStyle name="Millares 6 11" xfId="4181" xr:uid="{00000000-0005-0000-0000-000020140000}"/>
    <cellStyle name="Millares 6 11 2" xfId="5866" xr:uid="{00000000-0005-0000-0000-000021140000}"/>
    <cellStyle name="Millares 6 11 2 2" xfId="9255" xr:uid="{00000000-0005-0000-0000-000022140000}"/>
    <cellStyle name="Millares 6 11 2 2 2" xfId="15993" xr:uid="{00D5C83B-474F-44C2-9058-5AF3471E4D26}"/>
    <cellStyle name="Millares 6 11 2 3" xfId="12634" xr:uid="{81BE8A80-4AAB-4F1D-8798-BA7A41426A15}"/>
    <cellStyle name="Millares 6 11 3" xfId="7586" xr:uid="{00000000-0005-0000-0000-000023140000}"/>
    <cellStyle name="Millares 6 11 3 2" xfId="14324" xr:uid="{97745345-328F-4ECF-90C0-3393096BC41D}"/>
    <cellStyle name="Millares 6 11 4" xfId="10965" xr:uid="{C626D957-43C1-4623-B2BF-C207CAEE5966}"/>
    <cellStyle name="Millares 6 12" xfId="4598" xr:uid="{00000000-0005-0000-0000-000024140000}"/>
    <cellStyle name="Millares 6 12 2" xfId="7987" xr:uid="{00000000-0005-0000-0000-000025140000}"/>
    <cellStyle name="Millares 6 12 2 2" xfId="14725" xr:uid="{BA07CF3F-ED31-4502-BE86-0AA356DA0239}"/>
    <cellStyle name="Millares 6 12 3" xfId="11366" xr:uid="{ACCF63D0-6FD4-4FD1-9F4E-A888830A6DF5}"/>
    <cellStyle name="Millares 6 13" xfId="6277" xr:uid="{00000000-0005-0000-0000-000026140000}"/>
    <cellStyle name="Millares 6 13 2" xfId="13038" xr:uid="{D110C9A1-8531-407C-A9CB-5F6CCFEF849C}"/>
    <cellStyle name="Millares 6 14" xfId="9699" xr:uid="{3232D375-C1F0-41FE-BE2F-11EE652796C7}"/>
    <cellStyle name="Millares 6 2" xfId="235" xr:uid="{00000000-0005-0000-0000-000027140000}"/>
    <cellStyle name="Millares 6 2 10" xfId="4599" xr:uid="{00000000-0005-0000-0000-000028140000}"/>
    <cellStyle name="Millares 6 2 10 2" xfId="7988" xr:uid="{00000000-0005-0000-0000-000029140000}"/>
    <cellStyle name="Millares 6 2 10 2 2" xfId="14726" xr:uid="{E250D4E4-8FAE-4A0D-8914-D40A547C183A}"/>
    <cellStyle name="Millares 6 2 10 3" xfId="11367" xr:uid="{2CA48B1F-9D4C-4070-95AE-EA4091050BBF}"/>
    <cellStyle name="Millares 6 2 11" xfId="6278" xr:uid="{00000000-0005-0000-0000-00002A140000}"/>
    <cellStyle name="Millares 6 2 11 2" xfId="13039" xr:uid="{4C5DC37B-2BAE-40DB-836B-B4196EB26F68}"/>
    <cellStyle name="Millares 6 2 12" xfId="9700" xr:uid="{79BF3B19-A66F-470F-9EA3-2D170E22C934}"/>
    <cellStyle name="Millares 6 2 2" xfId="236" xr:uid="{00000000-0005-0000-0000-00002B140000}"/>
    <cellStyle name="Millares 6 2 2 10" xfId="6279" xr:uid="{00000000-0005-0000-0000-00002C140000}"/>
    <cellStyle name="Millares 6 2 2 10 2" xfId="13040" xr:uid="{BB31B768-6BA0-4007-87CE-A3F467C44344}"/>
    <cellStyle name="Millares 6 2 2 11" xfId="9701" xr:uid="{A8EFE295-1CAF-44F6-AADE-FC0C6016D262}"/>
    <cellStyle name="Millares 6 2 2 2" xfId="2906" xr:uid="{00000000-0005-0000-0000-00002D140000}"/>
    <cellStyle name="Millares 6 2 2 2 10" xfId="9750" xr:uid="{AEE84248-DD64-41D6-943F-B8E3861C2C7B}"/>
    <cellStyle name="Millares 6 2 2 2 2" xfId="3038" xr:uid="{00000000-0005-0000-0000-00002E140000}"/>
    <cellStyle name="Millares 6 2 2 2 2 2" xfId="3236" xr:uid="{00000000-0005-0000-0000-00002F140000}"/>
    <cellStyle name="Millares 6 2 2 2 2 2 2" xfId="3628" xr:uid="{00000000-0005-0000-0000-000030140000}"/>
    <cellStyle name="Millares 6 2 2 2 2 2 2 2" xfId="5332" xr:uid="{00000000-0005-0000-0000-000031140000}"/>
    <cellStyle name="Millares 6 2 2 2 2 2 2 2 2" xfId="8721" xr:uid="{00000000-0005-0000-0000-000032140000}"/>
    <cellStyle name="Millares 6 2 2 2 2 2 2 2 2 2" xfId="15459" xr:uid="{B2D9AB21-B156-4C31-A247-00A85C99C5FA}"/>
    <cellStyle name="Millares 6 2 2 2 2 2 2 2 3" xfId="12100" xr:uid="{17636FDC-8DA5-487B-AC13-B7D4A34FB31D}"/>
    <cellStyle name="Millares 6 2 2 2 2 2 2 3" xfId="7052" xr:uid="{00000000-0005-0000-0000-000033140000}"/>
    <cellStyle name="Millares 6 2 2 2 2 2 2 3 2" xfId="13790" xr:uid="{EF70EE35-1BDD-4E59-9586-48555EEFC8CF}"/>
    <cellStyle name="Millares 6 2 2 2 2 2 2 4" xfId="10431" xr:uid="{F8C1F431-1878-46BD-B277-BAA14103FD02}"/>
    <cellStyle name="Millares 6 2 2 2 2 2 3" xfId="4023" xr:uid="{00000000-0005-0000-0000-000034140000}"/>
    <cellStyle name="Millares 6 2 2 2 2 2 3 2" xfId="5721" xr:uid="{00000000-0005-0000-0000-000035140000}"/>
    <cellStyle name="Millares 6 2 2 2 2 2 3 2 2" xfId="9110" xr:uid="{00000000-0005-0000-0000-000036140000}"/>
    <cellStyle name="Millares 6 2 2 2 2 2 3 2 2 2" xfId="15848" xr:uid="{CBB2FD7F-4EAE-48C1-8434-907773415A48}"/>
    <cellStyle name="Millares 6 2 2 2 2 2 3 2 3" xfId="12489" xr:uid="{D946B3A6-D90C-41AA-BE71-90F79F73A86B}"/>
    <cellStyle name="Millares 6 2 2 2 2 2 3 3" xfId="7441" xr:uid="{00000000-0005-0000-0000-000037140000}"/>
    <cellStyle name="Millares 6 2 2 2 2 2 3 3 2" xfId="14179" xr:uid="{337619E8-BF07-4309-82C2-B39DC58C220A}"/>
    <cellStyle name="Millares 6 2 2 2 2 2 3 4" xfId="10820" xr:uid="{79820CA7-8578-4BEB-8404-25DF1CCE5CFA}"/>
    <cellStyle name="Millares 6 2 2 2 2 2 4" xfId="4530" xr:uid="{00000000-0005-0000-0000-000038140000}"/>
    <cellStyle name="Millares 6 2 2 2 2 2 4 2" xfId="6211" xr:uid="{00000000-0005-0000-0000-000039140000}"/>
    <cellStyle name="Millares 6 2 2 2 2 2 4 2 2" xfId="9600" xr:uid="{00000000-0005-0000-0000-00003A140000}"/>
    <cellStyle name="Millares 6 2 2 2 2 2 4 2 2 2" xfId="16338" xr:uid="{1A3CD3F1-EBBF-4892-A593-ED1A830D4775}"/>
    <cellStyle name="Millares 6 2 2 2 2 2 4 2 3" xfId="12979" xr:uid="{E4D13EFA-0FCB-408B-AC24-F8E31EC514D9}"/>
    <cellStyle name="Millares 6 2 2 2 2 2 4 3" xfId="7931" xr:uid="{00000000-0005-0000-0000-00003B140000}"/>
    <cellStyle name="Millares 6 2 2 2 2 2 4 3 2" xfId="14669" xr:uid="{13AAAED6-7BD2-44E1-8372-5757DD564DA3}"/>
    <cellStyle name="Millares 6 2 2 2 2 2 4 4" xfId="11310" xr:uid="{DC70F76D-8959-41D5-9B29-0B76BFE5098A}"/>
    <cellStyle name="Millares 6 2 2 2 2 2 5" xfId="4944" xr:uid="{00000000-0005-0000-0000-00003C140000}"/>
    <cellStyle name="Millares 6 2 2 2 2 2 5 2" xfId="8333" xr:uid="{00000000-0005-0000-0000-00003D140000}"/>
    <cellStyle name="Millares 6 2 2 2 2 2 5 2 2" xfId="15071" xr:uid="{4EFDAC0E-C90C-4C09-ACE5-82131C0FE640}"/>
    <cellStyle name="Millares 6 2 2 2 2 2 5 3" xfId="11712" xr:uid="{4A94D09B-28B5-4183-AC74-EF63ED3F8BCC}"/>
    <cellStyle name="Millares 6 2 2 2 2 2 6" xfId="6664" xr:uid="{00000000-0005-0000-0000-00003E140000}"/>
    <cellStyle name="Millares 6 2 2 2 2 2 6 2" xfId="13402" xr:uid="{5C2D9FB9-ACAE-483D-882A-C37D09DF79FB}"/>
    <cellStyle name="Millares 6 2 2 2 2 2 7" xfId="10042" xr:uid="{B14AE53C-6CDB-4CCD-A902-0996DD47F260}"/>
    <cellStyle name="Millares 6 2 2 2 2 3" xfId="3434" xr:uid="{00000000-0005-0000-0000-00003F140000}"/>
    <cellStyle name="Millares 6 2 2 2 2 3 2" xfId="5138" xr:uid="{00000000-0005-0000-0000-000040140000}"/>
    <cellStyle name="Millares 6 2 2 2 2 3 2 2" xfId="8527" xr:uid="{00000000-0005-0000-0000-000041140000}"/>
    <cellStyle name="Millares 6 2 2 2 2 3 2 2 2" xfId="15265" xr:uid="{F1CCC8F8-AAB7-4CCF-A6F3-D22161EB08AE}"/>
    <cellStyle name="Millares 6 2 2 2 2 3 2 3" xfId="11906" xr:uid="{03EFCD4E-5859-4510-8A25-22ED239182BF}"/>
    <cellStyle name="Millares 6 2 2 2 2 3 3" xfId="6858" xr:uid="{00000000-0005-0000-0000-000042140000}"/>
    <cellStyle name="Millares 6 2 2 2 2 3 3 2" xfId="13596" xr:uid="{A9394289-B07A-4717-829E-3551DE518750}"/>
    <cellStyle name="Millares 6 2 2 2 2 3 4" xfId="10237" xr:uid="{339114F7-1D2C-44E8-9D35-110946F1BA47}"/>
    <cellStyle name="Millares 6 2 2 2 2 4" xfId="3829" xr:uid="{00000000-0005-0000-0000-000043140000}"/>
    <cellStyle name="Millares 6 2 2 2 2 4 2" xfId="5527" xr:uid="{00000000-0005-0000-0000-000044140000}"/>
    <cellStyle name="Millares 6 2 2 2 2 4 2 2" xfId="8916" xr:uid="{00000000-0005-0000-0000-000045140000}"/>
    <cellStyle name="Millares 6 2 2 2 2 4 2 2 2" xfId="15654" xr:uid="{9092D1CB-7DAA-42D5-B913-28788147A258}"/>
    <cellStyle name="Millares 6 2 2 2 2 4 2 3" xfId="12295" xr:uid="{667E8D67-84FC-4BBB-AD3E-B16436EF53FA}"/>
    <cellStyle name="Millares 6 2 2 2 2 4 3" xfId="7247" xr:uid="{00000000-0005-0000-0000-000046140000}"/>
    <cellStyle name="Millares 6 2 2 2 2 4 3 2" xfId="13985" xr:uid="{6F9E0E50-D838-4657-A839-FF311668F8E2}"/>
    <cellStyle name="Millares 6 2 2 2 2 4 4" xfId="10626" xr:uid="{1FEF9B08-74C4-4176-A20A-2E13490DE9CC}"/>
    <cellStyle name="Millares 6 2 2 2 2 5" xfId="4336" xr:uid="{00000000-0005-0000-0000-000047140000}"/>
    <cellStyle name="Millares 6 2 2 2 2 5 2" xfId="6017" xr:uid="{00000000-0005-0000-0000-000048140000}"/>
    <cellStyle name="Millares 6 2 2 2 2 5 2 2" xfId="9406" xr:uid="{00000000-0005-0000-0000-000049140000}"/>
    <cellStyle name="Millares 6 2 2 2 2 5 2 2 2" xfId="16144" xr:uid="{8D66DE6C-101C-4D94-8312-42651AA95698}"/>
    <cellStyle name="Millares 6 2 2 2 2 5 2 3" xfId="12785" xr:uid="{90C59351-B763-43AA-8ED8-4B72289EE39D}"/>
    <cellStyle name="Millares 6 2 2 2 2 5 3" xfId="7737" xr:uid="{00000000-0005-0000-0000-00004A140000}"/>
    <cellStyle name="Millares 6 2 2 2 2 5 3 2" xfId="14475" xr:uid="{E082CE11-6AD3-4C79-BA01-66F6D2BA5F88}"/>
    <cellStyle name="Millares 6 2 2 2 2 5 4" xfId="11116" xr:uid="{6EAEA251-260E-40D9-8E7D-625183F8ECB5}"/>
    <cellStyle name="Millares 6 2 2 2 2 6" xfId="4750" xr:uid="{00000000-0005-0000-0000-00004B140000}"/>
    <cellStyle name="Millares 6 2 2 2 2 6 2" xfId="8139" xr:uid="{00000000-0005-0000-0000-00004C140000}"/>
    <cellStyle name="Millares 6 2 2 2 2 6 2 2" xfId="14877" xr:uid="{53A27BE7-D86E-4D6B-832C-517EA4EACED8}"/>
    <cellStyle name="Millares 6 2 2 2 2 6 3" xfId="11518" xr:uid="{B80A2735-3A35-4539-8CF4-0F9A5A360E0E}"/>
    <cellStyle name="Millares 6 2 2 2 2 7" xfId="6470" xr:uid="{00000000-0005-0000-0000-00004D140000}"/>
    <cellStyle name="Millares 6 2 2 2 2 7 2" xfId="13208" xr:uid="{D7B8A87A-5938-4F57-B938-F0C4DF9095B3}"/>
    <cellStyle name="Millares 6 2 2 2 2 8" xfId="9848" xr:uid="{02D757A8-65E7-4543-96FC-2FAAFF34C4D4}"/>
    <cellStyle name="Millares 6 2 2 2 3" xfId="3138" xr:uid="{00000000-0005-0000-0000-00004E140000}"/>
    <cellStyle name="Millares 6 2 2 2 3 2" xfId="3530" xr:uid="{00000000-0005-0000-0000-00004F140000}"/>
    <cellStyle name="Millares 6 2 2 2 3 2 2" xfId="5234" xr:uid="{00000000-0005-0000-0000-000050140000}"/>
    <cellStyle name="Millares 6 2 2 2 3 2 2 2" xfId="8623" xr:uid="{00000000-0005-0000-0000-000051140000}"/>
    <cellStyle name="Millares 6 2 2 2 3 2 2 2 2" xfId="15361" xr:uid="{062EDB84-5E65-49E4-ABC3-EE0B65B2E352}"/>
    <cellStyle name="Millares 6 2 2 2 3 2 2 3" xfId="12002" xr:uid="{C52686BA-357F-40A3-BB5C-B52523D3F8C8}"/>
    <cellStyle name="Millares 6 2 2 2 3 2 3" xfId="6954" xr:uid="{00000000-0005-0000-0000-000052140000}"/>
    <cellStyle name="Millares 6 2 2 2 3 2 3 2" xfId="13692" xr:uid="{2F68E093-E1AA-46CA-953E-EF80811EDE72}"/>
    <cellStyle name="Millares 6 2 2 2 3 2 4" xfId="10333" xr:uid="{4B333E7B-B0E4-44BF-96C7-379FC8D77526}"/>
    <cellStyle name="Millares 6 2 2 2 3 3" xfId="3925" xr:uid="{00000000-0005-0000-0000-000053140000}"/>
    <cellStyle name="Millares 6 2 2 2 3 3 2" xfId="5623" xr:uid="{00000000-0005-0000-0000-000054140000}"/>
    <cellStyle name="Millares 6 2 2 2 3 3 2 2" xfId="9012" xr:uid="{00000000-0005-0000-0000-000055140000}"/>
    <cellStyle name="Millares 6 2 2 2 3 3 2 2 2" xfId="15750" xr:uid="{D0BDDBE3-594F-4AD7-9AD5-3D33A3E87606}"/>
    <cellStyle name="Millares 6 2 2 2 3 3 2 3" xfId="12391" xr:uid="{82423497-6A68-485C-A31C-9C624BD53C9B}"/>
    <cellStyle name="Millares 6 2 2 2 3 3 3" xfId="7343" xr:uid="{00000000-0005-0000-0000-000056140000}"/>
    <cellStyle name="Millares 6 2 2 2 3 3 3 2" xfId="14081" xr:uid="{EC2730F6-6983-4C01-B423-A07FBE0D5590}"/>
    <cellStyle name="Millares 6 2 2 2 3 3 4" xfId="10722" xr:uid="{31A4117D-46D4-4304-912C-5746ABCBF0A0}"/>
    <cellStyle name="Millares 6 2 2 2 3 4" xfId="4432" xr:uid="{00000000-0005-0000-0000-000057140000}"/>
    <cellStyle name="Millares 6 2 2 2 3 4 2" xfId="6113" xr:uid="{00000000-0005-0000-0000-000058140000}"/>
    <cellStyle name="Millares 6 2 2 2 3 4 2 2" xfId="9502" xr:uid="{00000000-0005-0000-0000-000059140000}"/>
    <cellStyle name="Millares 6 2 2 2 3 4 2 2 2" xfId="16240" xr:uid="{59C14304-4591-4C01-A336-B81C99D82ED3}"/>
    <cellStyle name="Millares 6 2 2 2 3 4 2 3" xfId="12881" xr:uid="{3BCF9847-0027-41CC-A0A4-4B04F9B82D20}"/>
    <cellStyle name="Millares 6 2 2 2 3 4 3" xfId="7833" xr:uid="{00000000-0005-0000-0000-00005A140000}"/>
    <cellStyle name="Millares 6 2 2 2 3 4 3 2" xfId="14571" xr:uid="{EDDA379C-39DA-415C-BC9D-2D27C1CA197A}"/>
    <cellStyle name="Millares 6 2 2 2 3 4 4" xfId="11212" xr:uid="{016D308E-15ED-4499-A608-302A94E6E9B9}"/>
    <cellStyle name="Millares 6 2 2 2 3 5" xfId="4846" xr:uid="{00000000-0005-0000-0000-00005B140000}"/>
    <cellStyle name="Millares 6 2 2 2 3 5 2" xfId="8235" xr:uid="{00000000-0005-0000-0000-00005C140000}"/>
    <cellStyle name="Millares 6 2 2 2 3 5 2 2" xfId="14973" xr:uid="{6E71409E-1705-4C0C-8490-4F94D713C351}"/>
    <cellStyle name="Millares 6 2 2 2 3 5 3" xfId="11614" xr:uid="{BB5121E3-EC21-4F0F-ADF0-8903235C6F08}"/>
    <cellStyle name="Millares 6 2 2 2 3 6" xfId="6566" xr:uid="{00000000-0005-0000-0000-00005D140000}"/>
    <cellStyle name="Millares 6 2 2 2 3 6 2" xfId="13304" xr:uid="{27106714-E01A-46BA-837C-275DC38B3AE0}"/>
    <cellStyle name="Millares 6 2 2 2 3 7" xfId="9944" xr:uid="{348FE9B3-724B-467E-A0E2-CC8E5BE83E2F}"/>
    <cellStyle name="Millares 6 2 2 2 4" xfId="3336" xr:uid="{00000000-0005-0000-0000-00005E140000}"/>
    <cellStyle name="Millares 6 2 2 2 4 2" xfId="5040" xr:uid="{00000000-0005-0000-0000-00005F140000}"/>
    <cellStyle name="Millares 6 2 2 2 4 2 2" xfId="8429" xr:uid="{00000000-0005-0000-0000-000060140000}"/>
    <cellStyle name="Millares 6 2 2 2 4 2 2 2" xfId="15167" xr:uid="{2A7FBBC2-97DD-4FD0-834C-EFCE6E2480B9}"/>
    <cellStyle name="Millares 6 2 2 2 4 2 3" xfId="11808" xr:uid="{2243FA3D-B05A-4C88-B4DF-7B95D6934EFB}"/>
    <cellStyle name="Millares 6 2 2 2 4 3" xfId="6760" xr:uid="{00000000-0005-0000-0000-000061140000}"/>
    <cellStyle name="Millares 6 2 2 2 4 3 2" xfId="13498" xr:uid="{D95EC6B1-4615-4A4B-BFED-FC60A8CC0F74}"/>
    <cellStyle name="Millares 6 2 2 2 4 4" xfId="10139" xr:uid="{28A7B6E0-5600-48E1-BFA2-4ED189EB0B26}"/>
    <cellStyle name="Millares 6 2 2 2 5" xfId="3731" xr:uid="{00000000-0005-0000-0000-000062140000}"/>
    <cellStyle name="Millares 6 2 2 2 5 2" xfId="5429" xr:uid="{00000000-0005-0000-0000-000063140000}"/>
    <cellStyle name="Millares 6 2 2 2 5 2 2" xfId="8818" xr:uid="{00000000-0005-0000-0000-000064140000}"/>
    <cellStyle name="Millares 6 2 2 2 5 2 2 2" xfId="15556" xr:uid="{99F5AA3B-201D-43F4-A59A-6E373A8D6A6A}"/>
    <cellStyle name="Millares 6 2 2 2 5 2 3" xfId="12197" xr:uid="{F993FE25-B8DC-442E-A6BD-8861D8D2D8F9}"/>
    <cellStyle name="Millares 6 2 2 2 5 3" xfId="7149" xr:uid="{00000000-0005-0000-0000-000065140000}"/>
    <cellStyle name="Millares 6 2 2 2 5 3 2" xfId="13887" xr:uid="{F72F41D7-497F-4FE9-97F7-8F5BA2D78E9C}"/>
    <cellStyle name="Millares 6 2 2 2 5 4" xfId="10528" xr:uid="{D8E3EAF9-5985-4365-87AA-60DA59B0F6F5}"/>
    <cellStyle name="Millares 6 2 2 2 6" xfId="4129" xr:uid="{00000000-0005-0000-0000-000066140000}"/>
    <cellStyle name="Millares 6 2 2 2 6 2" xfId="5821" xr:uid="{00000000-0005-0000-0000-000067140000}"/>
    <cellStyle name="Millares 6 2 2 2 6 2 2" xfId="9210" xr:uid="{00000000-0005-0000-0000-000068140000}"/>
    <cellStyle name="Millares 6 2 2 2 6 2 2 2" xfId="15948" xr:uid="{1D0930D9-7BB9-451D-9CD3-62BA211FA3FD}"/>
    <cellStyle name="Millares 6 2 2 2 6 2 3" xfId="12589" xr:uid="{9F401F24-C137-4BC5-AB70-8DF530BC10E5}"/>
    <cellStyle name="Millares 6 2 2 2 6 3" xfId="7541" xr:uid="{00000000-0005-0000-0000-000069140000}"/>
    <cellStyle name="Millares 6 2 2 2 6 3 2" xfId="14279" xr:uid="{853DAB73-BB2D-4EED-9CBE-AE37853E99D2}"/>
    <cellStyle name="Millares 6 2 2 2 6 4" xfId="10920" xr:uid="{63701BC8-C386-4DB1-BE39-CC27A0041E4D}"/>
    <cellStyle name="Millares 6 2 2 2 7" xfId="4238" xr:uid="{00000000-0005-0000-0000-00006A140000}"/>
    <cellStyle name="Millares 6 2 2 2 7 2" xfId="5919" xr:uid="{00000000-0005-0000-0000-00006B140000}"/>
    <cellStyle name="Millares 6 2 2 2 7 2 2" xfId="9308" xr:uid="{00000000-0005-0000-0000-00006C140000}"/>
    <cellStyle name="Millares 6 2 2 2 7 2 2 2" xfId="16046" xr:uid="{8A3D6238-6486-46FF-8C95-8A31D72906E5}"/>
    <cellStyle name="Millares 6 2 2 2 7 2 3" xfId="12687" xr:uid="{FB4AF5CD-58E4-49BE-BE57-B16FAF7551A9}"/>
    <cellStyle name="Millares 6 2 2 2 7 3" xfId="7639" xr:uid="{00000000-0005-0000-0000-00006D140000}"/>
    <cellStyle name="Millares 6 2 2 2 7 3 2" xfId="14377" xr:uid="{68F8651F-AC8A-4D21-9823-71405DEEAF70}"/>
    <cellStyle name="Millares 6 2 2 2 7 4" xfId="11018" xr:uid="{E42F100D-4082-4C4A-91E7-367E7796796C}"/>
    <cellStyle name="Millares 6 2 2 2 8" xfId="4652" xr:uid="{00000000-0005-0000-0000-00006E140000}"/>
    <cellStyle name="Millares 6 2 2 2 8 2" xfId="8041" xr:uid="{00000000-0005-0000-0000-00006F140000}"/>
    <cellStyle name="Millares 6 2 2 2 8 2 2" xfId="14779" xr:uid="{AD60BD7E-8B80-4F06-A11D-A406946C1F96}"/>
    <cellStyle name="Millares 6 2 2 2 8 3" xfId="11420" xr:uid="{186763C9-4652-4369-9B50-635AC1D72529}"/>
    <cellStyle name="Millares 6 2 2 2 9" xfId="6358" xr:uid="{00000000-0005-0000-0000-000070140000}"/>
    <cellStyle name="Millares 6 2 2 2 9 2" xfId="13102" xr:uid="{9228169D-69BE-4D2F-A6F3-583986106AC3}"/>
    <cellStyle name="Millares 6 2 2 3" xfId="2983" xr:uid="{00000000-0005-0000-0000-000071140000}"/>
    <cellStyle name="Millares 6 2 2 3 2" xfId="3185" xr:uid="{00000000-0005-0000-0000-000072140000}"/>
    <cellStyle name="Millares 6 2 2 3 2 2" xfId="3577" xr:uid="{00000000-0005-0000-0000-000073140000}"/>
    <cellStyle name="Millares 6 2 2 3 2 2 2" xfId="5281" xr:uid="{00000000-0005-0000-0000-000074140000}"/>
    <cellStyle name="Millares 6 2 2 3 2 2 2 2" xfId="8670" xr:uid="{00000000-0005-0000-0000-000075140000}"/>
    <cellStyle name="Millares 6 2 2 3 2 2 2 2 2" xfId="15408" xr:uid="{A94DCA16-8873-4CA3-B9EB-98090B95288D}"/>
    <cellStyle name="Millares 6 2 2 3 2 2 2 3" xfId="12049" xr:uid="{4537F4C2-DDF1-477D-86C4-984618D21284}"/>
    <cellStyle name="Millares 6 2 2 3 2 2 3" xfId="7001" xr:uid="{00000000-0005-0000-0000-000076140000}"/>
    <cellStyle name="Millares 6 2 2 3 2 2 3 2" xfId="13739" xr:uid="{AE26A730-057C-48FF-8259-C46316918F5C}"/>
    <cellStyle name="Millares 6 2 2 3 2 2 4" xfId="10380" xr:uid="{2C031055-4DD0-4EF5-BA67-F0A71688E006}"/>
    <cellStyle name="Millares 6 2 2 3 2 3" xfId="3972" xr:uid="{00000000-0005-0000-0000-000077140000}"/>
    <cellStyle name="Millares 6 2 2 3 2 3 2" xfId="5670" xr:uid="{00000000-0005-0000-0000-000078140000}"/>
    <cellStyle name="Millares 6 2 2 3 2 3 2 2" xfId="9059" xr:uid="{00000000-0005-0000-0000-000079140000}"/>
    <cellStyle name="Millares 6 2 2 3 2 3 2 2 2" xfId="15797" xr:uid="{A6558A47-C85C-40C5-A2AB-39F56C569B4E}"/>
    <cellStyle name="Millares 6 2 2 3 2 3 2 3" xfId="12438" xr:uid="{BA682000-850B-47FC-BE8A-F21A65233A9D}"/>
    <cellStyle name="Millares 6 2 2 3 2 3 3" xfId="7390" xr:uid="{00000000-0005-0000-0000-00007A140000}"/>
    <cellStyle name="Millares 6 2 2 3 2 3 3 2" xfId="14128" xr:uid="{BD6F3CDD-D928-45E2-A5EB-573C3AA437BD}"/>
    <cellStyle name="Millares 6 2 2 3 2 3 4" xfId="10769" xr:uid="{6C743F96-1C81-4FD2-BA52-CA9233F1DACD}"/>
    <cellStyle name="Millares 6 2 2 3 2 4" xfId="4479" xr:uid="{00000000-0005-0000-0000-00007B140000}"/>
    <cellStyle name="Millares 6 2 2 3 2 4 2" xfId="6160" xr:uid="{00000000-0005-0000-0000-00007C140000}"/>
    <cellStyle name="Millares 6 2 2 3 2 4 2 2" xfId="9549" xr:uid="{00000000-0005-0000-0000-00007D140000}"/>
    <cellStyle name="Millares 6 2 2 3 2 4 2 2 2" xfId="16287" xr:uid="{7ADFFBF2-083A-47E4-8213-C773749B01A1}"/>
    <cellStyle name="Millares 6 2 2 3 2 4 2 3" xfId="12928" xr:uid="{D556ABC1-0C0F-406A-A657-132B8BF5ABC8}"/>
    <cellStyle name="Millares 6 2 2 3 2 4 3" xfId="7880" xr:uid="{00000000-0005-0000-0000-00007E140000}"/>
    <cellStyle name="Millares 6 2 2 3 2 4 3 2" xfId="14618" xr:uid="{A022FA90-4AB9-4C44-B43C-42071F99C9E9}"/>
    <cellStyle name="Millares 6 2 2 3 2 4 4" xfId="11259" xr:uid="{210CD9A3-1233-4DA4-8DC6-A02AF61F7C8E}"/>
    <cellStyle name="Millares 6 2 2 3 2 5" xfId="4893" xr:uid="{00000000-0005-0000-0000-00007F140000}"/>
    <cellStyle name="Millares 6 2 2 3 2 5 2" xfId="8282" xr:uid="{00000000-0005-0000-0000-000080140000}"/>
    <cellStyle name="Millares 6 2 2 3 2 5 2 2" xfId="15020" xr:uid="{80114C53-0767-4B96-AD8E-76966F558FE2}"/>
    <cellStyle name="Millares 6 2 2 3 2 5 3" xfId="11661" xr:uid="{9F18D0F7-B2DD-4DC2-AB4D-302388214E47}"/>
    <cellStyle name="Millares 6 2 2 3 2 6" xfId="6613" xr:uid="{00000000-0005-0000-0000-000081140000}"/>
    <cellStyle name="Millares 6 2 2 3 2 6 2" xfId="13351" xr:uid="{C64B6EEB-885C-4563-8C05-F8781249DD0F}"/>
    <cellStyle name="Millares 6 2 2 3 2 7" xfId="9991" xr:uid="{BB199614-9F94-4D37-BF79-B9266575DF2A}"/>
    <cellStyle name="Millares 6 2 2 3 3" xfId="3383" xr:uid="{00000000-0005-0000-0000-000082140000}"/>
    <cellStyle name="Millares 6 2 2 3 3 2" xfId="5087" xr:uid="{00000000-0005-0000-0000-000083140000}"/>
    <cellStyle name="Millares 6 2 2 3 3 2 2" xfId="8476" xr:uid="{00000000-0005-0000-0000-000084140000}"/>
    <cellStyle name="Millares 6 2 2 3 3 2 2 2" xfId="15214" xr:uid="{729101C8-E722-4ED2-9445-6EDCD43CA868}"/>
    <cellStyle name="Millares 6 2 2 3 3 2 3" xfId="11855" xr:uid="{66F6BCA3-A765-4F7F-9FAA-68498C9987B9}"/>
    <cellStyle name="Millares 6 2 2 3 3 3" xfId="6807" xr:uid="{00000000-0005-0000-0000-000085140000}"/>
    <cellStyle name="Millares 6 2 2 3 3 3 2" xfId="13545" xr:uid="{3E1D2A42-9F2A-4F0B-8E06-511CBF4581F4}"/>
    <cellStyle name="Millares 6 2 2 3 3 4" xfId="10186" xr:uid="{32873CD0-E326-4944-BCDC-71EB74383BE5}"/>
    <cellStyle name="Millares 6 2 2 3 4" xfId="3778" xr:uid="{00000000-0005-0000-0000-000086140000}"/>
    <cellStyle name="Millares 6 2 2 3 4 2" xfId="5476" xr:uid="{00000000-0005-0000-0000-000087140000}"/>
    <cellStyle name="Millares 6 2 2 3 4 2 2" xfId="8865" xr:uid="{00000000-0005-0000-0000-000088140000}"/>
    <cellStyle name="Millares 6 2 2 3 4 2 2 2" xfId="15603" xr:uid="{DCB891A4-6B6C-4571-8ECC-AF8D6BA15AF8}"/>
    <cellStyle name="Millares 6 2 2 3 4 2 3" xfId="12244" xr:uid="{30A42644-5A66-456B-9479-E9B55BE12CC4}"/>
    <cellStyle name="Millares 6 2 2 3 4 3" xfId="7196" xr:uid="{00000000-0005-0000-0000-000089140000}"/>
    <cellStyle name="Millares 6 2 2 3 4 3 2" xfId="13934" xr:uid="{B4D474AA-DF0A-4022-B3B9-6319E0242333}"/>
    <cellStyle name="Millares 6 2 2 3 4 4" xfId="10575" xr:uid="{FDA40448-BED7-4D48-A027-9C0044EB1B2C}"/>
    <cellStyle name="Millares 6 2 2 3 5" xfId="4285" xr:uid="{00000000-0005-0000-0000-00008A140000}"/>
    <cellStyle name="Millares 6 2 2 3 5 2" xfId="5966" xr:uid="{00000000-0005-0000-0000-00008B140000}"/>
    <cellStyle name="Millares 6 2 2 3 5 2 2" xfId="9355" xr:uid="{00000000-0005-0000-0000-00008C140000}"/>
    <cellStyle name="Millares 6 2 2 3 5 2 2 2" xfId="16093" xr:uid="{0D89F405-91E4-4A3A-8013-01CBE155998E}"/>
    <cellStyle name="Millares 6 2 2 3 5 2 3" xfId="12734" xr:uid="{BEAED89F-2320-4694-8A12-9308CE0CE8D6}"/>
    <cellStyle name="Millares 6 2 2 3 5 3" xfId="7686" xr:uid="{00000000-0005-0000-0000-00008D140000}"/>
    <cellStyle name="Millares 6 2 2 3 5 3 2" xfId="14424" xr:uid="{E7DFE916-85D7-4F49-A149-3A295132D231}"/>
    <cellStyle name="Millares 6 2 2 3 5 4" xfId="11065" xr:uid="{07343717-900D-43E7-AD05-E8D46C74E1AE}"/>
    <cellStyle name="Millares 6 2 2 3 6" xfId="4699" xr:uid="{00000000-0005-0000-0000-00008E140000}"/>
    <cellStyle name="Millares 6 2 2 3 6 2" xfId="8088" xr:uid="{00000000-0005-0000-0000-00008F140000}"/>
    <cellStyle name="Millares 6 2 2 3 6 2 2" xfId="14826" xr:uid="{75D8B150-F0D2-4DA8-8734-1341DB730CEF}"/>
    <cellStyle name="Millares 6 2 2 3 6 3" xfId="11467" xr:uid="{C93CD51D-D39D-41EF-93C3-89C3A29650E9}"/>
    <cellStyle name="Millares 6 2 2 3 7" xfId="6419" xr:uid="{00000000-0005-0000-0000-000090140000}"/>
    <cellStyle name="Millares 6 2 2 3 7 2" xfId="13157" xr:uid="{B18E181A-C9C0-434A-81FF-08FCD0E13366}"/>
    <cellStyle name="Millares 6 2 2 3 8" xfId="9797" xr:uid="{722F87E5-0506-4D83-902C-8EB5F760074A}"/>
    <cellStyle name="Millares 6 2 2 4" xfId="3089" xr:uid="{00000000-0005-0000-0000-000091140000}"/>
    <cellStyle name="Millares 6 2 2 4 2" xfId="3481" xr:uid="{00000000-0005-0000-0000-000092140000}"/>
    <cellStyle name="Millares 6 2 2 4 2 2" xfId="5185" xr:uid="{00000000-0005-0000-0000-000093140000}"/>
    <cellStyle name="Millares 6 2 2 4 2 2 2" xfId="8574" xr:uid="{00000000-0005-0000-0000-000094140000}"/>
    <cellStyle name="Millares 6 2 2 4 2 2 2 2" xfId="15312" xr:uid="{69DAB65B-2BC2-41F9-AAF5-EC6CE2754DBB}"/>
    <cellStyle name="Millares 6 2 2 4 2 2 3" xfId="11953" xr:uid="{E43C39CD-41A4-4BB5-AE5B-F07D84E15E5A}"/>
    <cellStyle name="Millares 6 2 2 4 2 3" xfId="6905" xr:uid="{00000000-0005-0000-0000-000095140000}"/>
    <cellStyle name="Millares 6 2 2 4 2 3 2" xfId="13643" xr:uid="{AD2194EB-3FD1-4A92-A40B-9FA9D73D1348}"/>
    <cellStyle name="Millares 6 2 2 4 2 4" xfId="10284" xr:uid="{6C3F4658-608D-4F06-9308-5574051B0908}"/>
    <cellStyle name="Millares 6 2 2 4 3" xfId="3876" xr:uid="{00000000-0005-0000-0000-000096140000}"/>
    <cellStyle name="Millares 6 2 2 4 3 2" xfId="5574" xr:uid="{00000000-0005-0000-0000-000097140000}"/>
    <cellStyle name="Millares 6 2 2 4 3 2 2" xfId="8963" xr:uid="{00000000-0005-0000-0000-000098140000}"/>
    <cellStyle name="Millares 6 2 2 4 3 2 2 2" xfId="15701" xr:uid="{AA50FA2A-151D-44B5-89D7-E35381F021B1}"/>
    <cellStyle name="Millares 6 2 2 4 3 2 3" xfId="12342" xr:uid="{6357E72B-7DEB-4BD2-AFBF-88E055FDD009}"/>
    <cellStyle name="Millares 6 2 2 4 3 3" xfId="7294" xr:uid="{00000000-0005-0000-0000-000099140000}"/>
    <cellStyle name="Millares 6 2 2 4 3 3 2" xfId="14032" xr:uid="{E36A82E8-BA4B-49F5-B34B-AD9084F3E59A}"/>
    <cellStyle name="Millares 6 2 2 4 3 4" xfId="10673" xr:uid="{22794D8D-F296-4DC0-AE09-859A2AF33002}"/>
    <cellStyle name="Millares 6 2 2 4 4" xfId="4383" xr:uid="{00000000-0005-0000-0000-00009A140000}"/>
    <cellStyle name="Millares 6 2 2 4 4 2" xfId="6064" xr:uid="{00000000-0005-0000-0000-00009B140000}"/>
    <cellStyle name="Millares 6 2 2 4 4 2 2" xfId="9453" xr:uid="{00000000-0005-0000-0000-00009C140000}"/>
    <cellStyle name="Millares 6 2 2 4 4 2 2 2" xfId="16191" xr:uid="{48EFAD3A-30E1-4841-A736-C3BF93BF17EF}"/>
    <cellStyle name="Millares 6 2 2 4 4 2 3" xfId="12832" xr:uid="{9644EEC8-A659-43CC-8EDF-DF7F41A83257}"/>
    <cellStyle name="Millares 6 2 2 4 4 3" xfId="7784" xr:uid="{00000000-0005-0000-0000-00009D140000}"/>
    <cellStyle name="Millares 6 2 2 4 4 3 2" xfId="14522" xr:uid="{A0023906-AFA7-4A92-B953-9E774A0700FF}"/>
    <cellStyle name="Millares 6 2 2 4 4 4" xfId="11163" xr:uid="{A061AD13-A996-4F8D-AC0E-EE0366CF9AC1}"/>
    <cellStyle name="Millares 6 2 2 4 5" xfId="4797" xr:uid="{00000000-0005-0000-0000-00009E140000}"/>
    <cellStyle name="Millares 6 2 2 4 5 2" xfId="8186" xr:uid="{00000000-0005-0000-0000-00009F140000}"/>
    <cellStyle name="Millares 6 2 2 4 5 2 2" xfId="14924" xr:uid="{F61E1ED5-3629-4AA6-8B58-E69611B424DC}"/>
    <cellStyle name="Millares 6 2 2 4 5 3" xfId="11565" xr:uid="{75B2959B-4F72-4614-BB49-0B8A12C124D1}"/>
    <cellStyle name="Millares 6 2 2 4 6" xfId="6517" xr:uid="{00000000-0005-0000-0000-0000A0140000}"/>
    <cellStyle name="Millares 6 2 2 4 6 2" xfId="13255" xr:uid="{F7C770C1-6A0F-404E-9CD4-71DF0746B1D4}"/>
    <cellStyle name="Millares 6 2 2 4 7" xfId="9895" xr:uid="{7A67BCA8-03BB-4372-9E8A-BAAD2561BCA8}"/>
    <cellStyle name="Millares 6 2 2 5" xfId="3287" xr:uid="{00000000-0005-0000-0000-0000A1140000}"/>
    <cellStyle name="Millares 6 2 2 5 2" xfId="4991" xr:uid="{00000000-0005-0000-0000-0000A2140000}"/>
    <cellStyle name="Millares 6 2 2 5 2 2" xfId="8380" xr:uid="{00000000-0005-0000-0000-0000A3140000}"/>
    <cellStyle name="Millares 6 2 2 5 2 2 2" xfId="15118" xr:uid="{E0733201-BE95-4ACA-9C8B-43993CB21936}"/>
    <cellStyle name="Millares 6 2 2 5 2 3" xfId="11759" xr:uid="{32019979-5714-45EE-A180-49392679AD8F}"/>
    <cellStyle name="Millares 6 2 2 5 3" xfId="6711" xr:uid="{00000000-0005-0000-0000-0000A4140000}"/>
    <cellStyle name="Millares 6 2 2 5 3 2" xfId="13449" xr:uid="{E90A0960-5814-46E3-8988-FDD5DA32DE07}"/>
    <cellStyle name="Millares 6 2 2 5 4" xfId="10089" xr:uid="{3A734B16-29AA-40F4-8A90-E89F5678E03E}"/>
    <cellStyle name="Millares 6 2 2 6" xfId="3680" xr:uid="{00000000-0005-0000-0000-0000A5140000}"/>
    <cellStyle name="Millares 6 2 2 6 2" xfId="5379" xr:uid="{00000000-0005-0000-0000-0000A6140000}"/>
    <cellStyle name="Millares 6 2 2 6 2 2" xfId="8768" xr:uid="{00000000-0005-0000-0000-0000A7140000}"/>
    <cellStyle name="Millares 6 2 2 6 2 2 2" xfId="15506" xr:uid="{743C767A-AB49-47B5-8E1E-8DC42E4B3377}"/>
    <cellStyle name="Millares 6 2 2 6 2 3" xfId="12147" xr:uid="{E8B27E89-33AD-417F-A57F-723CBA23F8EC}"/>
    <cellStyle name="Millares 6 2 2 6 3" xfId="7099" xr:uid="{00000000-0005-0000-0000-0000A8140000}"/>
    <cellStyle name="Millares 6 2 2 6 3 2" xfId="13837" xr:uid="{3CA1948A-468C-4D6D-9B7A-CB282BD8206B}"/>
    <cellStyle name="Millares 6 2 2 6 4" xfId="10478" xr:uid="{3682A32F-9781-4436-B100-14B4CB0AAEC6}"/>
    <cellStyle name="Millares 6 2 2 7" xfId="4078" xr:uid="{00000000-0005-0000-0000-0000A9140000}"/>
    <cellStyle name="Millares 6 2 2 7 2" xfId="5770" xr:uid="{00000000-0005-0000-0000-0000AA140000}"/>
    <cellStyle name="Millares 6 2 2 7 2 2" xfId="9159" xr:uid="{00000000-0005-0000-0000-0000AB140000}"/>
    <cellStyle name="Millares 6 2 2 7 2 2 2" xfId="15897" xr:uid="{A7F982CA-16DB-49F0-BC4B-5906448F34D7}"/>
    <cellStyle name="Millares 6 2 2 7 2 3" xfId="12538" xr:uid="{164FC7C3-AA7C-4C12-97A3-25DC88FD0ADF}"/>
    <cellStyle name="Millares 6 2 2 7 3" xfId="7490" xr:uid="{00000000-0005-0000-0000-0000AC140000}"/>
    <cellStyle name="Millares 6 2 2 7 3 2" xfId="14228" xr:uid="{42F144F8-3678-41D6-8892-D7C788761060}"/>
    <cellStyle name="Millares 6 2 2 7 4" xfId="10869" xr:uid="{2F3BEC54-76B3-49EC-B1EF-61AD2C25D003}"/>
    <cellStyle name="Millares 6 2 2 8" xfId="4183" xr:uid="{00000000-0005-0000-0000-0000AD140000}"/>
    <cellStyle name="Millares 6 2 2 8 2" xfId="5868" xr:uid="{00000000-0005-0000-0000-0000AE140000}"/>
    <cellStyle name="Millares 6 2 2 8 2 2" xfId="9257" xr:uid="{00000000-0005-0000-0000-0000AF140000}"/>
    <cellStyle name="Millares 6 2 2 8 2 2 2" xfId="15995" xr:uid="{49ED0D91-BB2F-4F53-A40D-4A6038B62B80}"/>
    <cellStyle name="Millares 6 2 2 8 2 3" xfId="12636" xr:uid="{32E38D0E-8A07-4B32-B904-A409A60E94DD}"/>
    <cellStyle name="Millares 6 2 2 8 3" xfId="7588" xr:uid="{00000000-0005-0000-0000-0000B0140000}"/>
    <cellStyle name="Millares 6 2 2 8 3 2" xfId="14326" xr:uid="{989202E7-0A00-487F-BED4-1E6C3E6A4D4A}"/>
    <cellStyle name="Millares 6 2 2 8 4" xfId="10967" xr:uid="{C2CBF392-F8FF-4714-93D6-D87DC3C302FD}"/>
    <cellStyle name="Millares 6 2 2 9" xfId="4600" xr:uid="{00000000-0005-0000-0000-0000B1140000}"/>
    <cellStyle name="Millares 6 2 2 9 2" xfId="7989" xr:uid="{00000000-0005-0000-0000-0000B2140000}"/>
    <cellStyle name="Millares 6 2 2 9 2 2" xfId="14727" xr:uid="{9E6DC810-4C58-4DB3-B463-0EBB4F603C2E}"/>
    <cellStyle name="Millares 6 2 2 9 3" xfId="11368" xr:uid="{4497791A-DC80-4782-86C1-406A94AFE4E6}"/>
    <cellStyle name="Millares 6 2 3" xfId="2905" xr:uid="{00000000-0005-0000-0000-0000B3140000}"/>
    <cellStyle name="Millares 6 2 3 10" xfId="9749" xr:uid="{C23D3B66-9ABA-484F-B9B0-9594D46635A8}"/>
    <cellStyle name="Millares 6 2 3 2" xfId="3037" xr:uid="{00000000-0005-0000-0000-0000B4140000}"/>
    <cellStyle name="Millares 6 2 3 2 2" xfId="3235" xr:uid="{00000000-0005-0000-0000-0000B5140000}"/>
    <cellStyle name="Millares 6 2 3 2 2 2" xfId="3627" xr:uid="{00000000-0005-0000-0000-0000B6140000}"/>
    <cellStyle name="Millares 6 2 3 2 2 2 2" xfId="5331" xr:uid="{00000000-0005-0000-0000-0000B7140000}"/>
    <cellStyle name="Millares 6 2 3 2 2 2 2 2" xfId="8720" xr:uid="{00000000-0005-0000-0000-0000B8140000}"/>
    <cellStyle name="Millares 6 2 3 2 2 2 2 2 2" xfId="15458" xr:uid="{F5AE9917-F75A-4DAB-B365-3C2AFA97ED83}"/>
    <cellStyle name="Millares 6 2 3 2 2 2 2 3" xfId="12099" xr:uid="{B3E50592-16ED-4041-A8DB-B7E4555BB739}"/>
    <cellStyle name="Millares 6 2 3 2 2 2 3" xfId="7051" xr:uid="{00000000-0005-0000-0000-0000B9140000}"/>
    <cellStyle name="Millares 6 2 3 2 2 2 3 2" xfId="13789" xr:uid="{68729245-CE2B-4900-ABAA-E44C96EB9622}"/>
    <cellStyle name="Millares 6 2 3 2 2 2 4" xfId="10430" xr:uid="{062D9694-3F21-4A68-BDA9-293056E499DD}"/>
    <cellStyle name="Millares 6 2 3 2 2 3" xfId="4022" xr:uid="{00000000-0005-0000-0000-0000BA140000}"/>
    <cellStyle name="Millares 6 2 3 2 2 3 2" xfId="5720" xr:uid="{00000000-0005-0000-0000-0000BB140000}"/>
    <cellStyle name="Millares 6 2 3 2 2 3 2 2" xfId="9109" xr:uid="{00000000-0005-0000-0000-0000BC140000}"/>
    <cellStyle name="Millares 6 2 3 2 2 3 2 2 2" xfId="15847" xr:uid="{9B531592-2270-4D9F-9AE9-1F16B91C6FF1}"/>
    <cellStyle name="Millares 6 2 3 2 2 3 2 3" xfId="12488" xr:uid="{9388B9AD-38C4-4BEA-981A-8167FE912FB5}"/>
    <cellStyle name="Millares 6 2 3 2 2 3 3" xfId="7440" xr:uid="{00000000-0005-0000-0000-0000BD140000}"/>
    <cellStyle name="Millares 6 2 3 2 2 3 3 2" xfId="14178" xr:uid="{BFD52C6D-B133-4627-A7F1-C13137CF8C92}"/>
    <cellStyle name="Millares 6 2 3 2 2 3 4" xfId="10819" xr:uid="{797E3E43-1B05-46AF-B3C7-4733E191FE58}"/>
    <cellStyle name="Millares 6 2 3 2 2 4" xfId="4529" xr:uid="{00000000-0005-0000-0000-0000BE140000}"/>
    <cellStyle name="Millares 6 2 3 2 2 4 2" xfId="6210" xr:uid="{00000000-0005-0000-0000-0000BF140000}"/>
    <cellStyle name="Millares 6 2 3 2 2 4 2 2" xfId="9599" xr:uid="{00000000-0005-0000-0000-0000C0140000}"/>
    <cellStyle name="Millares 6 2 3 2 2 4 2 2 2" xfId="16337" xr:uid="{8008D9AD-A1D6-4355-91B5-0E172E7BF3CC}"/>
    <cellStyle name="Millares 6 2 3 2 2 4 2 3" xfId="12978" xr:uid="{15BED8CF-D6A1-4E31-837D-F15357A5E77D}"/>
    <cellStyle name="Millares 6 2 3 2 2 4 3" xfId="7930" xr:uid="{00000000-0005-0000-0000-0000C1140000}"/>
    <cellStyle name="Millares 6 2 3 2 2 4 3 2" xfId="14668" xr:uid="{71BBE4DC-B7DC-4FA6-8D15-384A481963B5}"/>
    <cellStyle name="Millares 6 2 3 2 2 4 4" xfId="11309" xr:uid="{93F13397-2990-4AB2-A63F-13A1C563499A}"/>
    <cellStyle name="Millares 6 2 3 2 2 5" xfId="4943" xr:uid="{00000000-0005-0000-0000-0000C2140000}"/>
    <cellStyle name="Millares 6 2 3 2 2 5 2" xfId="8332" xr:uid="{00000000-0005-0000-0000-0000C3140000}"/>
    <cellStyle name="Millares 6 2 3 2 2 5 2 2" xfId="15070" xr:uid="{F74E4841-EF3D-48F8-966D-A2F9DF30D620}"/>
    <cellStyle name="Millares 6 2 3 2 2 5 3" xfId="11711" xr:uid="{2EF25A07-F316-47E1-997F-7F7AFB9CB683}"/>
    <cellStyle name="Millares 6 2 3 2 2 6" xfId="6663" xr:uid="{00000000-0005-0000-0000-0000C4140000}"/>
    <cellStyle name="Millares 6 2 3 2 2 6 2" xfId="13401" xr:uid="{20110EA5-2E55-4B81-99EC-58A18DCE537D}"/>
    <cellStyle name="Millares 6 2 3 2 2 7" xfId="10041" xr:uid="{508AE1A6-A1D6-4C6D-86B1-AB3EF8A128E7}"/>
    <cellStyle name="Millares 6 2 3 2 3" xfId="3433" xr:uid="{00000000-0005-0000-0000-0000C5140000}"/>
    <cellStyle name="Millares 6 2 3 2 3 2" xfId="5137" xr:uid="{00000000-0005-0000-0000-0000C6140000}"/>
    <cellStyle name="Millares 6 2 3 2 3 2 2" xfId="8526" xr:uid="{00000000-0005-0000-0000-0000C7140000}"/>
    <cellStyle name="Millares 6 2 3 2 3 2 2 2" xfId="15264" xr:uid="{FE16F82E-9261-4975-B55B-86EE1A25E0F9}"/>
    <cellStyle name="Millares 6 2 3 2 3 2 3" xfId="11905" xr:uid="{A6592011-5EF6-4895-BE4A-88375E9BE30C}"/>
    <cellStyle name="Millares 6 2 3 2 3 3" xfId="6857" xr:uid="{00000000-0005-0000-0000-0000C8140000}"/>
    <cellStyle name="Millares 6 2 3 2 3 3 2" xfId="13595" xr:uid="{4AC5E769-BA13-4FB4-BDAC-1B5B5253C881}"/>
    <cellStyle name="Millares 6 2 3 2 3 4" xfId="10236" xr:uid="{230D6A0C-4544-4002-BFE4-C5553BD6525C}"/>
    <cellStyle name="Millares 6 2 3 2 4" xfId="3828" xr:uid="{00000000-0005-0000-0000-0000C9140000}"/>
    <cellStyle name="Millares 6 2 3 2 4 2" xfId="5526" xr:uid="{00000000-0005-0000-0000-0000CA140000}"/>
    <cellStyle name="Millares 6 2 3 2 4 2 2" xfId="8915" xr:uid="{00000000-0005-0000-0000-0000CB140000}"/>
    <cellStyle name="Millares 6 2 3 2 4 2 2 2" xfId="15653" xr:uid="{4FA72FFF-5EA5-4A27-9D20-C230BC9B98D9}"/>
    <cellStyle name="Millares 6 2 3 2 4 2 3" xfId="12294" xr:uid="{94EBA8E0-B359-4B93-8EB9-E7FC8BA4954A}"/>
    <cellStyle name="Millares 6 2 3 2 4 3" xfId="7246" xr:uid="{00000000-0005-0000-0000-0000CC140000}"/>
    <cellStyle name="Millares 6 2 3 2 4 3 2" xfId="13984" xr:uid="{444CF7D2-8758-407D-9709-B0BDE34B9485}"/>
    <cellStyle name="Millares 6 2 3 2 4 4" xfId="10625" xr:uid="{3E194C7E-CC87-4CE9-8929-3380A0A08BE3}"/>
    <cellStyle name="Millares 6 2 3 2 5" xfId="4335" xr:uid="{00000000-0005-0000-0000-0000CD140000}"/>
    <cellStyle name="Millares 6 2 3 2 5 2" xfId="6016" xr:uid="{00000000-0005-0000-0000-0000CE140000}"/>
    <cellStyle name="Millares 6 2 3 2 5 2 2" xfId="9405" xr:uid="{00000000-0005-0000-0000-0000CF140000}"/>
    <cellStyle name="Millares 6 2 3 2 5 2 2 2" xfId="16143" xr:uid="{5F0B6F39-D2B0-41DC-B289-F9B496CBFF75}"/>
    <cellStyle name="Millares 6 2 3 2 5 2 3" xfId="12784" xr:uid="{2D7F628C-8A3F-4810-BDA0-24C24034D42D}"/>
    <cellStyle name="Millares 6 2 3 2 5 3" xfId="7736" xr:uid="{00000000-0005-0000-0000-0000D0140000}"/>
    <cellStyle name="Millares 6 2 3 2 5 3 2" xfId="14474" xr:uid="{883122B6-1DD4-4D7F-97B9-441AF3502E17}"/>
    <cellStyle name="Millares 6 2 3 2 5 4" xfId="11115" xr:uid="{D5DBBDCF-FE7D-4267-94A0-78BFD8B24B66}"/>
    <cellStyle name="Millares 6 2 3 2 6" xfId="4749" xr:uid="{00000000-0005-0000-0000-0000D1140000}"/>
    <cellStyle name="Millares 6 2 3 2 6 2" xfId="8138" xr:uid="{00000000-0005-0000-0000-0000D2140000}"/>
    <cellStyle name="Millares 6 2 3 2 6 2 2" xfId="14876" xr:uid="{3C3F0E9C-69A4-4A78-9D65-C39D7538F988}"/>
    <cellStyle name="Millares 6 2 3 2 6 3" xfId="11517" xr:uid="{4CF204D7-C095-4615-B7B4-E37F62EDAB7E}"/>
    <cellStyle name="Millares 6 2 3 2 7" xfId="6469" xr:uid="{00000000-0005-0000-0000-0000D3140000}"/>
    <cellStyle name="Millares 6 2 3 2 7 2" xfId="13207" xr:uid="{56D55354-471F-44FC-A7D8-DE8B5D37D519}"/>
    <cellStyle name="Millares 6 2 3 2 8" xfId="9847" xr:uid="{989C2F0D-C508-49BC-9745-7C427A30407E}"/>
    <cellStyle name="Millares 6 2 3 3" xfId="3137" xr:uid="{00000000-0005-0000-0000-0000D4140000}"/>
    <cellStyle name="Millares 6 2 3 3 2" xfId="3529" xr:uid="{00000000-0005-0000-0000-0000D5140000}"/>
    <cellStyle name="Millares 6 2 3 3 2 2" xfId="5233" xr:uid="{00000000-0005-0000-0000-0000D6140000}"/>
    <cellStyle name="Millares 6 2 3 3 2 2 2" xfId="8622" xr:uid="{00000000-0005-0000-0000-0000D7140000}"/>
    <cellStyle name="Millares 6 2 3 3 2 2 2 2" xfId="15360" xr:uid="{A18664A0-4026-44AC-A02F-635C3ACCDFC4}"/>
    <cellStyle name="Millares 6 2 3 3 2 2 3" xfId="12001" xr:uid="{B2ED5D33-B239-420D-8F4B-933517380286}"/>
    <cellStyle name="Millares 6 2 3 3 2 3" xfId="6953" xr:uid="{00000000-0005-0000-0000-0000D8140000}"/>
    <cellStyle name="Millares 6 2 3 3 2 3 2" xfId="13691" xr:uid="{F9517288-43FC-4849-9F20-8DF20ECF3A32}"/>
    <cellStyle name="Millares 6 2 3 3 2 4" xfId="10332" xr:uid="{539F2754-4F18-4B3E-84E2-6DF363E56518}"/>
    <cellStyle name="Millares 6 2 3 3 3" xfId="3924" xr:uid="{00000000-0005-0000-0000-0000D9140000}"/>
    <cellStyle name="Millares 6 2 3 3 3 2" xfId="5622" xr:uid="{00000000-0005-0000-0000-0000DA140000}"/>
    <cellStyle name="Millares 6 2 3 3 3 2 2" xfId="9011" xr:uid="{00000000-0005-0000-0000-0000DB140000}"/>
    <cellStyle name="Millares 6 2 3 3 3 2 2 2" xfId="15749" xr:uid="{B79C7C5D-6694-40A9-A64F-7F78877ECCBB}"/>
    <cellStyle name="Millares 6 2 3 3 3 2 3" xfId="12390" xr:uid="{0662AA08-AAB2-4650-B71E-5B6D07135C18}"/>
    <cellStyle name="Millares 6 2 3 3 3 3" xfId="7342" xr:uid="{00000000-0005-0000-0000-0000DC140000}"/>
    <cellStyle name="Millares 6 2 3 3 3 3 2" xfId="14080" xr:uid="{B9822EFC-FFF9-4421-AD7B-C552C9559465}"/>
    <cellStyle name="Millares 6 2 3 3 3 4" xfId="10721" xr:uid="{0C7E3EDA-6308-4781-AA24-382AC1FEB76F}"/>
    <cellStyle name="Millares 6 2 3 3 4" xfId="4431" xr:uid="{00000000-0005-0000-0000-0000DD140000}"/>
    <cellStyle name="Millares 6 2 3 3 4 2" xfId="6112" xr:uid="{00000000-0005-0000-0000-0000DE140000}"/>
    <cellStyle name="Millares 6 2 3 3 4 2 2" xfId="9501" xr:uid="{00000000-0005-0000-0000-0000DF140000}"/>
    <cellStyle name="Millares 6 2 3 3 4 2 2 2" xfId="16239" xr:uid="{D2E10B6E-8EEE-494B-B2C9-BA7322DB74CF}"/>
    <cellStyle name="Millares 6 2 3 3 4 2 3" xfId="12880" xr:uid="{5F4659BD-9B99-49D9-8D91-54B8A5A3ACD0}"/>
    <cellStyle name="Millares 6 2 3 3 4 3" xfId="7832" xr:uid="{00000000-0005-0000-0000-0000E0140000}"/>
    <cellStyle name="Millares 6 2 3 3 4 3 2" xfId="14570" xr:uid="{BFC78B04-FCBB-4BA4-BB23-6CFFB69AC8EE}"/>
    <cellStyle name="Millares 6 2 3 3 4 4" xfId="11211" xr:uid="{DFC06A16-1010-499D-A9FA-7CE553A49820}"/>
    <cellStyle name="Millares 6 2 3 3 5" xfId="4845" xr:uid="{00000000-0005-0000-0000-0000E1140000}"/>
    <cellStyle name="Millares 6 2 3 3 5 2" xfId="8234" xr:uid="{00000000-0005-0000-0000-0000E2140000}"/>
    <cellStyle name="Millares 6 2 3 3 5 2 2" xfId="14972" xr:uid="{05F607E3-C867-47FD-B2FC-0E9A90266BA4}"/>
    <cellStyle name="Millares 6 2 3 3 5 3" xfId="11613" xr:uid="{990765E6-E810-4770-AE6C-12B9861ED25C}"/>
    <cellStyle name="Millares 6 2 3 3 6" xfId="6565" xr:uid="{00000000-0005-0000-0000-0000E3140000}"/>
    <cellStyle name="Millares 6 2 3 3 6 2" xfId="13303" xr:uid="{620AE9FB-AE39-4F3D-9C63-177390CDD3E6}"/>
    <cellStyle name="Millares 6 2 3 3 7" xfId="9943" xr:uid="{A7B07F05-8E58-4DF8-B6F1-9AFCDC95F82E}"/>
    <cellStyle name="Millares 6 2 3 4" xfId="3335" xr:uid="{00000000-0005-0000-0000-0000E4140000}"/>
    <cellStyle name="Millares 6 2 3 4 2" xfId="5039" xr:uid="{00000000-0005-0000-0000-0000E5140000}"/>
    <cellStyle name="Millares 6 2 3 4 2 2" xfId="8428" xr:uid="{00000000-0005-0000-0000-0000E6140000}"/>
    <cellStyle name="Millares 6 2 3 4 2 2 2" xfId="15166" xr:uid="{2BDFF2F0-9808-4370-BFE3-C63929B3827C}"/>
    <cellStyle name="Millares 6 2 3 4 2 3" xfId="11807" xr:uid="{F7586998-B8D4-46C4-A9BE-5BEA5CBCD652}"/>
    <cellStyle name="Millares 6 2 3 4 3" xfId="6759" xr:uid="{00000000-0005-0000-0000-0000E7140000}"/>
    <cellStyle name="Millares 6 2 3 4 3 2" xfId="13497" xr:uid="{0C55771A-3458-4C01-800E-00214713D973}"/>
    <cellStyle name="Millares 6 2 3 4 4" xfId="10138" xr:uid="{8775129F-6173-4CD9-AC55-090B149161EA}"/>
    <cellStyle name="Millares 6 2 3 5" xfId="3730" xr:uid="{00000000-0005-0000-0000-0000E8140000}"/>
    <cellStyle name="Millares 6 2 3 5 2" xfId="5428" xr:uid="{00000000-0005-0000-0000-0000E9140000}"/>
    <cellStyle name="Millares 6 2 3 5 2 2" xfId="8817" xr:uid="{00000000-0005-0000-0000-0000EA140000}"/>
    <cellStyle name="Millares 6 2 3 5 2 2 2" xfId="15555" xr:uid="{A06FB84D-DBE6-4686-ADDD-A5B0DDB82BE6}"/>
    <cellStyle name="Millares 6 2 3 5 2 3" xfId="12196" xr:uid="{5A23BAB6-47E5-449A-9835-7167F4AF3976}"/>
    <cellStyle name="Millares 6 2 3 5 3" xfId="7148" xr:uid="{00000000-0005-0000-0000-0000EB140000}"/>
    <cellStyle name="Millares 6 2 3 5 3 2" xfId="13886" xr:uid="{C999A6C5-3B6D-467A-9190-87073DF8EC2A}"/>
    <cellStyle name="Millares 6 2 3 5 4" xfId="10527" xr:uid="{0283B735-E4CF-4817-9CDE-E65B7FED0F0C}"/>
    <cellStyle name="Millares 6 2 3 6" xfId="4128" xr:uid="{00000000-0005-0000-0000-0000EC140000}"/>
    <cellStyle name="Millares 6 2 3 6 2" xfId="5820" xr:uid="{00000000-0005-0000-0000-0000ED140000}"/>
    <cellStyle name="Millares 6 2 3 6 2 2" xfId="9209" xr:uid="{00000000-0005-0000-0000-0000EE140000}"/>
    <cellStyle name="Millares 6 2 3 6 2 2 2" xfId="15947" xr:uid="{2D04E81A-FA58-4C0D-95D1-9452F4EC77A3}"/>
    <cellStyle name="Millares 6 2 3 6 2 3" xfId="12588" xr:uid="{86335319-575A-4044-B034-EA90F41F8DE2}"/>
    <cellStyle name="Millares 6 2 3 6 3" xfId="7540" xr:uid="{00000000-0005-0000-0000-0000EF140000}"/>
    <cellStyle name="Millares 6 2 3 6 3 2" xfId="14278" xr:uid="{6738DD68-589B-46ED-828B-E8D2DBFEF89B}"/>
    <cellStyle name="Millares 6 2 3 6 4" xfId="10919" xr:uid="{113AA6B8-EB00-4078-A260-8EF5130993BA}"/>
    <cellStyle name="Millares 6 2 3 7" xfId="4237" xr:uid="{00000000-0005-0000-0000-0000F0140000}"/>
    <cellStyle name="Millares 6 2 3 7 2" xfId="5918" xr:uid="{00000000-0005-0000-0000-0000F1140000}"/>
    <cellStyle name="Millares 6 2 3 7 2 2" xfId="9307" xr:uid="{00000000-0005-0000-0000-0000F2140000}"/>
    <cellStyle name="Millares 6 2 3 7 2 2 2" xfId="16045" xr:uid="{3B80531D-8A43-46D1-8EF4-419709C9EE90}"/>
    <cellStyle name="Millares 6 2 3 7 2 3" xfId="12686" xr:uid="{7A9422BB-1290-4AB7-8BF2-B716310AEEC7}"/>
    <cellStyle name="Millares 6 2 3 7 3" xfId="7638" xr:uid="{00000000-0005-0000-0000-0000F3140000}"/>
    <cellStyle name="Millares 6 2 3 7 3 2" xfId="14376" xr:uid="{4C247E3F-FF18-4868-A905-2E4F68E37B30}"/>
    <cellStyle name="Millares 6 2 3 7 4" xfId="11017" xr:uid="{8DCE21CA-BA8F-42DB-B5E8-6F410335ACCE}"/>
    <cellStyle name="Millares 6 2 3 8" xfId="4651" xr:uid="{00000000-0005-0000-0000-0000F4140000}"/>
    <cellStyle name="Millares 6 2 3 8 2" xfId="8040" xr:uid="{00000000-0005-0000-0000-0000F5140000}"/>
    <cellStyle name="Millares 6 2 3 8 2 2" xfId="14778" xr:uid="{8BBEB117-8CFF-42A0-8DED-C303D4196D16}"/>
    <cellStyle name="Millares 6 2 3 8 3" xfId="11419" xr:uid="{39371D0D-6BE2-4A7E-BC9D-7E2182CB7630}"/>
    <cellStyle name="Millares 6 2 3 9" xfId="6357" xr:uid="{00000000-0005-0000-0000-0000F6140000}"/>
    <cellStyle name="Millares 6 2 3 9 2" xfId="13101" xr:uid="{23E361FE-32D1-4DC7-901D-20BDFE3F79EA}"/>
    <cellStyle name="Millares 6 2 4" xfId="2982" xr:uid="{00000000-0005-0000-0000-0000F7140000}"/>
    <cellStyle name="Millares 6 2 4 2" xfId="3184" xr:uid="{00000000-0005-0000-0000-0000F8140000}"/>
    <cellStyle name="Millares 6 2 4 2 2" xfId="3576" xr:uid="{00000000-0005-0000-0000-0000F9140000}"/>
    <cellStyle name="Millares 6 2 4 2 2 2" xfId="5280" xr:uid="{00000000-0005-0000-0000-0000FA140000}"/>
    <cellStyle name="Millares 6 2 4 2 2 2 2" xfId="8669" xr:uid="{00000000-0005-0000-0000-0000FB140000}"/>
    <cellStyle name="Millares 6 2 4 2 2 2 2 2" xfId="15407" xr:uid="{95D62053-4594-4FBB-BE92-909A70F03EBA}"/>
    <cellStyle name="Millares 6 2 4 2 2 2 3" xfId="12048" xr:uid="{13D3ABE5-A41D-4F57-B6AE-DA98D04F3578}"/>
    <cellStyle name="Millares 6 2 4 2 2 3" xfId="7000" xr:uid="{00000000-0005-0000-0000-0000FC140000}"/>
    <cellStyle name="Millares 6 2 4 2 2 3 2" xfId="13738" xr:uid="{7FDE5842-10AB-402D-B382-8F017859284D}"/>
    <cellStyle name="Millares 6 2 4 2 2 4" xfId="10379" xr:uid="{6B996254-D3B2-4101-82ED-0FD7AF26E9AB}"/>
    <cellStyle name="Millares 6 2 4 2 3" xfId="3971" xr:uid="{00000000-0005-0000-0000-0000FD140000}"/>
    <cellStyle name="Millares 6 2 4 2 3 2" xfId="5669" xr:uid="{00000000-0005-0000-0000-0000FE140000}"/>
    <cellStyle name="Millares 6 2 4 2 3 2 2" xfId="9058" xr:uid="{00000000-0005-0000-0000-0000FF140000}"/>
    <cellStyle name="Millares 6 2 4 2 3 2 2 2" xfId="15796" xr:uid="{D7A132D3-3CA3-41E7-ABF4-A06F1A91FC5D}"/>
    <cellStyle name="Millares 6 2 4 2 3 2 3" xfId="12437" xr:uid="{394ED03A-A890-4381-A278-6F3A4DBBE2DB}"/>
    <cellStyle name="Millares 6 2 4 2 3 3" xfId="7389" xr:uid="{00000000-0005-0000-0000-000000150000}"/>
    <cellStyle name="Millares 6 2 4 2 3 3 2" xfId="14127" xr:uid="{B90D4281-34D7-4FF8-8C4C-A346507F5D66}"/>
    <cellStyle name="Millares 6 2 4 2 3 4" xfId="10768" xr:uid="{D3AEA3CF-C02E-42BC-9371-E788CCE159C1}"/>
    <cellStyle name="Millares 6 2 4 2 4" xfId="4478" xr:uid="{00000000-0005-0000-0000-000001150000}"/>
    <cellStyle name="Millares 6 2 4 2 4 2" xfId="6159" xr:uid="{00000000-0005-0000-0000-000002150000}"/>
    <cellStyle name="Millares 6 2 4 2 4 2 2" xfId="9548" xr:uid="{00000000-0005-0000-0000-000003150000}"/>
    <cellStyle name="Millares 6 2 4 2 4 2 2 2" xfId="16286" xr:uid="{7D078D96-4ABF-4E7C-B4E5-BF2256716E6B}"/>
    <cellStyle name="Millares 6 2 4 2 4 2 3" xfId="12927" xr:uid="{6DE751BE-2775-4BF7-8A3A-F0B8650A4690}"/>
    <cellStyle name="Millares 6 2 4 2 4 3" xfId="7879" xr:uid="{00000000-0005-0000-0000-000004150000}"/>
    <cellStyle name="Millares 6 2 4 2 4 3 2" xfId="14617" xr:uid="{47DB5ED1-96CC-4484-9C00-1FE015892FA9}"/>
    <cellStyle name="Millares 6 2 4 2 4 4" xfId="11258" xr:uid="{46322E9B-B36B-44DF-80B2-A13E2886E4D9}"/>
    <cellStyle name="Millares 6 2 4 2 5" xfId="4892" xr:uid="{00000000-0005-0000-0000-000005150000}"/>
    <cellStyle name="Millares 6 2 4 2 5 2" xfId="8281" xr:uid="{00000000-0005-0000-0000-000006150000}"/>
    <cellStyle name="Millares 6 2 4 2 5 2 2" xfId="15019" xr:uid="{DC70C225-C4FA-4736-9F92-4BBB192E7685}"/>
    <cellStyle name="Millares 6 2 4 2 5 3" xfId="11660" xr:uid="{60D98524-DFF9-4807-A97B-A87E12F673C8}"/>
    <cellStyle name="Millares 6 2 4 2 6" xfId="6612" xr:uid="{00000000-0005-0000-0000-000007150000}"/>
    <cellStyle name="Millares 6 2 4 2 6 2" xfId="13350" xr:uid="{B8B97AC0-50FE-48AE-8BBB-B06D0EF4236D}"/>
    <cellStyle name="Millares 6 2 4 2 7" xfId="9990" xr:uid="{806F62E4-41B8-40DB-8CC9-03D0C1463AA9}"/>
    <cellStyle name="Millares 6 2 4 3" xfId="3382" xr:uid="{00000000-0005-0000-0000-000008150000}"/>
    <cellStyle name="Millares 6 2 4 3 2" xfId="5086" xr:uid="{00000000-0005-0000-0000-000009150000}"/>
    <cellStyle name="Millares 6 2 4 3 2 2" xfId="8475" xr:uid="{00000000-0005-0000-0000-00000A150000}"/>
    <cellStyle name="Millares 6 2 4 3 2 2 2" xfId="15213" xr:uid="{1EF859C2-A110-4E75-B6A2-8FFC2AD2A2FF}"/>
    <cellStyle name="Millares 6 2 4 3 2 3" xfId="11854" xr:uid="{54BD3C35-F973-45B6-B968-6B85EF8439AA}"/>
    <cellStyle name="Millares 6 2 4 3 3" xfId="6806" xr:uid="{00000000-0005-0000-0000-00000B150000}"/>
    <cellStyle name="Millares 6 2 4 3 3 2" xfId="13544" xr:uid="{74732733-90C3-4679-996D-9816848297DE}"/>
    <cellStyle name="Millares 6 2 4 3 4" xfId="10185" xr:uid="{8E6907A9-FA06-47FF-860F-5958A48402C6}"/>
    <cellStyle name="Millares 6 2 4 4" xfId="3777" xr:uid="{00000000-0005-0000-0000-00000C150000}"/>
    <cellStyle name="Millares 6 2 4 4 2" xfId="5475" xr:uid="{00000000-0005-0000-0000-00000D150000}"/>
    <cellStyle name="Millares 6 2 4 4 2 2" xfId="8864" xr:uid="{00000000-0005-0000-0000-00000E150000}"/>
    <cellStyle name="Millares 6 2 4 4 2 2 2" xfId="15602" xr:uid="{F2D34FCA-060E-40DD-A359-958708B83F4F}"/>
    <cellStyle name="Millares 6 2 4 4 2 3" xfId="12243" xr:uid="{16751E59-5653-4545-A1AF-58F6879B96C1}"/>
    <cellStyle name="Millares 6 2 4 4 3" xfId="7195" xr:uid="{00000000-0005-0000-0000-00000F150000}"/>
    <cellStyle name="Millares 6 2 4 4 3 2" xfId="13933" xr:uid="{0165B617-B505-44D1-B9B8-F404CA07A599}"/>
    <cellStyle name="Millares 6 2 4 4 4" xfId="10574" xr:uid="{B7012184-3AA0-4133-9882-94E9D09D7367}"/>
    <cellStyle name="Millares 6 2 4 5" xfId="4284" xr:uid="{00000000-0005-0000-0000-000010150000}"/>
    <cellStyle name="Millares 6 2 4 5 2" xfId="5965" xr:uid="{00000000-0005-0000-0000-000011150000}"/>
    <cellStyle name="Millares 6 2 4 5 2 2" xfId="9354" xr:uid="{00000000-0005-0000-0000-000012150000}"/>
    <cellStyle name="Millares 6 2 4 5 2 2 2" xfId="16092" xr:uid="{455A2F3B-10FC-4902-9FD6-AAA0D8542CA3}"/>
    <cellStyle name="Millares 6 2 4 5 2 3" xfId="12733" xr:uid="{A9FB8737-F330-4B23-ABDA-4721472B4229}"/>
    <cellStyle name="Millares 6 2 4 5 3" xfId="7685" xr:uid="{00000000-0005-0000-0000-000013150000}"/>
    <cellStyle name="Millares 6 2 4 5 3 2" xfId="14423" xr:uid="{859C91A7-3845-47C9-9B9C-315A893A5CEA}"/>
    <cellStyle name="Millares 6 2 4 5 4" xfId="11064" xr:uid="{5F953635-80ED-40EE-8F81-9840453916AD}"/>
    <cellStyle name="Millares 6 2 4 6" xfId="4698" xr:uid="{00000000-0005-0000-0000-000014150000}"/>
    <cellStyle name="Millares 6 2 4 6 2" xfId="8087" xr:uid="{00000000-0005-0000-0000-000015150000}"/>
    <cellStyle name="Millares 6 2 4 6 2 2" xfId="14825" xr:uid="{076F129F-5E52-4EA2-82F7-C68C7AD07F68}"/>
    <cellStyle name="Millares 6 2 4 6 3" xfId="11466" xr:uid="{05B95E46-7A50-4BE2-B100-6555D87397AC}"/>
    <cellStyle name="Millares 6 2 4 7" xfId="6418" xr:uid="{00000000-0005-0000-0000-000016150000}"/>
    <cellStyle name="Millares 6 2 4 7 2" xfId="13156" xr:uid="{3A7F2719-4F5E-4CE2-A449-47C4B8E59A01}"/>
    <cellStyle name="Millares 6 2 4 8" xfId="9796" xr:uid="{1A5FE249-94D1-4320-A947-40DE6D67C2DB}"/>
    <cellStyle name="Millares 6 2 5" xfId="3088" xr:uid="{00000000-0005-0000-0000-000017150000}"/>
    <cellStyle name="Millares 6 2 5 2" xfId="3480" xr:uid="{00000000-0005-0000-0000-000018150000}"/>
    <cellStyle name="Millares 6 2 5 2 2" xfId="5184" xr:uid="{00000000-0005-0000-0000-000019150000}"/>
    <cellStyle name="Millares 6 2 5 2 2 2" xfId="8573" xr:uid="{00000000-0005-0000-0000-00001A150000}"/>
    <cellStyle name="Millares 6 2 5 2 2 2 2" xfId="15311" xr:uid="{B5C91072-7682-4D95-941B-18DAF1998198}"/>
    <cellStyle name="Millares 6 2 5 2 2 3" xfId="11952" xr:uid="{C8907D95-CBF9-48DA-8602-63DB6094DED7}"/>
    <cellStyle name="Millares 6 2 5 2 3" xfId="6904" xr:uid="{00000000-0005-0000-0000-00001B150000}"/>
    <cellStyle name="Millares 6 2 5 2 3 2" xfId="13642" xr:uid="{D1A408B7-6E66-4626-8F89-F5A93CE8BC2E}"/>
    <cellStyle name="Millares 6 2 5 2 4" xfId="10283" xr:uid="{BA1D05A8-B5F8-4069-A921-C6D07C161FA3}"/>
    <cellStyle name="Millares 6 2 5 3" xfId="3875" xr:uid="{00000000-0005-0000-0000-00001C150000}"/>
    <cellStyle name="Millares 6 2 5 3 2" xfId="5573" xr:uid="{00000000-0005-0000-0000-00001D150000}"/>
    <cellStyle name="Millares 6 2 5 3 2 2" xfId="8962" xr:uid="{00000000-0005-0000-0000-00001E150000}"/>
    <cellStyle name="Millares 6 2 5 3 2 2 2" xfId="15700" xr:uid="{D090E8D6-5A19-4ABE-94B5-619A864A5EDB}"/>
    <cellStyle name="Millares 6 2 5 3 2 3" xfId="12341" xr:uid="{650B0273-D705-443B-A11B-042EBAE2164B}"/>
    <cellStyle name="Millares 6 2 5 3 3" xfId="7293" xr:uid="{00000000-0005-0000-0000-00001F150000}"/>
    <cellStyle name="Millares 6 2 5 3 3 2" xfId="14031" xr:uid="{265C304B-5CC6-43D7-B349-A8E8E0CDF69F}"/>
    <cellStyle name="Millares 6 2 5 3 4" xfId="10672" xr:uid="{4326FB0A-234C-4CEE-8347-013203A5F180}"/>
    <cellStyle name="Millares 6 2 5 4" xfId="4382" xr:uid="{00000000-0005-0000-0000-000020150000}"/>
    <cellStyle name="Millares 6 2 5 4 2" xfId="6063" xr:uid="{00000000-0005-0000-0000-000021150000}"/>
    <cellStyle name="Millares 6 2 5 4 2 2" xfId="9452" xr:uid="{00000000-0005-0000-0000-000022150000}"/>
    <cellStyle name="Millares 6 2 5 4 2 2 2" xfId="16190" xr:uid="{F2AA1843-7BBF-4DF3-812C-AE1D95FD4824}"/>
    <cellStyle name="Millares 6 2 5 4 2 3" xfId="12831" xr:uid="{F6450BED-6448-4BE4-A875-1156BCA37B90}"/>
    <cellStyle name="Millares 6 2 5 4 3" xfId="7783" xr:uid="{00000000-0005-0000-0000-000023150000}"/>
    <cellStyle name="Millares 6 2 5 4 3 2" xfId="14521" xr:uid="{0D473EFB-79DC-4050-9068-742835AD3FC6}"/>
    <cellStyle name="Millares 6 2 5 4 4" xfId="11162" xr:uid="{63BB042E-9C9D-429C-8121-13C3F22BF383}"/>
    <cellStyle name="Millares 6 2 5 5" xfId="4796" xr:uid="{00000000-0005-0000-0000-000024150000}"/>
    <cellStyle name="Millares 6 2 5 5 2" xfId="8185" xr:uid="{00000000-0005-0000-0000-000025150000}"/>
    <cellStyle name="Millares 6 2 5 5 2 2" xfId="14923" xr:uid="{046BF06F-CEE8-49B6-BF98-A5E5FB6C6E0E}"/>
    <cellStyle name="Millares 6 2 5 5 3" xfId="11564" xr:uid="{981B2783-D276-4D69-B27A-D230CFFE16C2}"/>
    <cellStyle name="Millares 6 2 5 6" xfId="6516" xr:uid="{00000000-0005-0000-0000-000026150000}"/>
    <cellStyle name="Millares 6 2 5 6 2" xfId="13254" xr:uid="{ED2FCAF9-8292-481A-BE89-FB90349914EA}"/>
    <cellStyle name="Millares 6 2 5 7" xfId="9894" xr:uid="{CD9DF8AD-9A7A-47E7-A9E3-65ECE4E488FB}"/>
    <cellStyle name="Millares 6 2 6" xfId="3286" xr:uid="{00000000-0005-0000-0000-000027150000}"/>
    <cellStyle name="Millares 6 2 6 2" xfId="4990" xr:uid="{00000000-0005-0000-0000-000028150000}"/>
    <cellStyle name="Millares 6 2 6 2 2" xfId="8379" xr:uid="{00000000-0005-0000-0000-000029150000}"/>
    <cellStyle name="Millares 6 2 6 2 2 2" xfId="15117" xr:uid="{D48FA12C-55B8-4C66-8CCA-831562D0E4CC}"/>
    <cellStyle name="Millares 6 2 6 2 3" xfId="11758" xr:uid="{E5015525-D97B-4EBA-9615-8234EEC6A7BA}"/>
    <cellStyle name="Millares 6 2 6 3" xfId="6710" xr:uid="{00000000-0005-0000-0000-00002A150000}"/>
    <cellStyle name="Millares 6 2 6 3 2" xfId="13448" xr:uid="{04AB5D06-32D9-405C-A071-E4D2083805A7}"/>
    <cellStyle name="Millares 6 2 6 4" xfId="10088" xr:uid="{337A9B1E-3DF5-452A-91CB-AF58FE875A2A}"/>
    <cellStyle name="Millares 6 2 7" xfId="3679" xr:uid="{00000000-0005-0000-0000-00002B150000}"/>
    <cellStyle name="Millares 6 2 7 2" xfId="5378" xr:uid="{00000000-0005-0000-0000-00002C150000}"/>
    <cellStyle name="Millares 6 2 7 2 2" xfId="8767" xr:uid="{00000000-0005-0000-0000-00002D150000}"/>
    <cellStyle name="Millares 6 2 7 2 2 2" xfId="15505" xr:uid="{D8FD311C-C687-4A2A-95DC-86DC9B366AA7}"/>
    <cellStyle name="Millares 6 2 7 2 3" xfId="12146" xr:uid="{461996D4-F1C0-4429-A313-9754107E612E}"/>
    <cellStyle name="Millares 6 2 7 3" xfId="7098" xr:uid="{00000000-0005-0000-0000-00002E150000}"/>
    <cellStyle name="Millares 6 2 7 3 2" xfId="13836" xr:uid="{BAB70783-D06E-4C78-A743-C3E841D021F5}"/>
    <cellStyle name="Millares 6 2 7 4" xfId="10477" xr:uid="{FDC0E799-A62F-4A42-ADC7-049704659BBD}"/>
    <cellStyle name="Millares 6 2 8" xfId="4077" xr:uid="{00000000-0005-0000-0000-00002F150000}"/>
    <cellStyle name="Millares 6 2 8 2" xfId="5769" xr:uid="{00000000-0005-0000-0000-000030150000}"/>
    <cellStyle name="Millares 6 2 8 2 2" xfId="9158" xr:uid="{00000000-0005-0000-0000-000031150000}"/>
    <cellStyle name="Millares 6 2 8 2 2 2" xfId="15896" xr:uid="{D12659D1-2F3D-444D-8EB8-0C4E1D0B975E}"/>
    <cellStyle name="Millares 6 2 8 2 3" xfId="12537" xr:uid="{84A24B0F-9F68-47C6-982F-4A668F3DE9AB}"/>
    <cellStyle name="Millares 6 2 8 3" xfId="7489" xr:uid="{00000000-0005-0000-0000-000032150000}"/>
    <cellStyle name="Millares 6 2 8 3 2" xfId="14227" xr:uid="{8A893831-37CC-4C58-B752-E1836DE1AA67}"/>
    <cellStyle name="Millares 6 2 8 4" xfId="10868" xr:uid="{A6BDD6EB-45EA-47B3-9A23-2EAC4FD61921}"/>
    <cellStyle name="Millares 6 2 9" xfId="4182" xr:uid="{00000000-0005-0000-0000-000033150000}"/>
    <cellStyle name="Millares 6 2 9 2" xfId="5867" xr:uid="{00000000-0005-0000-0000-000034150000}"/>
    <cellStyle name="Millares 6 2 9 2 2" xfId="9256" xr:uid="{00000000-0005-0000-0000-000035150000}"/>
    <cellStyle name="Millares 6 2 9 2 2 2" xfId="15994" xr:uid="{BCD1615E-C0EE-45E4-951D-4EB64E4F58C1}"/>
    <cellStyle name="Millares 6 2 9 2 3" xfId="12635" xr:uid="{07B2CF47-FC3D-4134-AA31-2228B59F1A60}"/>
    <cellStyle name="Millares 6 2 9 3" xfId="7587" xr:uid="{00000000-0005-0000-0000-000036150000}"/>
    <cellStyle name="Millares 6 2 9 3 2" xfId="14325" xr:uid="{881D712B-F968-433C-944D-E273CA0DF319}"/>
    <cellStyle name="Millares 6 2 9 4" xfId="10966" xr:uid="{B8D85D61-CA28-4E60-BCF3-1ED47B1FC436}"/>
    <cellStyle name="Millares 6 3" xfId="237" xr:uid="{00000000-0005-0000-0000-000037150000}"/>
    <cellStyle name="Millares 6 3 10" xfId="4601" xr:uid="{00000000-0005-0000-0000-000038150000}"/>
    <cellStyle name="Millares 6 3 10 2" xfId="7990" xr:uid="{00000000-0005-0000-0000-000039150000}"/>
    <cellStyle name="Millares 6 3 10 2 2" xfId="14728" xr:uid="{EAF9B190-B620-41B1-A120-7EB2ADA4ED65}"/>
    <cellStyle name="Millares 6 3 10 3" xfId="11369" xr:uid="{BA3E9E92-F5F9-46DD-BC5C-82DB97705BCB}"/>
    <cellStyle name="Millares 6 3 11" xfId="6280" xr:uid="{00000000-0005-0000-0000-00003A150000}"/>
    <cellStyle name="Millares 6 3 11 2" xfId="13041" xr:uid="{383B46D0-FC69-44B1-BBD5-3E61170AA906}"/>
    <cellStyle name="Millares 6 3 12" xfId="9702" xr:uid="{BB051728-4F39-4090-8626-286F7B7A9203}"/>
    <cellStyle name="Millares 6 3 2" xfId="238" xr:uid="{00000000-0005-0000-0000-00003B150000}"/>
    <cellStyle name="Millares 6 3 2 10" xfId="6281" xr:uid="{00000000-0005-0000-0000-00003C150000}"/>
    <cellStyle name="Millares 6 3 2 10 2" xfId="13042" xr:uid="{0E430524-FF7A-45AB-AFB4-71088EED5187}"/>
    <cellStyle name="Millares 6 3 2 11" xfId="9703" xr:uid="{1461387A-61DA-404C-9EF0-3364E0BEDE5B}"/>
    <cellStyle name="Millares 6 3 2 2" xfId="2908" xr:uid="{00000000-0005-0000-0000-00003D150000}"/>
    <cellStyle name="Millares 6 3 2 2 10" xfId="9752" xr:uid="{4D3F876C-D545-4D1B-90E9-C99B9BB0B35F}"/>
    <cellStyle name="Millares 6 3 2 2 2" xfId="3040" xr:uid="{00000000-0005-0000-0000-00003E150000}"/>
    <cellStyle name="Millares 6 3 2 2 2 2" xfId="3238" xr:uid="{00000000-0005-0000-0000-00003F150000}"/>
    <cellStyle name="Millares 6 3 2 2 2 2 2" xfId="3630" xr:uid="{00000000-0005-0000-0000-000040150000}"/>
    <cellStyle name="Millares 6 3 2 2 2 2 2 2" xfId="5334" xr:uid="{00000000-0005-0000-0000-000041150000}"/>
    <cellStyle name="Millares 6 3 2 2 2 2 2 2 2" xfId="8723" xr:uid="{00000000-0005-0000-0000-000042150000}"/>
    <cellStyle name="Millares 6 3 2 2 2 2 2 2 2 2" xfId="15461" xr:uid="{F80D0014-F979-4BBC-AA18-BDA486C00C92}"/>
    <cellStyle name="Millares 6 3 2 2 2 2 2 2 3" xfId="12102" xr:uid="{66AB28D2-6804-41F9-949F-F059A95A00EB}"/>
    <cellStyle name="Millares 6 3 2 2 2 2 2 3" xfId="7054" xr:uid="{00000000-0005-0000-0000-000043150000}"/>
    <cellStyle name="Millares 6 3 2 2 2 2 2 3 2" xfId="13792" xr:uid="{AC5F2C91-FCCD-467C-B824-375DD6DBC227}"/>
    <cellStyle name="Millares 6 3 2 2 2 2 2 4" xfId="10433" xr:uid="{C38C3FFE-E977-4BC2-9A79-82FCC24F3F8C}"/>
    <cellStyle name="Millares 6 3 2 2 2 2 3" xfId="4025" xr:uid="{00000000-0005-0000-0000-000044150000}"/>
    <cellStyle name="Millares 6 3 2 2 2 2 3 2" xfId="5723" xr:uid="{00000000-0005-0000-0000-000045150000}"/>
    <cellStyle name="Millares 6 3 2 2 2 2 3 2 2" xfId="9112" xr:uid="{00000000-0005-0000-0000-000046150000}"/>
    <cellStyle name="Millares 6 3 2 2 2 2 3 2 2 2" xfId="15850" xr:uid="{B3F238BC-AF62-4D82-B874-CB2DCFB4E5B5}"/>
    <cellStyle name="Millares 6 3 2 2 2 2 3 2 3" xfId="12491" xr:uid="{30DA7C3F-26E4-449B-A378-D778A5B2F3EC}"/>
    <cellStyle name="Millares 6 3 2 2 2 2 3 3" xfId="7443" xr:uid="{00000000-0005-0000-0000-000047150000}"/>
    <cellStyle name="Millares 6 3 2 2 2 2 3 3 2" xfId="14181" xr:uid="{B115CFA9-A011-4DEF-BFA1-D2D673F4F380}"/>
    <cellStyle name="Millares 6 3 2 2 2 2 3 4" xfId="10822" xr:uid="{57F7861B-1D1B-4439-A63A-1BD8225E609A}"/>
    <cellStyle name="Millares 6 3 2 2 2 2 4" xfId="4532" xr:uid="{00000000-0005-0000-0000-000048150000}"/>
    <cellStyle name="Millares 6 3 2 2 2 2 4 2" xfId="6213" xr:uid="{00000000-0005-0000-0000-000049150000}"/>
    <cellStyle name="Millares 6 3 2 2 2 2 4 2 2" xfId="9602" xr:uid="{00000000-0005-0000-0000-00004A150000}"/>
    <cellStyle name="Millares 6 3 2 2 2 2 4 2 2 2" xfId="16340" xr:uid="{93C7C1FF-A088-4B55-80FD-FB920ABD0FC9}"/>
    <cellStyle name="Millares 6 3 2 2 2 2 4 2 3" xfId="12981" xr:uid="{E8537B5F-3168-484D-8131-F21049CFCDC1}"/>
    <cellStyle name="Millares 6 3 2 2 2 2 4 3" xfId="7933" xr:uid="{00000000-0005-0000-0000-00004B150000}"/>
    <cellStyle name="Millares 6 3 2 2 2 2 4 3 2" xfId="14671" xr:uid="{BA93DB3E-6783-41AA-B5DD-00B785AAB3B5}"/>
    <cellStyle name="Millares 6 3 2 2 2 2 4 4" xfId="11312" xr:uid="{8740B68D-E956-4F45-91B1-D9A27B35BA7F}"/>
    <cellStyle name="Millares 6 3 2 2 2 2 5" xfId="4946" xr:uid="{00000000-0005-0000-0000-00004C150000}"/>
    <cellStyle name="Millares 6 3 2 2 2 2 5 2" xfId="8335" xr:uid="{00000000-0005-0000-0000-00004D150000}"/>
    <cellStyle name="Millares 6 3 2 2 2 2 5 2 2" xfId="15073" xr:uid="{A9DC6616-985F-4D8C-8272-082A474BECDA}"/>
    <cellStyle name="Millares 6 3 2 2 2 2 5 3" xfId="11714" xr:uid="{52FF81E0-76F7-4316-AE46-259FFB346E11}"/>
    <cellStyle name="Millares 6 3 2 2 2 2 6" xfId="6666" xr:uid="{00000000-0005-0000-0000-00004E150000}"/>
    <cellStyle name="Millares 6 3 2 2 2 2 6 2" xfId="13404" xr:uid="{EDB16C7E-F9F5-436E-9041-E65AD8FE450D}"/>
    <cellStyle name="Millares 6 3 2 2 2 2 7" xfId="10044" xr:uid="{59E5A673-E993-4FED-99B9-8CE4744A43A9}"/>
    <cellStyle name="Millares 6 3 2 2 2 3" xfId="3436" xr:uid="{00000000-0005-0000-0000-00004F150000}"/>
    <cellStyle name="Millares 6 3 2 2 2 3 2" xfId="5140" xr:uid="{00000000-0005-0000-0000-000050150000}"/>
    <cellStyle name="Millares 6 3 2 2 2 3 2 2" xfId="8529" xr:uid="{00000000-0005-0000-0000-000051150000}"/>
    <cellStyle name="Millares 6 3 2 2 2 3 2 2 2" xfId="15267" xr:uid="{D5932A26-CD0F-4358-B63A-BBE491D63888}"/>
    <cellStyle name="Millares 6 3 2 2 2 3 2 3" xfId="11908" xr:uid="{4DFF945C-D049-466F-8879-5F8B9A340045}"/>
    <cellStyle name="Millares 6 3 2 2 2 3 3" xfId="6860" xr:uid="{00000000-0005-0000-0000-000052150000}"/>
    <cellStyle name="Millares 6 3 2 2 2 3 3 2" xfId="13598" xr:uid="{40D8A455-2229-433E-B042-AB36D7E069FE}"/>
    <cellStyle name="Millares 6 3 2 2 2 3 4" xfId="10239" xr:uid="{B60F8FC5-1250-49B4-8B32-917BA4A280C1}"/>
    <cellStyle name="Millares 6 3 2 2 2 4" xfId="3831" xr:uid="{00000000-0005-0000-0000-000053150000}"/>
    <cellStyle name="Millares 6 3 2 2 2 4 2" xfId="5529" xr:uid="{00000000-0005-0000-0000-000054150000}"/>
    <cellStyle name="Millares 6 3 2 2 2 4 2 2" xfId="8918" xr:uid="{00000000-0005-0000-0000-000055150000}"/>
    <cellStyle name="Millares 6 3 2 2 2 4 2 2 2" xfId="15656" xr:uid="{1A8213E7-FCA2-4443-8B65-36C6B772D887}"/>
    <cellStyle name="Millares 6 3 2 2 2 4 2 3" xfId="12297" xr:uid="{2A1FC244-5405-4E0F-B05B-B65C82A7B736}"/>
    <cellStyle name="Millares 6 3 2 2 2 4 3" xfId="7249" xr:uid="{00000000-0005-0000-0000-000056150000}"/>
    <cellStyle name="Millares 6 3 2 2 2 4 3 2" xfId="13987" xr:uid="{2E72E07E-A650-4408-BCD7-1635F8E182C5}"/>
    <cellStyle name="Millares 6 3 2 2 2 4 4" xfId="10628" xr:uid="{3F7F03A1-9595-429B-B324-8DBA2DBC2FF5}"/>
    <cellStyle name="Millares 6 3 2 2 2 5" xfId="4338" xr:uid="{00000000-0005-0000-0000-000057150000}"/>
    <cellStyle name="Millares 6 3 2 2 2 5 2" xfId="6019" xr:uid="{00000000-0005-0000-0000-000058150000}"/>
    <cellStyle name="Millares 6 3 2 2 2 5 2 2" xfId="9408" xr:uid="{00000000-0005-0000-0000-000059150000}"/>
    <cellStyle name="Millares 6 3 2 2 2 5 2 2 2" xfId="16146" xr:uid="{B2F33156-A606-43C8-BA09-2F47B660A4CD}"/>
    <cellStyle name="Millares 6 3 2 2 2 5 2 3" xfId="12787" xr:uid="{0FE37942-E539-4DFA-9AED-18A5118EF400}"/>
    <cellStyle name="Millares 6 3 2 2 2 5 3" xfId="7739" xr:uid="{00000000-0005-0000-0000-00005A150000}"/>
    <cellStyle name="Millares 6 3 2 2 2 5 3 2" xfId="14477" xr:uid="{BD393691-9CBA-4084-8EE7-8E681E251871}"/>
    <cellStyle name="Millares 6 3 2 2 2 5 4" xfId="11118" xr:uid="{BC0F19A5-C01E-4AFC-A70F-F9249642A6DC}"/>
    <cellStyle name="Millares 6 3 2 2 2 6" xfId="4752" xr:uid="{00000000-0005-0000-0000-00005B150000}"/>
    <cellStyle name="Millares 6 3 2 2 2 6 2" xfId="8141" xr:uid="{00000000-0005-0000-0000-00005C150000}"/>
    <cellStyle name="Millares 6 3 2 2 2 6 2 2" xfId="14879" xr:uid="{B033B928-5E1C-45E4-8672-BD20C564CE3E}"/>
    <cellStyle name="Millares 6 3 2 2 2 6 3" xfId="11520" xr:uid="{687CD918-D874-43DA-A26C-FAD57CC63151}"/>
    <cellStyle name="Millares 6 3 2 2 2 7" xfId="6472" xr:uid="{00000000-0005-0000-0000-00005D150000}"/>
    <cellStyle name="Millares 6 3 2 2 2 7 2" xfId="13210" xr:uid="{A4CAE2E7-897D-4619-B829-917C6DD51C54}"/>
    <cellStyle name="Millares 6 3 2 2 2 8" xfId="9850" xr:uid="{CA3C5C97-D1F7-495C-9355-6666719244D2}"/>
    <cellStyle name="Millares 6 3 2 2 3" xfId="3140" xr:uid="{00000000-0005-0000-0000-00005E150000}"/>
    <cellStyle name="Millares 6 3 2 2 3 2" xfId="3532" xr:uid="{00000000-0005-0000-0000-00005F150000}"/>
    <cellStyle name="Millares 6 3 2 2 3 2 2" xfId="5236" xr:uid="{00000000-0005-0000-0000-000060150000}"/>
    <cellStyle name="Millares 6 3 2 2 3 2 2 2" xfId="8625" xr:uid="{00000000-0005-0000-0000-000061150000}"/>
    <cellStyle name="Millares 6 3 2 2 3 2 2 2 2" xfId="15363" xr:uid="{A2D33344-AE25-413C-9A59-B5617D0240EA}"/>
    <cellStyle name="Millares 6 3 2 2 3 2 2 3" xfId="12004" xr:uid="{D22236AD-AC81-4B11-AF06-8E4B2EE4E2B7}"/>
    <cellStyle name="Millares 6 3 2 2 3 2 3" xfId="6956" xr:uid="{00000000-0005-0000-0000-000062150000}"/>
    <cellStyle name="Millares 6 3 2 2 3 2 3 2" xfId="13694" xr:uid="{D89743F7-3D8F-41F8-8BC8-D9F372714EDE}"/>
    <cellStyle name="Millares 6 3 2 2 3 2 4" xfId="10335" xr:uid="{F932795D-56A3-43E2-BA4C-C27A8B53407E}"/>
    <cellStyle name="Millares 6 3 2 2 3 3" xfId="3927" xr:uid="{00000000-0005-0000-0000-000063150000}"/>
    <cellStyle name="Millares 6 3 2 2 3 3 2" xfId="5625" xr:uid="{00000000-0005-0000-0000-000064150000}"/>
    <cellStyle name="Millares 6 3 2 2 3 3 2 2" xfId="9014" xr:uid="{00000000-0005-0000-0000-000065150000}"/>
    <cellStyle name="Millares 6 3 2 2 3 3 2 2 2" xfId="15752" xr:uid="{170C1272-139E-4ADE-BDD6-91E6D0FCD224}"/>
    <cellStyle name="Millares 6 3 2 2 3 3 2 3" xfId="12393" xr:uid="{BAB82942-17CF-4017-A488-197D84B56CB9}"/>
    <cellStyle name="Millares 6 3 2 2 3 3 3" xfId="7345" xr:uid="{00000000-0005-0000-0000-000066150000}"/>
    <cellStyle name="Millares 6 3 2 2 3 3 3 2" xfId="14083" xr:uid="{C0A3CDE2-4D4E-43F2-B505-33B3D279265F}"/>
    <cellStyle name="Millares 6 3 2 2 3 3 4" xfId="10724" xr:uid="{37FF2A8E-3DAB-414B-A206-05B543FA722F}"/>
    <cellStyle name="Millares 6 3 2 2 3 4" xfId="4434" xr:uid="{00000000-0005-0000-0000-000067150000}"/>
    <cellStyle name="Millares 6 3 2 2 3 4 2" xfId="6115" xr:uid="{00000000-0005-0000-0000-000068150000}"/>
    <cellStyle name="Millares 6 3 2 2 3 4 2 2" xfId="9504" xr:uid="{00000000-0005-0000-0000-000069150000}"/>
    <cellStyle name="Millares 6 3 2 2 3 4 2 2 2" xfId="16242" xr:uid="{38A9B197-EBA5-4DFE-A468-22D54CEBF97D}"/>
    <cellStyle name="Millares 6 3 2 2 3 4 2 3" xfId="12883" xr:uid="{216E2A1E-3993-4E1B-8B4F-1C2E3627A24C}"/>
    <cellStyle name="Millares 6 3 2 2 3 4 3" xfId="7835" xr:uid="{00000000-0005-0000-0000-00006A150000}"/>
    <cellStyle name="Millares 6 3 2 2 3 4 3 2" xfId="14573" xr:uid="{C2119CEA-09BC-4B6A-A582-499EB54C08F6}"/>
    <cellStyle name="Millares 6 3 2 2 3 4 4" xfId="11214" xr:uid="{76818762-7A76-4FC3-8497-39535FBFB80F}"/>
    <cellStyle name="Millares 6 3 2 2 3 5" xfId="4848" xr:uid="{00000000-0005-0000-0000-00006B150000}"/>
    <cellStyle name="Millares 6 3 2 2 3 5 2" xfId="8237" xr:uid="{00000000-0005-0000-0000-00006C150000}"/>
    <cellStyle name="Millares 6 3 2 2 3 5 2 2" xfId="14975" xr:uid="{C2346056-8FF3-4DEF-998F-73F66E0D9AD9}"/>
    <cellStyle name="Millares 6 3 2 2 3 5 3" xfId="11616" xr:uid="{D2DB6003-B815-4F74-AE46-B5DF32838C61}"/>
    <cellStyle name="Millares 6 3 2 2 3 6" xfId="6568" xr:uid="{00000000-0005-0000-0000-00006D150000}"/>
    <cellStyle name="Millares 6 3 2 2 3 6 2" xfId="13306" xr:uid="{89DC5BD0-8130-4E68-819D-0FA100D45A16}"/>
    <cellStyle name="Millares 6 3 2 2 3 7" xfId="9946" xr:uid="{0302506B-5FB7-484B-A151-0BA16E07016B}"/>
    <cellStyle name="Millares 6 3 2 2 4" xfId="3338" xr:uid="{00000000-0005-0000-0000-00006E150000}"/>
    <cellStyle name="Millares 6 3 2 2 4 2" xfId="5042" xr:uid="{00000000-0005-0000-0000-00006F150000}"/>
    <cellStyle name="Millares 6 3 2 2 4 2 2" xfId="8431" xr:uid="{00000000-0005-0000-0000-000070150000}"/>
    <cellStyle name="Millares 6 3 2 2 4 2 2 2" xfId="15169" xr:uid="{CB1DFD4E-AF99-4FAB-A3C9-F4459986D5DA}"/>
    <cellStyle name="Millares 6 3 2 2 4 2 3" xfId="11810" xr:uid="{F983725D-01BA-4400-ABA1-C0104591B445}"/>
    <cellStyle name="Millares 6 3 2 2 4 3" xfId="6762" xr:uid="{00000000-0005-0000-0000-000071150000}"/>
    <cellStyle name="Millares 6 3 2 2 4 3 2" xfId="13500" xr:uid="{CAACFAA7-E8E6-47CF-8549-9A58DF3E9767}"/>
    <cellStyle name="Millares 6 3 2 2 4 4" xfId="10141" xr:uid="{9A34585C-9732-4A7B-827F-723296A967F7}"/>
    <cellStyle name="Millares 6 3 2 2 5" xfId="3733" xr:uid="{00000000-0005-0000-0000-000072150000}"/>
    <cellStyle name="Millares 6 3 2 2 5 2" xfId="5431" xr:uid="{00000000-0005-0000-0000-000073150000}"/>
    <cellStyle name="Millares 6 3 2 2 5 2 2" xfId="8820" xr:uid="{00000000-0005-0000-0000-000074150000}"/>
    <cellStyle name="Millares 6 3 2 2 5 2 2 2" xfId="15558" xr:uid="{FB257B18-4CA0-47C0-BA48-46986A80FD1B}"/>
    <cellStyle name="Millares 6 3 2 2 5 2 3" xfId="12199" xr:uid="{E21D71D3-C9B0-4FAE-8FD9-4F97B41416D8}"/>
    <cellStyle name="Millares 6 3 2 2 5 3" xfId="7151" xr:uid="{00000000-0005-0000-0000-000075150000}"/>
    <cellStyle name="Millares 6 3 2 2 5 3 2" xfId="13889" xr:uid="{C1F0492E-BE3F-49AB-A98B-DC20A305ED3D}"/>
    <cellStyle name="Millares 6 3 2 2 5 4" xfId="10530" xr:uid="{B5E847A6-AE81-48C2-9642-C1EDC55DCB0B}"/>
    <cellStyle name="Millares 6 3 2 2 6" xfId="4131" xr:uid="{00000000-0005-0000-0000-000076150000}"/>
    <cellStyle name="Millares 6 3 2 2 6 2" xfId="5823" xr:uid="{00000000-0005-0000-0000-000077150000}"/>
    <cellStyle name="Millares 6 3 2 2 6 2 2" xfId="9212" xr:uid="{00000000-0005-0000-0000-000078150000}"/>
    <cellStyle name="Millares 6 3 2 2 6 2 2 2" xfId="15950" xr:uid="{10BFF8B9-A745-48B9-891F-3454AC58E377}"/>
    <cellStyle name="Millares 6 3 2 2 6 2 3" xfId="12591" xr:uid="{99681155-EEC1-4D47-88F7-D4E8AE0BE155}"/>
    <cellStyle name="Millares 6 3 2 2 6 3" xfId="7543" xr:uid="{00000000-0005-0000-0000-000079150000}"/>
    <cellStyle name="Millares 6 3 2 2 6 3 2" xfId="14281" xr:uid="{CD9CCB25-F40C-4567-92EB-317716DFB8F8}"/>
    <cellStyle name="Millares 6 3 2 2 6 4" xfId="10922" xr:uid="{5C1368C9-75C4-4B3D-89FD-AE39749F780F}"/>
    <cellStyle name="Millares 6 3 2 2 7" xfId="4240" xr:uid="{00000000-0005-0000-0000-00007A150000}"/>
    <cellStyle name="Millares 6 3 2 2 7 2" xfId="5921" xr:uid="{00000000-0005-0000-0000-00007B150000}"/>
    <cellStyle name="Millares 6 3 2 2 7 2 2" xfId="9310" xr:uid="{00000000-0005-0000-0000-00007C150000}"/>
    <cellStyle name="Millares 6 3 2 2 7 2 2 2" xfId="16048" xr:uid="{F7090551-5961-4388-9067-D823A6ACBD5E}"/>
    <cellStyle name="Millares 6 3 2 2 7 2 3" xfId="12689" xr:uid="{5724CC92-E731-4F79-B4E3-1E61654A0061}"/>
    <cellStyle name="Millares 6 3 2 2 7 3" xfId="7641" xr:uid="{00000000-0005-0000-0000-00007D150000}"/>
    <cellStyle name="Millares 6 3 2 2 7 3 2" xfId="14379" xr:uid="{E31528C6-9ACA-4EB5-B5CE-28A2EA461E7B}"/>
    <cellStyle name="Millares 6 3 2 2 7 4" xfId="11020" xr:uid="{A11CCD5A-3F9A-4181-BE6A-7E2D6E2CF3BA}"/>
    <cellStyle name="Millares 6 3 2 2 8" xfId="4654" xr:uid="{00000000-0005-0000-0000-00007E150000}"/>
    <cellStyle name="Millares 6 3 2 2 8 2" xfId="8043" xr:uid="{00000000-0005-0000-0000-00007F150000}"/>
    <cellStyle name="Millares 6 3 2 2 8 2 2" xfId="14781" xr:uid="{86BB83F2-108B-48CF-AED0-86DA18071C34}"/>
    <cellStyle name="Millares 6 3 2 2 8 3" xfId="11422" xr:uid="{6428287E-8482-4686-BF9F-02E1E13487EE}"/>
    <cellStyle name="Millares 6 3 2 2 9" xfId="6360" xr:uid="{00000000-0005-0000-0000-000080150000}"/>
    <cellStyle name="Millares 6 3 2 2 9 2" xfId="13104" xr:uid="{EC352A5B-EF88-4CAB-998F-C82735402FFD}"/>
    <cellStyle name="Millares 6 3 2 3" xfId="2985" xr:uid="{00000000-0005-0000-0000-000081150000}"/>
    <cellStyle name="Millares 6 3 2 3 2" xfId="3187" xr:uid="{00000000-0005-0000-0000-000082150000}"/>
    <cellStyle name="Millares 6 3 2 3 2 2" xfId="3579" xr:uid="{00000000-0005-0000-0000-000083150000}"/>
    <cellStyle name="Millares 6 3 2 3 2 2 2" xfId="5283" xr:uid="{00000000-0005-0000-0000-000084150000}"/>
    <cellStyle name="Millares 6 3 2 3 2 2 2 2" xfId="8672" xr:uid="{00000000-0005-0000-0000-000085150000}"/>
    <cellStyle name="Millares 6 3 2 3 2 2 2 2 2" xfId="15410" xr:uid="{2EA9536F-9228-439D-9947-7F8D83EB61A3}"/>
    <cellStyle name="Millares 6 3 2 3 2 2 2 3" xfId="12051" xr:uid="{07E2D997-6057-4C63-9306-96D61001F077}"/>
    <cellStyle name="Millares 6 3 2 3 2 2 3" xfId="7003" xr:uid="{00000000-0005-0000-0000-000086150000}"/>
    <cellStyle name="Millares 6 3 2 3 2 2 3 2" xfId="13741" xr:uid="{8443160F-7FE5-4871-AC16-F77421FC25D7}"/>
    <cellStyle name="Millares 6 3 2 3 2 2 4" xfId="10382" xr:uid="{D3A84453-5D10-4DA3-8EDF-7B986094C794}"/>
    <cellStyle name="Millares 6 3 2 3 2 3" xfId="3974" xr:uid="{00000000-0005-0000-0000-000087150000}"/>
    <cellStyle name="Millares 6 3 2 3 2 3 2" xfId="5672" xr:uid="{00000000-0005-0000-0000-000088150000}"/>
    <cellStyle name="Millares 6 3 2 3 2 3 2 2" xfId="9061" xr:uid="{00000000-0005-0000-0000-000089150000}"/>
    <cellStyle name="Millares 6 3 2 3 2 3 2 2 2" xfId="15799" xr:uid="{1AD8DF79-06A2-4940-9442-382F722AEB0C}"/>
    <cellStyle name="Millares 6 3 2 3 2 3 2 3" xfId="12440" xr:uid="{5C679666-7E8A-4A08-84F4-10ECDDA53091}"/>
    <cellStyle name="Millares 6 3 2 3 2 3 3" xfId="7392" xr:uid="{00000000-0005-0000-0000-00008A150000}"/>
    <cellStyle name="Millares 6 3 2 3 2 3 3 2" xfId="14130" xr:uid="{47DD96AE-1FC6-4059-AABA-03E8CE302864}"/>
    <cellStyle name="Millares 6 3 2 3 2 3 4" xfId="10771" xr:uid="{4C8C871D-83AD-4B4E-BEC3-7CD1E0AE0B14}"/>
    <cellStyle name="Millares 6 3 2 3 2 4" xfId="4481" xr:uid="{00000000-0005-0000-0000-00008B150000}"/>
    <cellStyle name="Millares 6 3 2 3 2 4 2" xfId="6162" xr:uid="{00000000-0005-0000-0000-00008C150000}"/>
    <cellStyle name="Millares 6 3 2 3 2 4 2 2" xfId="9551" xr:uid="{00000000-0005-0000-0000-00008D150000}"/>
    <cellStyle name="Millares 6 3 2 3 2 4 2 2 2" xfId="16289" xr:uid="{374FCFFE-6748-493E-B93F-019C4C80D3DD}"/>
    <cellStyle name="Millares 6 3 2 3 2 4 2 3" xfId="12930" xr:uid="{6A242349-B6FC-4F05-AAA3-6DC15E6A4B8B}"/>
    <cellStyle name="Millares 6 3 2 3 2 4 3" xfId="7882" xr:uid="{00000000-0005-0000-0000-00008E150000}"/>
    <cellStyle name="Millares 6 3 2 3 2 4 3 2" xfId="14620" xr:uid="{9B83801D-B5EE-4CE1-92F0-9A6D3248D298}"/>
    <cellStyle name="Millares 6 3 2 3 2 4 4" xfId="11261" xr:uid="{5759917D-5723-41F1-8E74-8CF6846E23BD}"/>
    <cellStyle name="Millares 6 3 2 3 2 5" xfId="4895" xr:uid="{00000000-0005-0000-0000-00008F150000}"/>
    <cellStyle name="Millares 6 3 2 3 2 5 2" xfId="8284" xr:uid="{00000000-0005-0000-0000-000090150000}"/>
    <cellStyle name="Millares 6 3 2 3 2 5 2 2" xfId="15022" xr:uid="{BF583B00-BE39-4BBD-B247-38966F85D293}"/>
    <cellStyle name="Millares 6 3 2 3 2 5 3" xfId="11663" xr:uid="{2AB953C2-327B-47BD-9C5A-6E82D64FEF14}"/>
    <cellStyle name="Millares 6 3 2 3 2 6" xfId="6615" xr:uid="{00000000-0005-0000-0000-000091150000}"/>
    <cellStyle name="Millares 6 3 2 3 2 6 2" xfId="13353" xr:uid="{B3B4446A-6FE3-4696-A5E3-53F3923FDCEC}"/>
    <cellStyle name="Millares 6 3 2 3 2 7" xfId="9993" xr:uid="{DF8AE001-E568-4B6F-85A5-602CA880CA84}"/>
    <cellStyle name="Millares 6 3 2 3 3" xfId="3385" xr:uid="{00000000-0005-0000-0000-000092150000}"/>
    <cellStyle name="Millares 6 3 2 3 3 2" xfId="5089" xr:uid="{00000000-0005-0000-0000-000093150000}"/>
    <cellStyle name="Millares 6 3 2 3 3 2 2" xfId="8478" xr:uid="{00000000-0005-0000-0000-000094150000}"/>
    <cellStyle name="Millares 6 3 2 3 3 2 2 2" xfId="15216" xr:uid="{F71850C6-8E6E-42F5-9FD1-89B649A928C9}"/>
    <cellStyle name="Millares 6 3 2 3 3 2 3" xfId="11857" xr:uid="{C0875B6A-A3BC-46E1-BBF4-DC52D2E5B2B0}"/>
    <cellStyle name="Millares 6 3 2 3 3 3" xfId="6809" xr:uid="{00000000-0005-0000-0000-000095150000}"/>
    <cellStyle name="Millares 6 3 2 3 3 3 2" xfId="13547" xr:uid="{7169D1FD-2E0F-4C6E-ABEF-6558B0E594C6}"/>
    <cellStyle name="Millares 6 3 2 3 3 4" xfId="10188" xr:uid="{E340C7A8-A503-4639-8F58-291F88C33150}"/>
    <cellStyle name="Millares 6 3 2 3 4" xfId="3780" xr:uid="{00000000-0005-0000-0000-000096150000}"/>
    <cellStyle name="Millares 6 3 2 3 4 2" xfId="5478" xr:uid="{00000000-0005-0000-0000-000097150000}"/>
    <cellStyle name="Millares 6 3 2 3 4 2 2" xfId="8867" xr:uid="{00000000-0005-0000-0000-000098150000}"/>
    <cellStyle name="Millares 6 3 2 3 4 2 2 2" xfId="15605" xr:uid="{90183291-3D17-4A3B-A565-2B2624E67118}"/>
    <cellStyle name="Millares 6 3 2 3 4 2 3" xfId="12246" xr:uid="{8A7EFF0B-8CE7-48F4-BDB4-0D528A4C7797}"/>
    <cellStyle name="Millares 6 3 2 3 4 3" xfId="7198" xr:uid="{00000000-0005-0000-0000-000099150000}"/>
    <cellStyle name="Millares 6 3 2 3 4 3 2" xfId="13936" xr:uid="{4D1510A4-A2E4-4CAD-849B-B9014A1B9CA2}"/>
    <cellStyle name="Millares 6 3 2 3 4 4" xfId="10577" xr:uid="{09450273-F24C-4BAD-8884-C7A1B766A395}"/>
    <cellStyle name="Millares 6 3 2 3 5" xfId="4287" xr:uid="{00000000-0005-0000-0000-00009A150000}"/>
    <cellStyle name="Millares 6 3 2 3 5 2" xfId="5968" xr:uid="{00000000-0005-0000-0000-00009B150000}"/>
    <cellStyle name="Millares 6 3 2 3 5 2 2" xfId="9357" xr:uid="{00000000-0005-0000-0000-00009C150000}"/>
    <cellStyle name="Millares 6 3 2 3 5 2 2 2" xfId="16095" xr:uid="{E50EEDC0-66CF-456E-AFD4-B650B28730F4}"/>
    <cellStyle name="Millares 6 3 2 3 5 2 3" xfId="12736" xr:uid="{D51460E7-54D3-4C08-BEA7-BB5F44BDECD7}"/>
    <cellStyle name="Millares 6 3 2 3 5 3" xfId="7688" xr:uid="{00000000-0005-0000-0000-00009D150000}"/>
    <cellStyle name="Millares 6 3 2 3 5 3 2" xfId="14426" xr:uid="{70A35288-5FA5-450D-BB4A-61281F35C470}"/>
    <cellStyle name="Millares 6 3 2 3 5 4" xfId="11067" xr:uid="{2EC34650-114C-42EA-AD57-C82DDBCE255C}"/>
    <cellStyle name="Millares 6 3 2 3 6" xfId="4701" xr:uid="{00000000-0005-0000-0000-00009E150000}"/>
    <cellStyle name="Millares 6 3 2 3 6 2" xfId="8090" xr:uid="{00000000-0005-0000-0000-00009F150000}"/>
    <cellStyle name="Millares 6 3 2 3 6 2 2" xfId="14828" xr:uid="{05B36944-2679-4274-9D81-747691C78E23}"/>
    <cellStyle name="Millares 6 3 2 3 6 3" xfId="11469" xr:uid="{B5524ABC-3BF8-46AE-BD75-28354924AD30}"/>
    <cellStyle name="Millares 6 3 2 3 7" xfId="6421" xr:uid="{00000000-0005-0000-0000-0000A0150000}"/>
    <cellStyle name="Millares 6 3 2 3 7 2" xfId="13159" xr:uid="{18B5875E-616B-483F-A038-32C4F38A0053}"/>
    <cellStyle name="Millares 6 3 2 3 8" xfId="9799" xr:uid="{C1583AB2-182F-4C6A-BBFA-21909BEE0914}"/>
    <cellStyle name="Millares 6 3 2 4" xfId="3091" xr:uid="{00000000-0005-0000-0000-0000A1150000}"/>
    <cellStyle name="Millares 6 3 2 4 2" xfId="3483" xr:uid="{00000000-0005-0000-0000-0000A2150000}"/>
    <cellStyle name="Millares 6 3 2 4 2 2" xfId="5187" xr:uid="{00000000-0005-0000-0000-0000A3150000}"/>
    <cellStyle name="Millares 6 3 2 4 2 2 2" xfId="8576" xr:uid="{00000000-0005-0000-0000-0000A4150000}"/>
    <cellStyle name="Millares 6 3 2 4 2 2 2 2" xfId="15314" xr:uid="{16E8BCC1-BAC2-42BC-9597-FEF8A4BEF356}"/>
    <cellStyle name="Millares 6 3 2 4 2 2 3" xfId="11955" xr:uid="{C67E73A6-41A9-482E-9724-C3A3324EED20}"/>
    <cellStyle name="Millares 6 3 2 4 2 3" xfId="6907" xr:uid="{00000000-0005-0000-0000-0000A5150000}"/>
    <cellStyle name="Millares 6 3 2 4 2 3 2" xfId="13645" xr:uid="{F7CB2EAB-7D7C-4D45-8DA6-040BB49AD096}"/>
    <cellStyle name="Millares 6 3 2 4 2 4" xfId="10286" xr:uid="{4F59435C-EBF8-460D-BC92-371BBF3DD506}"/>
    <cellStyle name="Millares 6 3 2 4 3" xfId="3878" xr:uid="{00000000-0005-0000-0000-0000A6150000}"/>
    <cellStyle name="Millares 6 3 2 4 3 2" xfId="5576" xr:uid="{00000000-0005-0000-0000-0000A7150000}"/>
    <cellStyle name="Millares 6 3 2 4 3 2 2" xfId="8965" xr:uid="{00000000-0005-0000-0000-0000A8150000}"/>
    <cellStyle name="Millares 6 3 2 4 3 2 2 2" xfId="15703" xr:uid="{4851C695-D08A-4967-B6D5-6A3E44B34AA6}"/>
    <cellStyle name="Millares 6 3 2 4 3 2 3" xfId="12344" xr:uid="{35BF98FD-F101-4AB4-BB8F-9A09E942833C}"/>
    <cellStyle name="Millares 6 3 2 4 3 3" xfId="7296" xr:uid="{00000000-0005-0000-0000-0000A9150000}"/>
    <cellStyle name="Millares 6 3 2 4 3 3 2" xfId="14034" xr:uid="{0B073D32-C639-478C-9053-4FAF79400AA7}"/>
    <cellStyle name="Millares 6 3 2 4 3 4" xfId="10675" xr:uid="{4921A715-4D38-4C03-9433-319447DD86C5}"/>
    <cellStyle name="Millares 6 3 2 4 4" xfId="4385" xr:uid="{00000000-0005-0000-0000-0000AA150000}"/>
    <cellStyle name="Millares 6 3 2 4 4 2" xfId="6066" xr:uid="{00000000-0005-0000-0000-0000AB150000}"/>
    <cellStyle name="Millares 6 3 2 4 4 2 2" xfId="9455" xr:uid="{00000000-0005-0000-0000-0000AC150000}"/>
    <cellStyle name="Millares 6 3 2 4 4 2 2 2" xfId="16193" xr:uid="{3789A322-C060-4E29-9545-E158FEE4977A}"/>
    <cellStyle name="Millares 6 3 2 4 4 2 3" xfId="12834" xr:uid="{2D9EC62A-28AE-4A1C-B09C-0537E92BB376}"/>
    <cellStyle name="Millares 6 3 2 4 4 3" xfId="7786" xr:uid="{00000000-0005-0000-0000-0000AD150000}"/>
    <cellStyle name="Millares 6 3 2 4 4 3 2" xfId="14524" xr:uid="{394936EF-5F4A-42C1-85AA-058BE2C34A88}"/>
    <cellStyle name="Millares 6 3 2 4 4 4" xfId="11165" xr:uid="{C250B638-480A-4151-A96E-9B426564746A}"/>
    <cellStyle name="Millares 6 3 2 4 5" xfId="4799" xr:uid="{00000000-0005-0000-0000-0000AE150000}"/>
    <cellStyle name="Millares 6 3 2 4 5 2" xfId="8188" xr:uid="{00000000-0005-0000-0000-0000AF150000}"/>
    <cellStyle name="Millares 6 3 2 4 5 2 2" xfId="14926" xr:uid="{74826B59-C3BE-42FC-9BC8-A439FAD4E2F7}"/>
    <cellStyle name="Millares 6 3 2 4 5 3" xfId="11567" xr:uid="{81057ED6-9778-42C4-88BF-E2AAA11D73FC}"/>
    <cellStyle name="Millares 6 3 2 4 6" xfId="6519" xr:uid="{00000000-0005-0000-0000-0000B0150000}"/>
    <cellStyle name="Millares 6 3 2 4 6 2" xfId="13257" xr:uid="{7DD51A92-C0C9-4781-BEC8-1D66C530816F}"/>
    <cellStyle name="Millares 6 3 2 4 7" xfId="9897" xr:uid="{0E0CD7D9-47D4-4D06-9847-10DA385A9F6C}"/>
    <cellStyle name="Millares 6 3 2 5" xfId="3289" xr:uid="{00000000-0005-0000-0000-0000B1150000}"/>
    <cellStyle name="Millares 6 3 2 5 2" xfId="4993" xr:uid="{00000000-0005-0000-0000-0000B2150000}"/>
    <cellStyle name="Millares 6 3 2 5 2 2" xfId="8382" xr:uid="{00000000-0005-0000-0000-0000B3150000}"/>
    <cellStyle name="Millares 6 3 2 5 2 2 2" xfId="15120" xr:uid="{768A2143-E614-4B14-97AA-36EDBB7BBBC3}"/>
    <cellStyle name="Millares 6 3 2 5 2 3" xfId="11761" xr:uid="{C1940891-475E-4B6B-BABC-8E6F08721E33}"/>
    <cellStyle name="Millares 6 3 2 5 3" xfId="6713" xr:uid="{00000000-0005-0000-0000-0000B4150000}"/>
    <cellStyle name="Millares 6 3 2 5 3 2" xfId="13451" xr:uid="{850B1F3B-24D3-46BE-8C7A-3344D8B64FEF}"/>
    <cellStyle name="Millares 6 3 2 5 4" xfId="10091" xr:uid="{12FD944D-3F16-4BC9-97AB-AC123D7B98F6}"/>
    <cellStyle name="Millares 6 3 2 6" xfId="3682" xr:uid="{00000000-0005-0000-0000-0000B5150000}"/>
    <cellStyle name="Millares 6 3 2 6 2" xfId="5381" xr:uid="{00000000-0005-0000-0000-0000B6150000}"/>
    <cellStyle name="Millares 6 3 2 6 2 2" xfId="8770" xr:uid="{00000000-0005-0000-0000-0000B7150000}"/>
    <cellStyle name="Millares 6 3 2 6 2 2 2" xfId="15508" xr:uid="{33807CD3-D151-4032-8A9A-774E067B7725}"/>
    <cellStyle name="Millares 6 3 2 6 2 3" xfId="12149" xr:uid="{495F00CA-A202-44E6-B57B-3DB4EC306A53}"/>
    <cellStyle name="Millares 6 3 2 6 3" xfId="7101" xr:uid="{00000000-0005-0000-0000-0000B8150000}"/>
    <cellStyle name="Millares 6 3 2 6 3 2" xfId="13839" xr:uid="{C9900B63-40D4-4791-9094-E8963D8FE254}"/>
    <cellStyle name="Millares 6 3 2 6 4" xfId="10480" xr:uid="{267278FC-C967-445A-9E03-F427940FBDBC}"/>
    <cellStyle name="Millares 6 3 2 7" xfId="4080" xr:uid="{00000000-0005-0000-0000-0000B9150000}"/>
    <cellStyle name="Millares 6 3 2 7 2" xfId="5772" xr:uid="{00000000-0005-0000-0000-0000BA150000}"/>
    <cellStyle name="Millares 6 3 2 7 2 2" xfId="9161" xr:uid="{00000000-0005-0000-0000-0000BB150000}"/>
    <cellStyle name="Millares 6 3 2 7 2 2 2" xfId="15899" xr:uid="{FD60E924-9DDF-45B7-86CF-B4F35AACAF13}"/>
    <cellStyle name="Millares 6 3 2 7 2 3" xfId="12540" xr:uid="{96124914-2151-4F8C-9C1F-EA4C4DFF1861}"/>
    <cellStyle name="Millares 6 3 2 7 3" xfId="7492" xr:uid="{00000000-0005-0000-0000-0000BC150000}"/>
    <cellStyle name="Millares 6 3 2 7 3 2" xfId="14230" xr:uid="{163E6CE8-FD5C-46A3-8433-C4AEF5E1583C}"/>
    <cellStyle name="Millares 6 3 2 7 4" xfId="10871" xr:uid="{A3E0F14C-83EA-4236-83B7-EA6935C84353}"/>
    <cellStyle name="Millares 6 3 2 8" xfId="4185" xr:uid="{00000000-0005-0000-0000-0000BD150000}"/>
    <cellStyle name="Millares 6 3 2 8 2" xfId="5870" xr:uid="{00000000-0005-0000-0000-0000BE150000}"/>
    <cellStyle name="Millares 6 3 2 8 2 2" xfId="9259" xr:uid="{00000000-0005-0000-0000-0000BF150000}"/>
    <cellStyle name="Millares 6 3 2 8 2 2 2" xfId="15997" xr:uid="{6F5F1E86-5A75-4F0E-9248-5B3924F4E704}"/>
    <cellStyle name="Millares 6 3 2 8 2 3" xfId="12638" xr:uid="{FA2333DF-52A8-4236-9DA9-74BB94F22621}"/>
    <cellStyle name="Millares 6 3 2 8 3" xfId="7590" xr:uid="{00000000-0005-0000-0000-0000C0150000}"/>
    <cellStyle name="Millares 6 3 2 8 3 2" xfId="14328" xr:uid="{E08EE311-E70A-48AF-91D5-299AEC1E68E1}"/>
    <cellStyle name="Millares 6 3 2 8 4" xfId="10969" xr:uid="{214FB9DB-5382-48B0-B7AE-8CFCF1738EB5}"/>
    <cellStyle name="Millares 6 3 2 9" xfId="4602" xr:uid="{00000000-0005-0000-0000-0000C1150000}"/>
    <cellStyle name="Millares 6 3 2 9 2" xfId="7991" xr:uid="{00000000-0005-0000-0000-0000C2150000}"/>
    <cellStyle name="Millares 6 3 2 9 2 2" xfId="14729" xr:uid="{AA7889C9-BDE5-4F33-993F-2F8F0CD48D75}"/>
    <cellStyle name="Millares 6 3 2 9 3" xfId="11370" xr:uid="{E68C7C7F-3CAD-4BDF-9D4F-124933976D19}"/>
    <cellStyle name="Millares 6 3 3" xfId="2907" xr:uid="{00000000-0005-0000-0000-0000C3150000}"/>
    <cellStyle name="Millares 6 3 3 10" xfId="9751" xr:uid="{57A356CB-1A95-4C75-99E3-F8DB46C08719}"/>
    <cellStyle name="Millares 6 3 3 2" xfId="3039" xr:uid="{00000000-0005-0000-0000-0000C4150000}"/>
    <cellStyle name="Millares 6 3 3 2 2" xfId="3237" xr:uid="{00000000-0005-0000-0000-0000C5150000}"/>
    <cellStyle name="Millares 6 3 3 2 2 2" xfId="3629" xr:uid="{00000000-0005-0000-0000-0000C6150000}"/>
    <cellStyle name="Millares 6 3 3 2 2 2 2" xfId="5333" xr:uid="{00000000-0005-0000-0000-0000C7150000}"/>
    <cellStyle name="Millares 6 3 3 2 2 2 2 2" xfId="8722" xr:uid="{00000000-0005-0000-0000-0000C8150000}"/>
    <cellStyle name="Millares 6 3 3 2 2 2 2 2 2" xfId="15460" xr:uid="{E757BF25-78CB-4646-AE16-F3729C9CCF90}"/>
    <cellStyle name="Millares 6 3 3 2 2 2 2 3" xfId="12101" xr:uid="{A29A799E-8BFC-4D0D-A23E-9D084CF081A1}"/>
    <cellStyle name="Millares 6 3 3 2 2 2 3" xfId="7053" xr:uid="{00000000-0005-0000-0000-0000C9150000}"/>
    <cellStyle name="Millares 6 3 3 2 2 2 3 2" xfId="13791" xr:uid="{C9108DFD-D717-42C1-A6D3-E42D43AD18F7}"/>
    <cellStyle name="Millares 6 3 3 2 2 2 4" xfId="10432" xr:uid="{71252B22-E960-44E0-B4A6-7DC1B67E7BA1}"/>
    <cellStyle name="Millares 6 3 3 2 2 3" xfId="4024" xr:uid="{00000000-0005-0000-0000-0000CA150000}"/>
    <cellStyle name="Millares 6 3 3 2 2 3 2" xfId="5722" xr:uid="{00000000-0005-0000-0000-0000CB150000}"/>
    <cellStyle name="Millares 6 3 3 2 2 3 2 2" xfId="9111" xr:uid="{00000000-0005-0000-0000-0000CC150000}"/>
    <cellStyle name="Millares 6 3 3 2 2 3 2 2 2" xfId="15849" xr:uid="{60C9CC12-9FEF-4699-BFC0-923AC59800B2}"/>
    <cellStyle name="Millares 6 3 3 2 2 3 2 3" xfId="12490" xr:uid="{D3FD6184-6BD8-4C11-B46B-05D3CED1C1D7}"/>
    <cellStyle name="Millares 6 3 3 2 2 3 3" xfId="7442" xr:uid="{00000000-0005-0000-0000-0000CD150000}"/>
    <cellStyle name="Millares 6 3 3 2 2 3 3 2" xfId="14180" xr:uid="{0F031D57-42B6-4F46-8686-4225D70774C7}"/>
    <cellStyle name="Millares 6 3 3 2 2 3 4" xfId="10821" xr:uid="{2A466176-308D-4A00-B7FC-9C59E80B496C}"/>
    <cellStyle name="Millares 6 3 3 2 2 4" xfId="4531" xr:uid="{00000000-0005-0000-0000-0000CE150000}"/>
    <cellStyle name="Millares 6 3 3 2 2 4 2" xfId="6212" xr:uid="{00000000-0005-0000-0000-0000CF150000}"/>
    <cellStyle name="Millares 6 3 3 2 2 4 2 2" xfId="9601" xr:uid="{00000000-0005-0000-0000-0000D0150000}"/>
    <cellStyle name="Millares 6 3 3 2 2 4 2 2 2" xfId="16339" xr:uid="{3D1AE05C-292B-47A1-B86D-FC6275E5F204}"/>
    <cellStyle name="Millares 6 3 3 2 2 4 2 3" xfId="12980" xr:uid="{1113DBC0-E3CD-466F-95A2-A3A32A935FF0}"/>
    <cellStyle name="Millares 6 3 3 2 2 4 3" xfId="7932" xr:uid="{00000000-0005-0000-0000-0000D1150000}"/>
    <cellStyle name="Millares 6 3 3 2 2 4 3 2" xfId="14670" xr:uid="{71576B75-D871-4692-AFFE-FCBC1EF72FDC}"/>
    <cellStyle name="Millares 6 3 3 2 2 4 4" xfId="11311" xr:uid="{6C6F50FE-D0C5-4B2C-AAEC-061DDAEDD309}"/>
    <cellStyle name="Millares 6 3 3 2 2 5" xfId="4945" xr:uid="{00000000-0005-0000-0000-0000D2150000}"/>
    <cellStyle name="Millares 6 3 3 2 2 5 2" xfId="8334" xr:uid="{00000000-0005-0000-0000-0000D3150000}"/>
    <cellStyle name="Millares 6 3 3 2 2 5 2 2" xfId="15072" xr:uid="{F04963AB-DCBB-45DC-A647-6A9773704B87}"/>
    <cellStyle name="Millares 6 3 3 2 2 5 3" xfId="11713" xr:uid="{D7FE224A-723B-447B-B5EA-291B410EFE17}"/>
    <cellStyle name="Millares 6 3 3 2 2 6" xfId="6665" xr:uid="{00000000-0005-0000-0000-0000D4150000}"/>
    <cellStyle name="Millares 6 3 3 2 2 6 2" xfId="13403" xr:uid="{52B3FDA9-A601-4F8A-867F-02833CF2F4BC}"/>
    <cellStyle name="Millares 6 3 3 2 2 7" xfId="10043" xr:uid="{02E9C8E5-98F6-46D2-B3A0-2F36FF10EDAE}"/>
    <cellStyle name="Millares 6 3 3 2 3" xfId="3435" xr:uid="{00000000-0005-0000-0000-0000D5150000}"/>
    <cellStyle name="Millares 6 3 3 2 3 2" xfId="5139" xr:uid="{00000000-0005-0000-0000-0000D6150000}"/>
    <cellStyle name="Millares 6 3 3 2 3 2 2" xfId="8528" xr:uid="{00000000-0005-0000-0000-0000D7150000}"/>
    <cellStyle name="Millares 6 3 3 2 3 2 2 2" xfId="15266" xr:uid="{5377115A-4949-49CF-8B12-3EA5DA09C555}"/>
    <cellStyle name="Millares 6 3 3 2 3 2 3" xfId="11907" xr:uid="{584EE402-A726-4EFC-9D74-A417B25C112A}"/>
    <cellStyle name="Millares 6 3 3 2 3 3" xfId="6859" xr:uid="{00000000-0005-0000-0000-0000D8150000}"/>
    <cellStyle name="Millares 6 3 3 2 3 3 2" xfId="13597" xr:uid="{20ECAFE6-4A42-47E8-A853-E752DC740502}"/>
    <cellStyle name="Millares 6 3 3 2 3 4" xfId="10238" xr:uid="{4E635A61-DA84-4350-9204-CDC1BB895008}"/>
    <cellStyle name="Millares 6 3 3 2 4" xfId="3830" xr:uid="{00000000-0005-0000-0000-0000D9150000}"/>
    <cellStyle name="Millares 6 3 3 2 4 2" xfId="5528" xr:uid="{00000000-0005-0000-0000-0000DA150000}"/>
    <cellStyle name="Millares 6 3 3 2 4 2 2" xfId="8917" xr:uid="{00000000-0005-0000-0000-0000DB150000}"/>
    <cellStyle name="Millares 6 3 3 2 4 2 2 2" xfId="15655" xr:uid="{25CCF4D9-D950-4E7E-9246-44A2C937B96D}"/>
    <cellStyle name="Millares 6 3 3 2 4 2 3" xfId="12296" xr:uid="{EDEDF9C1-DFA7-4866-9C10-F28E50F3A236}"/>
    <cellStyle name="Millares 6 3 3 2 4 3" xfId="7248" xr:uid="{00000000-0005-0000-0000-0000DC150000}"/>
    <cellStyle name="Millares 6 3 3 2 4 3 2" xfId="13986" xr:uid="{99EFF11D-E0E2-4F81-BB09-E5A6E9A794E9}"/>
    <cellStyle name="Millares 6 3 3 2 4 4" xfId="10627" xr:uid="{838503FE-6255-464B-8BDA-B1EC87EBB498}"/>
    <cellStyle name="Millares 6 3 3 2 5" xfId="4337" xr:uid="{00000000-0005-0000-0000-0000DD150000}"/>
    <cellStyle name="Millares 6 3 3 2 5 2" xfId="6018" xr:uid="{00000000-0005-0000-0000-0000DE150000}"/>
    <cellStyle name="Millares 6 3 3 2 5 2 2" xfId="9407" xr:uid="{00000000-0005-0000-0000-0000DF150000}"/>
    <cellStyle name="Millares 6 3 3 2 5 2 2 2" xfId="16145" xr:uid="{34F6B21D-42AC-4DF8-9587-D6A83ED3B165}"/>
    <cellStyle name="Millares 6 3 3 2 5 2 3" xfId="12786" xr:uid="{4159A1BF-13FC-4210-B423-B63353BD4986}"/>
    <cellStyle name="Millares 6 3 3 2 5 3" xfId="7738" xr:uid="{00000000-0005-0000-0000-0000E0150000}"/>
    <cellStyle name="Millares 6 3 3 2 5 3 2" xfId="14476" xr:uid="{33A723A2-941C-40FE-8BF1-AFDC66313B55}"/>
    <cellStyle name="Millares 6 3 3 2 5 4" xfId="11117" xr:uid="{ACFAF5C9-DFDD-45A4-9B10-DA2DE3A4AC89}"/>
    <cellStyle name="Millares 6 3 3 2 6" xfId="4751" xr:uid="{00000000-0005-0000-0000-0000E1150000}"/>
    <cellStyle name="Millares 6 3 3 2 6 2" xfId="8140" xr:uid="{00000000-0005-0000-0000-0000E2150000}"/>
    <cellStyle name="Millares 6 3 3 2 6 2 2" xfId="14878" xr:uid="{CDCDBCEC-EB0B-44CC-8180-F747073ED39B}"/>
    <cellStyle name="Millares 6 3 3 2 6 3" xfId="11519" xr:uid="{80FCB88C-306F-42FF-B97A-1A20865A4A48}"/>
    <cellStyle name="Millares 6 3 3 2 7" xfId="6471" xr:uid="{00000000-0005-0000-0000-0000E3150000}"/>
    <cellStyle name="Millares 6 3 3 2 7 2" xfId="13209" xr:uid="{D4CCA383-F71F-433F-BC1D-165F48EA2380}"/>
    <cellStyle name="Millares 6 3 3 2 8" xfId="9849" xr:uid="{93362B4B-A6D6-49D6-B68D-6DAE1DA97E72}"/>
    <cellStyle name="Millares 6 3 3 3" xfId="3139" xr:uid="{00000000-0005-0000-0000-0000E4150000}"/>
    <cellStyle name="Millares 6 3 3 3 2" xfId="3531" xr:uid="{00000000-0005-0000-0000-0000E5150000}"/>
    <cellStyle name="Millares 6 3 3 3 2 2" xfId="5235" xr:uid="{00000000-0005-0000-0000-0000E6150000}"/>
    <cellStyle name="Millares 6 3 3 3 2 2 2" xfId="8624" xr:uid="{00000000-0005-0000-0000-0000E7150000}"/>
    <cellStyle name="Millares 6 3 3 3 2 2 2 2" xfId="15362" xr:uid="{EDAFB547-7538-42D3-B67E-75D351F8E68A}"/>
    <cellStyle name="Millares 6 3 3 3 2 2 3" xfId="12003" xr:uid="{2C1A513C-ECCD-474E-90D1-5D7046177544}"/>
    <cellStyle name="Millares 6 3 3 3 2 3" xfId="6955" xr:uid="{00000000-0005-0000-0000-0000E8150000}"/>
    <cellStyle name="Millares 6 3 3 3 2 3 2" xfId="13693" xr:uid="{D2E322CA-8A64-4164-805C-43022C83682D}"/>
    <cellStyle name="Millares 6 3 3 3 2 4" xfId="10334" xr:uid="{3FBBD86C-DBD7-41CA-9808-3659F6D22E4F}"/>
    <cellStyle name="Millares 6 3 3 3 3" xfId="3926" xr:uid="{00000000-0005-0000-0000-0000E9150000}"/>
    <cellStyle name="Millares 6 3 3 3 3 2" xfId="5624" xr:uid="{00000000-0005-0000-0000-0000EA150000}"/>
    <cellStyle name="Millares 6 3 3 3 3 2 2" xfId="9013" xr:uid="{00000000-0005-0000-0000-0000EB150000}"/>
    <cellStyle name="Millares 6 3 3 3 3 2 2 2" xfId="15751" xr:uid="{4CFA4F4F-F4A3-4CEE-89E0-19278C24FC7B}"/>
    <cellStyle name="Millares 6 3 3 3 3 2 3" xfId="12392" xr:uid="{7B57D8F1-0FFD-409A-9E16-B9D8388CB50A}"/>
    <cellStyle name="Millares 6 3 3 3 3 3" xfId="7344" xr:uid="{00000000-0005-0000-0000-0000EC150000}"/>
    <cellStyle name="Millares 6 3 3 3 3 3 2" xfId="14082" xr:uid="{8FCDD857-966E-46C2-9EB9-946038F89089}"/>
    <cellStyle name="Millares 6 3 3 3 3 4" xfId="10723" xr:uid="{769C7ED1-F3F7-4C9C-AC1E-7A63484A9D32}"/>
    <cellStyle name="Millares 6 3 3 3 4" xfId="4433" xr:uid="{00000000-0005-0000-0000-0000ED150000}"/>
    <cellStyle name="Millares 6 3 3 3 4 2" xfId="6114" xr:uid="{00000000-0005-0000-0000-0000EE150000}"/>
    <cellStyle name="Millares 6 3 3 3 4 2 2" xfId="9503" xr:uid="{00000000-0005-0000-0000-0000EF150000}"/>
    <cellStyle name="Millares 6 3 3 3 4 2 2 2" xfId="16241" xr:uid="{1BECC4AD-394C-4B3D-B4B7-A534FB253BAE}"/>
    <cellStyle name="Millares 6 3 3 3 4 2 3" xfId="12882" xr:uid="{BF003740-5189-4F9B-9F18-ACB1E85CBABD}"/>
    <cellStyle name="Millares 6 3 3 3 4 3" xfId="7834" xr:uid="{00000000-0005-0000-0000-0000F0150000}"/>
    <cellStyle name="Millares 6 3 3 3 4 3 2" xfId="14572" xr:uid="{6AD12634-2FD7-4257-8386-74D3B46DD0CA}"/>
    <cellStyle name="Millares 6 3 3 3 4 4" xfId="11213" xr:uid="{8312D012-2F7D-4AB7-B018-50D258E40E94}"/>
    <cellStyle name="Millares 6 3 3 3 5" xfId="4847" xr:uid="{00000000-0005-0000-0000-0000F1150000}"/>
    <cellStyle name="Millares 6 3 3 3 5 2" xfId="8236" xr:uid="{00000000-0005-0000-0000-0000F2150000}"/>
    <cellStyle name="Millares 6 3 3 3 5 2 2" xfId="14974" xr:uid="{A2D059ED-8CC9-4DD7-8406-5EFB747EDD7A}"/>
    <cellStyle name="Millares 6 3 3 3 5 3" xfId="11615" xr:uid="{6965B85F-3634-4691-B8F5-E676293D9C67}"/>
    <cellStyle name="Millares 6 3 3 3 6" xfId="6567" xr:uid="{00000000-0005-0000-0000-0000F3150000}"/>
    <cellStyle name="Millares 6 3 3 3 6 2" xfId="13305" xr:uid="{A16C1D73-B4E7-4BEC-B588-1B0209FB907A}"/>
    <cellStyle name="Millares 6 3 3 3 7" xfId="9945" xr:uid="{46DBFC33-8308-4131-9287-DBB07FBB8371}"/>
    <cellStyle name="Millares 6 3 3 4" xfId="3337" xr:uid="{00000000-0005-0000-0000-0000F4150000}"/>
    <cellStyle name="Millares 6 3 3 4 2" xfId="5041" xr:uid="{00000000-0005-0000-0000-0000F5150000}"/>
    <cellStyle name="Millares 6 3 3 4 2 2" xfId="8430" xr:uid="{00000000-0005-0000-0000-0000F6150000}"/>
    <cellStyle name="Millares 6 3 3 4 2 2 2" xfId="15168" xr:uid="{C3DE27FD-6D47-4911-B7D1-808C5A6E4C65}"/>
    <cellStyle name="Millares 6 3 3 4 2 3" xfId="11809" xr:uid="{E74CDCD5-AA89-4033-8138-CC588A484329}"/>
    <cellStyle name="Millares 6 3 3 4 3" xfId="6761" xr:uid="{00000000-0005-0000-0000-0000F7150000}"/>
    <cellStyle name="Millares 6 3 3 4 3 2" xfId="13499" xr:uid="{21555CD8-6151-4429-A504-F2A5FD0DC2DB}"/>
    <cellStyle name="Millares 6 3 3 4 4" xfId="10140" xr:uid="{4D383F4A-D9A0-4715-92AF-504F832D06CE}"/>
    <cellStyle name="Millares 6 3 3 5" xfId="3732" xr:uid="{00000000-0005-0000-0000-0000F8150000}"/>
    <cellStyle name="Millares 6 3 3 5 2" xfId="5430" xr:uid="{00000000-0005-0000-0000-0000F9150000}"/>
    <cellStyle name="Millares 6 3 3 5 2 2" xfId="8819" xr:uid="{00000000-0005-0000-0000-0000FA150000}"/>
    <cellStyle name="Millares 6 3 3 5 2 2 2" xfId="15557" xr:uid="{BC946696-F9AB-4892-96B3-C6839A269B86}"/>
    <cellStyle name="Millares 6 3 3 5 2 3" xfId="12198" xr:uid="{3C860831-B0C0-4EA3-8497-D8F1F8F1A4B1}"/>
    <cellStyle name="Millares 6 3 3 5 3" xfId="7150" xr:uid="{00000000-0005-0000-0000-0000FB150000}"/>
    <cellStyle name="Millares 6 3 3 5 3 2" xfId="13888" xr:uid="{1439FC00-06D6-453E-9928-56D79A2CD031}"/>
    <cellStyle name="Millares 6 3 3 5 4" xfId="10529" xr:uid="{ED2D1CBE-EEEB-4A72-8FD1-3C2230388BD9}"/>
    <cellStyle name="Millares 6 3 3 6" xfId="4130" xr:uid="{00000000-0005-0000-0000-0000FC150000}"/>
    <cellStyle name="Millares 6 3 3 6 2" xfId="5822" xr:uid="{00000000-0005-0000-0000-0000FD150000}"/>
    <cellStyle name="Millares 6 3 3 6 2 2" xfId="9211" xr:uid="{00000000-0005-0000-0000-0000FE150000}"/>
    <cellStyle name="Millares 6 3 3 6 2 2 2" xfId="15949" xr:uid="{2FCF3A2C-A72A-4400-922B-1FDCA8727DDA}"/>
    <cellStyle name="Millares 6 3 3 6 2 3" xfId="12590" xr:uid="{6C2FC312-5726-44F1-ADAD-5C64CDDBDAF1}"/>
    <cellStyle name="Millares 6 3 3 6 3" xfId="7542" xr:uid="{00000000-0005-0000-0000-0000FF150000}"/>
    <cellStyle name="Millares 6 3 3 6 3 2" xfId="14280" xr:uid="{9E872602-0B2D-4437-AC68-EA8E8EDBBFC9}"/>
    <cellStyle name="Millares 6 3 3 6 4" xfId="10921" xr:uid="{DB80E110-40C6-43FE-8741-672F4F05231E}"/>
    <cellStyle name="Millares 6 3 3 7" xfId="4239" xr:uid="{00000000-0005-0000-0000-000000160000}"/>
    <cellStyle name="Millares 6 3 3 7 2" xfId="5920" xr:uid="{00000000-0005-0000-0000-000001160000}"/>
    <cellStyle name="Millares 6 3 3 7 2 2" xfId="9309" xr:uid="{00000000-0005-0000-0000-000002160000}"/>
    <cellStyle name="Millares 6 3 3 7 2 2 2" xfId="16047" xr:uid="{DDCA8C8D-F19F-4DA5-B4B6-E47CCF231F0D}"/>
    <cellStyle name="Millares 6 3 3 7 2 3" xfId="12688" xr:uid="{4631E5E0-15AD-427C-A578-8D1CB41535BF}"/>
    <cellStyle name="Millares 6 3 3 7 3" xfId="7640" xr:uid="{00000000-0005-0000-0000-000003160000}"/>
    <cellStyle name="Millares 6 3 3 7 3 2" xfId="14378" xr:uid="{DDA7CE5E-C3DC-496F-ADF5-46DF77F65105}"/>
    <cellStyle name="Millares 6 3 3 7 4" xfId="11019" xr:uid="{12758657-17B4-4C7C-B4E2-A3D7004F45DF}"/>
    <cellStyle name="Millares 6 3 3 8" xfId="4653" xr:uid="{00000000-0005-0000-0000-000004160000}"/>
    <cellStyle name="Millares 6 3 3 8 2" xfId="8042" xr:uid="{00000000-0005-0000-0000-000005160000}"/>
    <cellStyle name="Millares 6 3 3 8 2 2" xfId="14780" xr:uid="{CAF6375B-795F-4ED7-8B91-E1671A6734E0}"/>
    <cellStyle name="Millares 6 3 3 8 3" xfId="11421" xr:uid="{C0912D07-4FE6-4EC4-9970-1BDDA1E6E04B}"/>
    <cellStyle name="Millares 6 3 3 9" xfId="6359" xr:uid="{00000000-0005-0000-0000-000006160000}"/>
    <cellStyle name="Millares 6 3 3 9 2" xfId="13103" xr:uid="{83C15D6B-BE65-4962-8C1C-DE733078A133}"/>
    <cellStyle name="Millares 6 3 4" xfId="2984" xr:uid="{00000000-0005-0000-0000-000007160000}"/>
    <cellStyle name="Millares 6 3 4 2" xfId="3186" xr:uid="{00000000-0005-0000-0000-000008160000}"/>
    <cellStyle name="Millares 6 3 4 2 2" xfId="3578" xr:uid="{00000000-0005-0000-0000-000009160000}"/>
    <cellStyle name="Millares 6 3 4 2 2 2" xfId="5282" xr:uid="{00000000-0005-0000-0000-00000A160000}"/>
    <cellStyle name="Millares 6 3 4 2 2 2 2" xfId="8671" xr:uid="{00000000-0005-0000-0000-00000B160000}"/>
    <cellStyle name="Millares 6 3 4 2 2 2 2 2" xfId="15409" xr:uid="{116F6988-2DD6-4657-B1D2-4703D9A1BFCC}"/>
    <cellStyle name="Millares 6 3 4 2 2 2 3" xfId="12050" xr:uid="{CA72FF25-C5AE-450D-91F7-23BADC39EE0D}"/>
    <cellStyle name="Millares 6 3 4 2 2 3" xfId="7002" xr:uid="{00000000-0005-0000-0000-00000C160000}"/>
    <cellStyle name="Millares 6 3 4 2 2 3 2" xfId="13740" xr:uid="{562715E7-BCD4-42B4-A004-8A64F8BBC299}"/>
    <cellStyle name="Millares 6 3 4 2 2 4" xfId="10381" xr:uid="{04534CC0-B53C-4CFF-8B99-CD0D5507C0C8}"/>
    <cellStyle name="Millares 6 3 4 2 3" xfId="3973" xr:uid="{00000000-0005-0000-0000-00000D160000}"/>
    <cellStyle name="Millares 6 3 4 2 3 2" xfId="5671" xr:uid="{00000000-0005-0000-0000-00000E160000}"/>
    <cellStyle name="Millares 6 3 4 2 3 2 2" xfId="9060" xr:uid="{00000000-0005-0000-0000-00000F160000}"/>
    <cellStyle name="Millares 6 3 4 2 3 2 2 2" xfId="15798" xr:uid="{F74184C9-8779-47DF-8B0C-F8CF1490943D}"/>
    <cellStyle name="Millares 6 3 4 2 3 2 3" xfId="12439" xr:uid="{FFDEB3E3-B022-4E86-8132-73291163ED17}"/>
    <cellStyle name="Millares 6 3 4 2 3 3" xfId="7391" xr:uid="{00000000-0005-0000-0000-000010160000}"/>
    <cellStyle name="Millares 6 3 4 2 3 3 2" xfId="14129" xr:uid="{944C4841-C718-43C8-958A-FFB224EC30B6}"/>
    <cellStyle name="Millares 6 3 4 2 3 4" xfId="10770" xr:uid="{A79D5C77-B814-40DC-A666-5DC8629646AA}"/>
    <cellStyle name="Millares 6 3 4 2 4" xfId="4480" xr:uid="{00000000-0005-0000-0000-000011160000}"/>
    <cellStyle name="Millares 6 3 4 2 4 2" xfId="6161" xr:uid="{00000000-0005-0000-0000-000012160000}"/>
    <cellStyle name="Millares 6 3 4 2 4 2 2" xfId="9550" xr:uid="{00000000-0005-0000-0000-000013160000}"/>
    <cellStyle name="Millares 6 3 4 2 4 2 2 2" xfId="16288" xr:uid="{AD77DDA8-F96D-4149-B964-3A5339E53784}"/>
    <cellStyle name="Millares 6 3 4 2 4 2 3" xfId="12929" xr:uid="{733A6E01-0541-4210-A00B-7C2DCCDC9D59}"/>
    <cellStyle name="Millares 6 3 4 2 4 3" xfId="7881" xr:uid="{00000000-0005-0000-0000-000014160000}"/>
    <cellStyle name="Millares 6 3 4 2 4 3 2" xfId="14619" xr:uid="{CFBE26F7-6D90-408B-A0F4-7306251FE981}"/>
    <cellStyle name="Millares 6 3 4 2 4 4" xfId="11260" xr:uid="{8A659AD0-2027-477D-B208-3B487C7CA7EB}"/>
    <cellStyle name="Millares 6 3 4 2 5" xfId="4894" xr:uid="{00000000-0005-0000-0000-000015160000}"/>
    <cellStyle name="Millares 6 3 4 2 5 2" xfId="8283" xr:uid="{00000000-0005-0000-0000-000016160000}"/>
    <cellStyle name="Millares 6 3 4 2 5 2 2" xfId="15021" xr:uid="{E9C866FA-AB29-497C-AC59-90A422492EAE}"/>
    <cellStyle name="Millares 6 3 4 2 5 3" xfId="11662" xr:uid="{B9BC0EB0-E9A3-442F-A4B1-DCEA2191C0C6}"/>
    <cellStyle name="Millares 6 3 4 2 6" xfId="6614" xr:uid="{00000000-0005-0000-0000-000017160000}"/>
    <cellStyle name="Millares 6 3 4 2 6 2" xfId="13352" xr:uid="{F77A6A8F-36F9-4CC8-A796-1F533D516104}"/>
    <cellStyle name="Millares 6 3 4 2 7" xfId="9992" xr:uid="{656D7EC3-97DA-4FA1-8E91-8A638A630012}"/>
    <cellStyle name="Millares 6 3 4 3" xfId="3384" xr:uid="{00000000-0005-0000-0000-000018160000}"/>
    <cellStyle name="Millares 6 3 4 3 2" xfId="5088" xr:uid="{00000000-0005-0000-0000-000019160000}"/>
    <cellStyle name="Millares 6 3 4 3 2 2" xfId="8477" xr:uid="{00000000-0005-0000-0000-00001A160000}"/>
    <cellStyle name="Millares 6 3 4 3 2 2 2" xfId="15215" xr:uid="{92F68F96-09C6-40C4-90CD-F1C1D4E2A54A}"/>
    <cellStyle name="Millares 6 3 4 3 2 3" xfId="11856" xr:uid="{6EF74B83-BE9C-41C3-A011-6C18DB5C6AD2}"/>
    <cellStyle name="Millares 6 3 4 3 3" xfId="6808" xr:uid="{00000000-0005-0000-0000-00001B160000}"/>
    <cellStyle name="Millares 6 3 4 3 3 2" xfId="13546" xr:uid="{AC6588D0-B459-4C17-99B1-0B44D9EB735D}"/>
    <cellStyle name="Millares 6 3 4 3 4" xfId="10187" xr:uid="{9A532FCC-E052-4EB9-A4F8-1B186A6157B8}"/>
    <cellStyle name="Millares 6 3 4 4" xfId="3779" xr:uid="{00000000-0005-0000-0000-00001C160000}"/>
    <cellStyle name="Millares 6 3 4 4 2" xfId="5477" xr:uid="{00000000-0005-0000-0000-00001D160000}"/>
    <cellStyle name="Millares 6 3 4 4 2 2" xfId="8866" xr:uid="{00000000-0005-0000-0000-00001E160000}"/>
    <cellStyle name="Millares 6 3 4 4 2 2 2" xfId="15604" xr:uid="{E818EFBB-0C6D-450F-B45C-5B002E6D0C1F}"/>
    <cellStyle name="Millares 6 3 4 4 2 3" xfId="12245" xr:uid="{234EE66D-8FC1-430D-B21E-9F2801A87CA6}"/>
    <cellStyle name="Millares 6 3 4 4 3" xfId="7197" xr:uid="{00000000-0005-0000-0000-00001F160000}"/>
    <cellStyle name="Millares 6 3 4 4 3 2" xfId="13935" xr:uid="{0319A500-748C-45B5-BEA5-4F8D6F4A75E1}"/>
    <cellStyle name="Millares 6 3 4 4 4" xfId="10576" xr:uid="{C1E47A58-79C1-47CE-86F3-83B649FE06EA}"/>
    <cellStyle name="Millares 6 3 4 5" xfId="4286" xr:uid="{00000000-0005-0000-0000-000020160000}"/>
    <cellStyle name="Millares 6 3 4 5 2" xfId="5967" xr:uid="{00000000-0005-0000-0000-000021160000}"/>
    <cellStyle name="Millares 6 3 4 5 2 2" xfId="9356" xr:uid="{00000000-0005-0000-0000-000022160000}"/>
    <cellStyle name="Millares 6 3 4 5 2 2 2" xfId="16094" xr:uid="{2CCA0574-1450-4414-96F2-0C9420B2957D}"/>
    <cellStyle name="Millares 6 3 4 5 2 3" xfId="12735" xr:uid="{DB005B55-D9BD-4AB3-8787-8D1227936A33}"/>
    <cellStyle name="Millares 6 3 4 5 3" xfId="7687" xr:uid="{00000000-0005-0000-0000-000023160000}"/>
    <cellStyle name="Millares 6 3 4 5 3 2" xfId="14425" xr:uid="{B20A6500-3B76-42A5-8545-7028112269AC}"/>
    <cellStyle name="Millares 6 3 4 5 4" xfId="11066" xr:uid="{4B266440-01B5-44DF-9F4D-E2AA4BB0247A}"/>
    <cellStyle name="Millares 6 3 4 6" xfId="4700" xr:uid="{00000000-0005-0000-0000-000024160000}"/>
    <cellStyle name="Millares 6 3 4 6 2" xfId="8089" xr:uid="{00000000-0005-0000-0000-000025160000}"/>
    <cellStyle name="Millares 6 3 4 6 2 2" xfId="14827" xr:uid="{F8184417-4B55-4BD1-A76B-206FEF5AD038}"/>
    <cellStyle name="Millares 6 3 4 6 3" xfId="11468" xr:uid="{6D2DFF8F-BA6E-4D74-BBB7-63688FEEAE65}"/>
    <cellStyle name="Millares 6 3 4 7" xfId="6420" xr:uid="{00000000-0005-0000-0000-000026160000}"/>
    <cellStyle name="Millares 6 3 4 7 2" xfId="13158" xr:uid="{AD664771-3B45-4F94-A2CC-1C1783EF7319}"/>
    <cellStyle name="Millares 6 3 4 8" xfId="9798" xr:uid="{C2827DC9-FE47-46E2-B4C9-124AF2FB374A}"/>
    <cellStyle name="Millares 6 3 5" xfId="3090" xr:uid="{00000000-0005-0000-0000-000027160000}"/>
    <cellStyle name="Millares 6 3 5 2" xfId="3482" xr:uid="{00000000-0005-0000-0000-000028160000}"/>
    <cellStyle name="Millares 6 3 5 2 2" xfId="5186" xr:uid="{00000000-0005-0000-0000-000029160000}"/>
    <cellStyle name="Millares 6 3 5 2 2 2" xfId="8575" xr:uid="{00000000-0005-0000-0000-00002A160000}"/>
    <cellStyle name="Millares 6 3 5 2 2 2 2" xfId="15313" xr:uid="{6434F212-92FA-47D4-9DB9-615B064B2CE8}"/>
    <cellStyle name="Millares 6 3 5 2 2 3" xfId="11954" xr:uid="{8E0801E7-A7EC-4B6C-AA8E-301F7129220A}"/>
    <cellStyle name="Millares 6 3 5 2 3" xfId="6906" xr:uid="{00000000-0005-0000-0000-00002B160000}"/>
    <cellStyle name="Millares 6 3 5 2 3 2" xfId="13644" xr:uid="{A7F37828-AB84-49B3-BFDA-0C2FF6152C46}"/>
    <cellStyle name="Millares 6 3 5 2 4" xfId="10285" xr:uid="{74682013-8A3A-47E8-9C55-175476654D7A}"/>
    <cellStyle name="Millares 6 3 5 3" xfId="3877" xr:uid="{00000000-0005-0000-0000-00002C160000}"/>
    <cellStyle name="Millares 6 3 5 3 2" xfId="5575" xr:uid="{00000000-0005-0000-0000-00002D160000}"/>
    <cellStyle name="Millares 6 3 5 3 2 2" xfId="8964" xr:uid="{00000000-0005-0000-0000-00002E160000}"/>
    <cellStyle name="Millares 6 3 5 3 2 2 2" xfId="15702" xr:uid="{B0BB75AC-A514-4CE9-9665-18A780C6C27C}"/>
    <cellStyle name="Millares 6 3 5 3 2 3" xfId="12343" xr:uid="{2457C49E-8ABF-4CE0-89FA-A3393CBB98C0}"/>
    <cellStyle name="Millares 6 3 5 3 3" xfId="7295" xr:uid="{00000000-0005-0000-0000-00002F160000}"/>
    <cellStyle name="Millares 6 3 5 3 3 2" xfId="14033" xr:uid="{77071080-A65E-4E97-8EF2-2F95267A8F6F}"/>
    <cellStyle name="Millares 6 3 5 3 4" xfId="10674" xr:uid="{E53C2549-8332-4710-AEA8-8CD7C654283A}"/>
    <cellStyle name="Millares 6 3 5 4" xfId="4384" xr:uid="{00000000-0005-0000-0000-000030160000}"/>
    <cellStyle name="Millares 6 3 5 4 2" xfId="6065" xr:uid="{00000000-0005-0000-0000-000031160000}"/>
    <cellStyle name="Millares 6 3 5 4 2 2" xfId="9454" xr:uid="{00000000-0005-0000-0000-000032160000}"/>
    <cellStyle name="Millares 6 3 5 4 2 2 2" xfId="16192" xr:uid="{9F0297BC-B07E-4621-AAD7-8FE1AEDC35A8}"/>
    <cellStyle name="Millares 6 3 5 4 2 3" xfId="12833" xr:uid="{CE64CD47-601F-45F2-B0B4-FD1014C18D75}"/>
    <cellStyle name="Millares 6 3 5 4 3" xfId="7785" xr:uid="{00000000-0005-0000-0000-000033160000}"/>
    <cellStyle name="Millares 6 3 5 4 3 2" xfId="14523" xr:uid="{BF6CDEF5-F45E-4CF1-8201-BDDD17C5CE77}"/>
    <cellStyle name="Millares 6 3 5 4 4" xfId="11164" xr:uid="{9631DE90-DF41-4EBA-917A-55F7F07DEF6A}"/>
    <cellStyle name="Millares 6 3 5 5" xfId="4798" xr:uid="{00000000-0005-0000-0000-000034160000}"/>
    <cellStyle name="Millares 6 3 5 5 2" xfId="8187" xr:uid="{00000000-0005-0000-0000-000035160000}"/>
    <cellStyle name="Millares 6 3 5 5 2 2" xfId="14925" xr:uid="{8D0DFB49-5EEE-4DD2-8325-7BBA5BDD41F7}"/>
    <cellStyle name="Millares 6 3 5 5 3" xfId="11566" xr:uid="{F5B6F16F-7417-431A-B393-BC9D23B38970}"/>
    <cellStyle name="Millares 6 3 5 6" xfId="6518" xr:uid="{00000000-0005-0000-0000-000036160000}"/>
    <cellStyle name="Millares 6 3 5 6 2" xfId="13256" xr:uid="{372812F8-DB6B-44AF-B346-AA35DCEDD651}"/>
    <cellStyle name="Millares 6 3 5 7" xfId="9896" xr:uid="{D13D9E71-55BA-4482-BAB8-2A69F9676667}"/>
    <cellStyle name="Millares 6 3 6" xfId="3288" xr:uid="{00000000-0005-0000-0000-000037160000}"/>
    <cellStyle name="Millares 6 3 6 2" xfId="4992" xr:uid="{00000000-0005-0000-0000-000038160000}"/>
    <cellStyle name="Millares 6 3 6 2 2" xfId="8381" xr:uid="{00000000-0005-0000-0000-000039160000}"/>
    <cellStyle name="Millares 6 3 6 2 2 2" xfId="15119" xr:uid="{B02CD17A-FCFD-4295-A41D-A82344F81334}"/>
    <cellStyle name="Millares 6 3 6 2 3" xfId="11760" xr:uid="{22FF00B0-A41C-4E23-B36F-F26D08060880}"/>
    <cellStyle name="Millares 6 3 6 3" xfId="6712" xr:uid="{00000000-0005-0000-0000-00003A160000}"/>
    <cellStyle name="Millares 6 3 6 3 2" xfId="13450" xr:uid="{D346C1F1-3B89-4344-98F6-D0D423DBD68B}"/>
    <cellStyle name="Millares 6 3 6 4" xfId="10090" xr:uid="{BA23F98F-45A6-4964-A5FE-986833FD88F1}"/>
    <cellStyle name="Millares 6 3 7" xfId="3681" xr:uid="{00000000-0005-0000-0000-00003B160000}"/>
    <cellStyle name="Millares 6 3 7 2" xfId="5380" xr:uid="{00000000-0005-0000-0000-00003C160000}"/>
    <cellStyle name="Millares 6 3 7 2 2" xfId="8769" xr:uid="{00000000-0005-0000-0000-00003D160000}"/>
    <cellStyle name="Millares 6 3 7 2 2 2" xfId="15507" xr:uid="{84E291AE-64C0-4277-BCB0-486DD3E2AB7A}"/>
    <cellStyle name="Millares 6 3 7 2 3" xfId="12148" xr:uid="{9288AA8B-6F9B-4C7D-96DA-955EBE3AD57B}"/>
    <cellStyle name="Millares 6 3 7 3" xfId="7100" xr:uid="{00000000-0005-0000-0000-00003E160000}"/>
    <cellStyle name="Millares 6 3 7 3 2" xfId="13838" xr:uid="{0971DFE8-310D-4F2C-AF25-8744AF2844E1}"/>
    <cellStyle name="Millares 6 3 7 4" xfId="10479" xr:uid="{E5B6172A-5CAB-400B-A236-F38DA8DE083B}"/>
    <cellStyle name="Millares 6 3 8" xfId="4079" xr:uid="{00000000-0005-0000-0000-00003F160000}"/>
    <cellStyle name="Millares 6 3 8 2" xfId="5771" xr:uid="{00000000-0005-0000-0000-000040160000}"/>
    <cellStyle name="Millares 6 3 8 2 2" xfId="9160" xr:uid="{00000000-0005-0000-0000-000041160000}"/>
    <cellStyle name="Millares 6 3 8 2 2 2" xfId="15898" xr:uid="{CEB5262F-82F4-44BC-B212-94E70D17802B}"/>
    <cellStyle name="Millares 6 3 8 2 3" xfId="12539" xr:uid="{AE4D2031-B773-45A2-97F8-84DF66AEF5D1}"/>
    <cellStyle name="Millares 6 3 8 3" xfId="7491" xr:uid="{00000000-0005-0000-0000-000042160000}"/>
    <cellStyle name="Millares 6 3 8 3 2" xfId="14229" xr:uid="{FD0B6E18-4E7B-4889-B3AD-DFCC8ACE5CC2}"/>
    <cellStyle name="Millares 6 3 8 4" xfId="10870" xr:uid="{80CB40D0-402C-46BB-9F04-EFD317503FEE}"/>
    <cellStyle name="Millares 6 3 9" xfId="4184" xr:uid="{00000000-0005-0000-0000-000043160000}"/>
    <cellStyle name="Millares 6 3 9 2" xfId="5869" xr:uid="{00000000-0005-0000-0000-000044160000}"/>
    <cellStyle name="Millares 6 3 9 2 2" xfId="9258" xr:uid="{00000000-0005-0000-0000-000045160000}"/>
    <cellStyle name="Millares 6 3 9 2 2 2" xfId="15996" xr:uid="{A08EACC9-30B1-4D30-A151-E2C3FBF5A2F8}"/>
    <cellStyle name="Millares 6 3 9 2 3" xfId="12637" xr:uid="{8B5159AA-89BB-4989-8BDE-541C72981D8A}"/>
    <cellStyle name="Millares 6 3 9 3" xfId="7589" xr:uid="{00000000-0005-0000-0000-000046160000}"/>
    <cellStyle name="Millares 6 3 9 3 2" xfId="14327" xr:uid="{DFE1A614-0571-49FB-BF33-DD2ECD430546}"/>
    <cellStyle name="Millares 6 3 9 4" xfId="10968" xr:uid="{AF8127AB-137B-4301-82F2-94C57B5E9C22}"/>
    <cellStyle name="Millares 6 4" xfId="239" xr:uid="{00000000-0005-0000-0000-000047160000}"/>
    <cellStyle name="Millares 6 5" xfId="2904" xr:uid="{00000000-0005-0000-0000-000048160000}"/>
    <cellStyle name="Millares 6 5 10" xfId="9748" xr:uid="{6B0E47F8-F632-480C-8549-C4CBD3825DF7}"/>
    <cellStyle name="Millares 6 5 2" xfId="3036" xr:uid="{00000000-0005-0000-0000-000049160000}"/>
    <cellStyle name="Millares 6 5 2 2" xfId="3234" xr:uid="{00000000-0005-0000-0000-00004A160000}"/>
    <cellStyle name="Millares 6 5 2 2 2" xfId="3626" xr:uid="{00000000-0005-0000-0000-00004B160000}"/>
    <cellStyle name="Millares 6 5 2 2 2 2" xfId="5330" xr:uid="{00000000-0005-0000-0000-00004C160000}"/>
    <cellStyle name="Millares 6 5 2 2 2 2 2" xfId="8719" xr:uid="{00000000-0005-0000-0000-00004D160000}"/>
    <cellStyle name="Millares 6 5 2 2 2 2 2 2" xfId="15457" xr:uid="{5EA3DC05-64CB-42D9-B743-6537ADFE6CF3}"/>
    <cellStyle name="Millares 6 5 2 2 2 2 3" xfId="12098" xr:uid="{B338E841-8A95-4AF8-9B2A-36D19B6F2552}"/>
    <cellStyle name="Millares 6 5 2 2 2 3" xfId="7050" xr:uid="{00000000-0005-0000-0000-00004E160000}"/>
    <cellStyle name="Millares 6 5 2 2 2 3 2" xfId="13788" xr:uid="{391C94DD-C223-4897-9819-7DA892DE2067}"/>
    <cellStyle name="Millares 6 5 2 2 2 4" xfId="10429" xr:uid="{F37C063A-4042-435C-8031-6734169BE214}"/>
    <cellStyle name="Millares 6 5 2 2 3" xfId="4021" xr:uid="{00000000-0005-0000-0000-00004F160000}"/>
    <cellStyle name="Millares 6 5 2 2 3 2" xfId="5719" xr:uid="{00000000-0005-0000-0000-000050160000}"/>
    <cellStyle name="Millares 6 5 2 2 3 2 2" xfId="9108" xr:uid="{00000000-0005-0000-0000-000051160000}"/>
    <cellStyle name="Millares 6 5 2 2 3 2 2 2" xfId="15846" xr:uid="{86B6FD3F-6CE9-4240-9EB7-7F0A64FA5D40}"/>
    <cellStyle name="Millares 6 5 2 2 3 2 3" xfId="12487" xr:uid="{7237D498-873B-4C06-A8A1-D04F7FCABE07}"/>
    <cellStyle name="Millares 6 5 2 2 3 3" xfId="7439" xr:uid="{00000000-0005-0000-0000-000052160000}"/>
    <cellStyle name="Millares 6 5 2 2 3 3 2" xfId="14177" xr:uid="{87C67ACC-A374-4156-91C6-9D974B7F0A17}"/>
    <cellStyle name="Millares 6 5 2 2 3 4" xfId="10818" xr:uid="{1C211BDB-8861-40D4-A231-4CF29879A99C}"/>
    <cellStyle name="Millares 6 5 2 2 4" xfId="4528" xr:uid="{00000000-0005-0000-0000-000053160000}"/>
    <cellStyle name="Millares 6 5 2 2 4 2" xfId="6209" xr:uid="{00000000-0005-0000-0000-000054160000}"/>
    <cellStyle name="Millares 6 5 2 2 4 2 2" xfId="9598" xr:uid="{00000000-0005-0000-0000-000055160000}"/>
    <cellStyle name="Millares 6 5 2 2 4 2 2 2" xfId="16336" xr:uid="{C8862D93-7BC6-4D4B-BA00-7A87A69CA032}"/>
    <cellStyle name="Millares 6 5 2 2 4 2 3" xfId="12977" xr:uid="{BB79C311-23A0-4B14-AB03-466A4936D1F8}"/>
    <cellStyle name="Millares 6 5 2 2 4 3" xfId="7929" xr:uid="{00000000-0005-0000-0000-000056160000}"/>
    <cellStyle name="Millares 6 5 2 2 4 3 2" xfId="14667" xr:uid="{03AB0C48-BB07-41B2-8995-DCFDD219DF6F}"/>
    <cellStyle name="Millares 6 5 2 2 4 4" xfId="11308" xr:uid="{CAFDAD51-C353-4D0C-8E25-D679F24BE11B}"/>
    <cellStyle name="Millares 6 5 2 2 5" xfId="4942" xr:uid="{00000000-0005-0000-0000-000057160000}"/>
    <cellStyle name="Millares 6 5 2 2 5 2" xfId="8331" xr:uid="{00000000-0005-0000-0000-000058160000}"/>
    <cellStyle name="Millares 6 5 2 2 5 2 2" xfId="15069" xr:uid="{6AD2EAC9-C060-4505-9A89-F897D8CA7881}"/>
    <cellStyle name="Millares 6 5 2 2 5 3" xfId="11710" xr:uid="{1FA14F02-81E2-45F4-B965-2F572CE2C07B}"/>
    <cellStyle name="Millares 6 5 2 2 6" xfId="6662" xr:uid="{00000000-0005-0000-0000-000059160000}"/>
    <cellStyle name="Millares 6 5 2 2 6 2" xfId="13400" xr:uid="{28E8BF0E-9718-4B93-AB39-8F227794D505}"/>
    <cellStyle name="Millares 6 5 2 2 7" xfId="10040" xr:uid="{08305604-DCEC-4B1B-B5F1-163B195BF9B1}"/>
    <cellStyle name="Millares 6 5 2 3" xfId="3432" xr:uid="{00000000-0005-0000-0000-00005A160000}"/>
    <cellStyle name="Millares 6 5 2 3 2" xfId="5136" xr:uid="{00000000-0005-0000-0000-00005B160000}"/>
    <cellStyle name="Millares 6 5 2 3 2 2" xfId="8525" xr:uid="{00000000-0005-0000-0000-00005C160000}"/>
    <cellStyle name="Millares 6 5 2 3 2 2 2" xfId="15263" xr:uid="{2A635206-9262-40C9-8B11-0AD8CC3543C7}"/>
    <cellStyle name="Millares 6 5 2 3 2 3" xfId="11904" xr:uid="{5DAA3682-E962-4F26-9876-84F8B8A99A5C}"/>
    <cellStyle name="Millares 6 5 2 3 3" xfId="6856" xr:uid="{00000000-0005-0000-0000-00005D160000}"/>
    <cellStyle name="Millares 6 5 2 3 3 2" xfId="13594" xr:uid="{C70E0800-FCEA-4A4D-B781-26B1A3858AF1}"/>
    <cellStyle name="Millares 6 5 2 3 4" xfId="10235" xr:uid="{C4FA43FC-19D3-49F0-993C-DAE0A48B4754}"/>
    <cellStyle name="Millares 6 5 2 4" xfId="3827" xr:uid="{00000000-0005-0000-0000-00005E160000}"/>
    <cellStyle name="Millares 6 5 2 4 2" xfId="5525" xr:uid="{00000000-0005-0000-0000-00005F160000}"/>
    <cellStyle name="Millares 6 5 2 4 2 2" xfId="8914" xr:uid="{00000000-0005-0000-0000-000060160000}"/>
    <cellStyle name="Millares 6 5 2 4 2 2 2" xfId="15652" xr:uid="{950BB111-A39C-462B-A6F6-9D08E2478470}"/>
    <cellStyle name="Millares 6 5 2 4 2 3" xfId="12293" xr:uid="{D71749FB-580B-4455-853F-67A064004F88}"/>
    <cellStyle name="Millares 6 5 2 4 3" xfId="7245" xr:uid="{00000000-0005-0000-0000-000061160000}"/>
    <cellStyle name="Millares 6 5 2 4 3 2" xfId="13983" xr:uid="{C78061CC-A752-4FDC-BEE3-519DAA9416E5}"/>
    <cellStyle name="Millares 6 5 2 4 4" xfId="10624" xr:uid="{BCCFC7F4-B07A-4CEA-AC83-A7D10EED3291}"/>
    <cellStyle name="Millares 6 5 2 5" xfId="4334" xr:uid="{00000000-0005-0000-0000-000062160000}"/>
    <cellStyle name="Millares 6 5 2 5 2" xfId="6015" xr:uid="{00000000-0005-0000-0000-000063160000}"/>
    <cellStyle name="Millares 6 5 2 5 2 2" xfId="9404" xr:uid="{00000000-0005-0000-0000-000064160000}"/>
    <cellStyle name="Millares 6 5 2 5 2 2 2" xfId="16142" xr:uid="{737FD3CE-639E-4295-95EF-292B1FC364A0}"/>
    <cellStyle name="Millares 6 5 2 5 2 3" xfId="12783" xr:uid="{4E3B1DBA-5912-41EB-A7EF-81D4BF9FE702}"/>
    <cellStyle name="Millares 6 5 2 5 3" xfId="7735" xr:uid="{00000000-0005-0000-0000-000065160000}"/>
    <cellStyle name="Millares 6 5 2 5 3 2" xfId="14473" xr:uid="{6D91EEF0-A385-4343-A7CD-833092D92023}"/>
    <cellStyle name="Millares 6 5 2 5 4" xfId="11114" xr:uid="{7E87B01D-B62A-43A8-B9CD-B37749E5EFD4}"/>
    <cellStyle name="Millares 6 5 2 6" xfId="4748" xr:uid="{00000000-0005-0000-0000-000066160000}"/>
    <cellStyle name="Millares 6 5 2 6 2" xfId="8137" xr:uid="{00000000-0005-0000-0000-000067160000}"/>
    <cellStyle name="Millares 6 5 2 6 2 2" xfId="14875" xr:uid="{22415762-93A5-4EA9-8826-F174C4962CAC}"/>
    <cellStyle name="Millares 6 5 2 6 3" xfId="11516" xr:uid="{9085CFA8-112A-4E57-BB72-C0E8BFE3E6E5}"/>
    <cellStyle name="Millares 6 5 2 7" xfId="6468" xr:uid="{00000000-0005-0000-0000-000068160000}"/>
    <cellStyle name="Millares 6 5 2 7 2" xfId="13206" xr:uid="{A807A16C-4E9D-482B-920C-69501381C0E8}"/>
    <cellStyle name="Millares 6 5 2 8" xfId="9846" xr:uid="{F65FB794-C399-422E-A433-3E5E0C828829}"/>
    <cellStyle name="Millares 6 5 3" xfId="3136" xr:uid="{00000000-0005-0000-0000-000069160000}"/>
    <cellStyle name="Millares 6 5 3 2" xfId="3528" xr:uid="{00000000-0005-0000-0000-00006A160000}"/>
    <cellStyle name="Millares 6 5 3 2 2" xfId="5232" xr:uid="{00000000-0005-0000-0000-00006B160000}"/>
    <cellStyle name="Millares 6 5 3 2 2 2" xfId="8621" xr:uid="{00000000-0005-0000-0000-00006C160000}"/>
    <cellStyle name="Millares 6 5 3 2 2 2 2" xfId="15359" xr:uid="{D097C9FA-1F89-49F4-9520-7B29664788D1}"/>
    <cellStyle name="Millares 6 5 3 2 2 3" xfId="12000" xr:uid="{23F1CC5C-C975-4014-A756-76B7B29BAC5E}"/>
    <cellStyle name="Millares 6 5 3 2 3" xfId="6952" xr:uid="{00000000-0005-0000-0000-00006D160000}"/>
    <cellStyle name="Millares 6 5 3 2 3 2" xfId="13690" xr:uid="{B7BF4784-5795-4766-98B7-06901BFD5BBB}"/>
    <cellStyle name="Millares 6 5 3 2 4" xfId="10331" xr:uid="{B1F455A8-08CF-48A4-9EB7-396013AFE4A3}"/>
    <cellStyle name="Millares 6 5 3 3" xfId="3923" xr:uid="{00000000-0005-0000-0000-00006E160000}"/>
    <cellStyle name="Millares 6 5 3 3 2" xfId="5621" xr:uid="{00000000-0005-0000-0000-00006F160000}"/>
    <cellStyle name="Millares 6 5 3 3 2 2" xfId="9010" xr:uid="{00000000-0005-0000-0000-000070160000}"/>
    <cellStyle name="Millares 6 5 3 3 2 2 2" xfId="15748" xr:uid="{D797D037-0DF1-4353-8AD3-E71DF3B866AE}"/>
    <cellStyle name="Millares 6 5 3 3 2 3" xfId="12389" xr:uid="{BE11C72B-20BE-42B5-90E2-D7082C90E31F}"/>
    <cellStyle name="Millares 6 5 3 3 3" xfId="7341" xr:uid="{00000000-0005-0000-0000-000071160000}"/>
    <cellStyle name="Millares 6 5 3 3 3 2" xfId="14079" xr:uid="{80070C9C-1724-4EF7-804F-B2CE2BEA9DFE}"/>
    <cellStyle name="Millares 6 5 3 3 4" xfId="10720" xr:uid="{121FE0BD-E6FF-4C5F-83DF-67F696C5ADBB}"/>
    <cellStyle name="Millares 6 5 3 4" xfId="4430" xr:uid="{00000000-0005-0000-0000-000072160000}"/>
    <cellStyle name="Millares 6 5 3 4 2" xfId="6111" xr:uid="{00000000-0005-0000-0000-000073160000}"/>
    <cellStyle name="Millares 6 5 3 4 2 2" xfId="9500" xr:uid="{00000000-0005-0000-0000-000074160000}"/>
    <cellStyle name="Millares 6 5 3 4 2 2 2" xfId="16238" xr:uid="{40572D80-55DE-4AB6-998C-5E1337466AF1}"/>
    <cellStyle name="Millares 6 5 3 4 2 3" xfId="12879" xr:uid="{73F5B0EC-CB24-4EA7-9885-56AF18346218}"/>
    <cellStyle name="Millares 6 5 3 4 3" xfId="7831" xr:uid="{00000000-0005-0000-0000-000075160000}"/>
    <cellStyle name="Millares 6 5 3 4 3 2" xfId="14569" xr:uid="{C4EF3446-3D4A-4480-AA51-B11D6F9FF062}"/>
    <cellStyle name="Millares 6 5 3 4 4" xfId="11210" xr:uid="{7A301CFA-402A-41DD-93E3-D0150DDECD10}"/>
    <cellStyle name="Millares 6 5 3 5" xfId="4844" xr:uid="{00000000-0005-0000-0000-000076160000}"/>
    <cellStyle name="Millares 6 5 3 5 2" xfId="8233" xr:uid="{00000000-0005-0000-0000-000077160000}"/>
    <cellStyle name="Millares 6 5 3 5 2 2" xfId="14971" xr:uid="{7468797D-C1A5-4076-8345-99FDD6912C51}"/>
    <cellStyle name="Millares 6 5 3 5 3" xfId="11612" xr:uid="{75D7BB6B-BB4F-41EE-8A50-884D43A369B1}"/>
    <cellStyle name="Millares 6 5 3 6" xfId="6564" xr:uid="{00000000-0005-0000-0000-000078160000}"/>
    <cellStyle name="Millares 6 5 3 6 2" xfId="13302" xr:uid="{6C1179BA-A5EC-4E60-A28B-218FC1B415BC}"/>
    <cellStyle name="Millares 6 5 3 7" xfId="9942" xr:uid="{F3DA267A-ACBC-48C4-879B-6018F767DB4C}"/>
    <cellStyle name="Millares 6 5 4" xfId="3334" xr:uid="{00000000-0005-0000-0000-000079160000}"/>
    <cellStyle name="Millares 6 5 4 2" xfId="5038" xr:uid="{00000000-0005-0000-0000-00007A160000}"/>
    <cellStyle name="Millares 6 5 4 2 2" xfId="8427" xr:uid="{00000000-0005-0000-0000-00007B160000}"/>
    <cellStyle name="Millares 6 5 4 2 2 2" xfId="15165" xr:uid="{D46B6062-4F8C-415D-826D-25A2C3F6EBB5}"/>
    <cellStyle name="Millares 6 5 4 2 3" xfId="11806" xr:uid="{CFA337B3-2352-4A77-981E-2BC9B2D02A7B}"/>
    <cellStyle name="Millares 6 5 4 3" xfId="6758" xr:uid="{00000000-0005-0000-0000-00007C160000}"/>
    <cellStyle name="Millares 6 5 4 3 2" xfId="13496" xr:uid="{B829932B-F49C-4B91-89BE-5A786012D16D}"/>
    <cellStyle name="Millares 6 5 4 4" xfId="10137" xr:uid="{F6111860-13EB-4740-B715-8F8B107AD346}"/>
    <cellStyle name="Millares 6 5 5" xfId="3729" xr:uid="{00000000-0005-0000-0000-00007D160000}"/>
    <cellStyle name="Millares 6 5 5 2" xfId="5427" xr:uid="{00000000-0005-0000-0000-00007E160000}"/>
    <cellStyle name="Millares 6 5 5 2 2" xfId="8816" xr:uid="{00000000-0005-0000-0000-00007F160000}"/>
    <cellStyle name="Millares 6 5 5 2 2 2" xfId="15554" xr:uid="{7448C719-D6EF-4D23-8E2B-77F72F0D51C5}"/>
    <cellStyle name="Millares 6 5 5 2 3" xfId="12195" xr:uid="{56916904-105B-4F17-A3F8-76945F352501}"/>
    <cellStyle name="Millares 6 5 5 3" xfId="7147" xr:uid="{00000000-0005-0000-0000-000080160000}"/>
    <cellStyle name="Millares 6 5 5 3 2" xfId="13885" xr:uid="{75F662D1-883E-4313-B63E-D1F55D9DF5B5}"/>
    <cellStyle name="Millares 6 5 5 4" xfId="10526" xr:uid="{34469415-ACEC-4CC9-8E4D-3EBB7D3CB7AF}"/>
    <cellStyle name="Millares 6 5 6" xfId="4127" xr:uid="{00000000-0005-0000-0000-000081160000}"/>
    <cellStyle name="Millares 6 5 6 2" xfId="5819" xr:uid="{00000000-0005-0000-0000-000082160000}"/>
    <cellStyle name="Millares 6 5 6 2 2" xfId="9208" xr:uid="{00000000-0005-0000-0000-000083160000}"/>
    <cellStyle name="Millares 6 5 6 2 2 2" xfId="15946" xr:uid="{91DB6B50-F2B4-4B1A-A711-754B7F7C6B2F}"/>
    <cellStyle name="Millares 6 5 6 2 3" xfId="12587" xr:uid="{333DD56A-EDB0-484B-9071-C868D9A544C0}"/>
    <cellStyle name="Millares 6 5 6 3" xfId="7539" xr:uid="{00000000-0005-0000-0000-000084160000}"/>
    <cellStyle name="Millares 6 5 6 3 2" xfId="14277" xr:uid="{9E29A53F-E6BB-4EDB-A49F-3C3751421F63}"/>
    <cellStyle name="Millares 6 5 6 4" xfId="10918" xr:uid="{95450623-1387-4904-9D41-EA361FF07389}"/>
    <cellStyle name="Millares 6 5 7" xfId="4236" xr:uid="{00000000-0005-0000-0000-000085160000}"/>
    <cellStyle name="Millares 6 5 7 2" xfId="5917" xr:uid="{00000000-0005-0000-0000-000086160000}"/>
    <cellStyle name="Millares 6 5 7 2 2" xfId="9306" xr:uid="{00000000-0005-0000-0000-000087160000}"/>
    <cellStyle name="Millares 6 5 7 2 2 2" xfId="16044" xr:uid="{D4BDF8A7-F842-4BA3-A251-EBD873C6E6D4}"/>
    <cellStyle name="Millares 6 5 7 2 3" xfId="12685" xr:uid="{EDADCA8C-ABE0-47BD-A0AC-D5991145322B}"/>
    <cellStyle name="Millares 6 5 7 3" xfId="7637" xr:uid="{00000000-0005-0000-0000-000088160000}"/>
    <cellStyle name="Millares 6 5 7 3 2" xfId="14375" xr:uid="{2382BD0F-FC2D-4831-B162-2EC8052BC38B}"/>
    <cellStyle name="Millares 6 5 7 4" xfId="11016" xr:uid="{C07B5F37-8C8F-4588-AA5E-DC1EA83D703E}"/>
    <cellStyle name="Millares 6 5 8" xfId="4650" xr:uid="{00000000-0005-0000-0000-000089160000}"/>
    <cellStyle name="Millares 6 5 8 2" xfId="8039" xr:uid="{00000000-0005-0000-0000-00008A160000}"/>
    <cellStyle name="Millares 6 5 8 2 2" xfId="14777" xr:uid="{FF5AC73B-4794-4B04-B968-6EA139FB23F2}"/>
    <cellStyle name="Millares 6 5 8 3" xfId="11418" xr:uid="{7D36B2D6-7527-49CA-9C89-6C18D4625B0C}"/>
    <cellStyle name="Millares 6 5 9" xfId="6356" xr:uid="{00000000-0005-0000-0000-00008B160000}"/>
    <cellStyle name="Millares 6 5 9 2" xfId="13100" xr:uid="{7D5B3171-0E15-49A6-B7A5-52716DF02487}"/>
    <cellStyle name="Millares 6 6" xfId="2981" xr:uid="{00000000-0005-0000-0000-00008C160000}"/>
    <cellStyle name="Millares 6 6 2" xfId="3183" xr:uid="{00000000-0005-0000-0000-00008D160000}"/>
    <cellStyle name="Millares 6 6 2 2" xfId="3575" xr:uid="{00000000-0005-0000-0000-00008E160000}"/>
    <cellStyle name="Millares 6 6 2 2 2" xfId="5279" xr:uid="{00000000-0005-0000-0000-00008F160000}"/>
    <cellStyle name="Millares 6 6 2 2 2 2" xfId="8668" xr:uid="{00000000-0005-0000-0000-000090160000}"/>
    <cellStyle name="Millares 6 6 2 2 2 2 2" xfId="15406" xr:uid="{8E828015-626A-4D49-A8DD-427FC82201C6}"/>
    <cellStyle name="Millares 6 6 2 2 2 3" xfId="12047" xr:uid="{F8FD7CF2-B718-486B-A31D-846573351E46}"/>
    <cellStyle name="Millares 6 6 2 2 3" xfId="6999" xr:uid="{00000000-0005-0000-0000-000091160000}"/>
    <cellStyle name="Millares 6 6 2 2 3 2" xfId="13737" xr:uid="{4BD7E479-8939-446C-8018-B61AEDE8B756}"/>
    <cellStyle name="Millares 6 6 2 2 4" xfId="10378" xr:uid="{41AAFD3C-33FA-49E8-8420-5BB0C4DB83C8}"/>
    <cellStyle name="Millares 6 6 2 3" xfId="3970" xr:uid="{00000000-0005-0000-0000-000092160000}"/>
    <cellStyle name="Millares 6 6 2 3 2" xfId="5668" xr:uid="{00000000-0005-0000-0000-000093160000}"/>
    <cellStyle name="Millares 6 6 2 3 2 2" xfId="9057" xr:uid="{00000000-0005-0000-0000-000094160000}"/>
    <cellStyle name="Millares 6 6 2 3 2 2 2" xfId="15795" xr:uid="{23A03AE1-D829-4998-85F1-933B46E918BC}"/>
    <cellStyle name="Millares 6 6 2 3 2 3" xfId="12436" xr:uid="{F668FA31-F54D-4AF3-9159-D975CE7682AA}"/>
    <cellStyle name="Millares 6 6 2 3 3" xfId="7388" xr:uid="{00000000-0005-0000-0000-000095160000}"/>
    <cellStyle name="Millares 6 6 2 3 3 2" xfId="14126" xr:uid="{577067FB-61DD-4A35-9F05-992070762E33}"/>
    <cellStyle name="Millares 6 6 2 3 4" xfId="10767" xr:uid="{1C42DC30-D892-4432-BEFD-C7409CA60857}"/>
    <cellStyle name="Millares 6 6 2 4" xfId="4477" xr:uid="{00000000-0005-0000-0000-000096160000}"/>
    <cellStyle name="Millares 6 6 2 4 2" xfId="6158" xr:uid="{00000000-0005-0000-0000-000097160000}"/>
    <cellStyle name="Millares 6 6 2 4 2 2" xfId="9547" xr:uid="{00000000-0005-0000-0000-000098160000}"/>
    <cellStyle name="Millares 6 6 2 4 2 2 2" xfId="16285" xr:uid="{18BC65C5-CA8D-4CB0-AB02-B923410429CB}"/>
    <cellStyle name="Millares 6 6 2 4 2 3" xfId="12926" xr:uid="{91D0E246-76B9-4B76-BA26-7301E49175A8}"/>
    <cellStyle name="Millares 6 6 2 4 3" xfId="7878" xr:uid="{00000000-0005-0000-0000-000099160000}"/>
    <cellStyle name="Millares 6 6 2 4 3 2" xfId="14616" xr:uid="{C112E925-E31C-4186-9440-4513C02DCDB4}"/>
    <cellStyle name="Millares 6 6 2 4 4" xfId="11257" xr:uid="{ED038CD7-7D73-4011-AB62-6949A4DA0D38}"/>
    <cellStyle name="Millares 6 6 2 5" xfId="4891" xr:uid="{00000000-0005-0000-0000-00009A160000}"/>
    <cellStyle name="Millares 6 6 2 5 2" xfId="8280" xr:uid="{00000000-0005-0000-0000-00009B160000}"/>
    <cellStyle name="Millares 6 6 2 5 2 2" xfId="15018" xr:uid="{F2F15733-205A-40D8-90E3-F866DE1D0CC8}"/>
    <cellStyle name="Millares 6 6 2 5 3" xfId="11659" xr:uid="{39596E19-4A6A-4575-A119-AFC7E1F11B8B}"/>
    <cellStyle name="Millares 6 6 2 6" xfId="6611" xr:uid="{00000000-0005-0000-0000-00009C160000}"/>
    <cellStyle name="Millares 6 6 2 6 2" xfId="13349" xr:uid="{1823F68A-3E94-4D90-BB5A-BDCC298E3B3B}"/>
    <cellStyle name="Millares 6 6 2 7" xfId="9989" xr:uid="{3B65BD0D-698E-4403-A87E-E0D86526B3ED}"/>
    <cellStyle name="Millares 6 6 3" xfId="3381" xr:uid="{00000000-0005-0000-0000-00009D160000}"/>
    <cellStyle name="Millares 6 6 3 2" xfId="5085" xr:uid="{00000000-0005-0000-0000-00009E160000}"/>
    <cellStyle name="Millares 6 6 3 2 2" xfId="8474" xr:uid="{00000000-0005-0000-0000-00009F160000}"/>
    <cellStyle name="Millares 6 6 3 2 2 2" xfId="15212" xr:uid="{6E65C57C-5324-4A73-BD24-5174C23AEDD6}"/>
    <cellStyle name="Millares 6 6 3 2 3" xfId="11853" xr:uid="{085287F4-0212-4EB3-BA50-F7B66C3FF164}"/>
    <cellStyle name="Millares 6 6 3 3" xfId="6805" xr:uid="{00000000-0005-0000-0000-0000A0160000}"/>
    <cellStyle name="Millares 6 6 3 3 2" xfId="13543" xr:uid="{CCF1C594-631B-498E-A073-7659644CCFAC}"/>
    <cellStyle name="Millares 6 6 3 4" xfId="10184" xr:uid="{56F0DED0-30E0-4D21-904A-6B728E9387C5}"/>
    <cellStyle name="Millares 6 6 4" xfId="3776" xr:uid="{00000000-0005-0000-0000-0000A1160000}"/>
    <cellStyle name="Millares 6 6 4 2" xfId="5474" xr:uid="{00000000-0005-0000-0000-0000A2160000}"/>
    <cellStyle name="Millares 6 6 4 2 2" xfId="8863" xr:uid="{00000000-0005-0000-0000-0000A3160000}"/>
    <cellStyle name="Millares 6 6 4 2 2 2" xfId="15601" xr:uid="{EB5DA5B5-BBFF-42A4-8498-546B263AFAA1}"/>
    <cellStyle name="Millares 6 6 4 2 3" xfId="12242" xr:uid="{D695D84C-CF62-4CC5-8A95-8A89D1C932FB}"/>
    <cellStyle name="Millares 6 6 4 3" xfId="7194" xr:uid="{00000000-0005-0000-0000-0000A4160000}"/>
    <cellStyle name="Millares 6 6 4 3 2" xfId="13932" xr:uid="{866D58EC-F1DF-4758-8AC0-F4695A3E7ABE}"/>
    <cellStyle name="Millares 6 6 4 4" xfId="10573" xr:uid="{F719B9E1-CC54-41D2-ADEC-7BF615D41067}"/>
    <cellStyle name="Millares 6 6 5" xfId="4283" xr:uid="{00000000-0005-0000-0000-0000A5160000}"/>
    <cellStyle name="Millares 6 6 5 2" xfId="5964" xr:uid="{00000000-0005-0000-0000-0000A6160000}"/>
    <cellStyle name="Millares 6 6 5 2 2" xfId="9353" xr:uid="{00000000-0005-0000-0000-0000A7160000}"/>
    <cellStyle name="Millares 6 6 5 2 2 2" xfId="16091" xr:uid="{7D94874A-4A30-4127-B0B3-B623B5696666}"/>
    <cellStyle name="Millares 6 6 5 2 3" xfId="12732" xr:uid="{210D039A-B924-4089-A49A-8C8B32B635A5}"/>
    <cellStyle name="Millares 6 6 5 3" xfId="7684" xr:uid="{00000000-0005-0000-0000-0000A8160000}"/>
    <cellStyle name="Millares 6 6 5 3 2" xfId="14422" xr:uid="{B8FC4CA9-930F-4C52-9B4A-2210F6D1CBA0}"/>
    <cellStyle name="Millares 6 6 5 4" xfId="11063" xr:uid="{AF1EF2BF-DD2E-406D-8498-283AE894FDF7}"/>
    <cellStyle name="Millares 6 6 6" xfId="4697" xr:uid="{00000000-0005-0000-0000-0000A9160000}"/>
    <cellStyle name="Millares 6 6 6 2" xfId="8086" xr:uid="{00000000-0005-0000-0000-0000AA160000}"/>
    <cellStyle name="Millares 6 6 6 2 2" xfId="14824" xr:uid="{06DAC55A-7006-4E87-913E-588FD975F9C1}"/>
    <cellStyle name="Millares 6 6 6 3" xfId="11465" xr:uid="{53BEAEF8-98DA-47C0-BD97-0C15D70C11E8}"/>
    <cellStyle name="Millares 6 6 7" xfId="6417" xr:uid="{00000000-0005-0000-0000-0000AB160000}"/>
    <cellStyle name="Millares 6 6 7 2" xfId="13155" xr:uid="{2DF53697-1847-4DF6-A21D-EFAE9F3FE736}"/>
    <cellStyle name="Millares 6 6 8" xfId="9795" xr:uid="{2391A56F-464D-40B0-AD85-AFC41CF9D643}"/>
    <cellStyle name="Millares 6 7" xfId="3087" xr:uid="{00000000-0005-0000-0000-0000AC160000}"/>
    <cellStyle name="Millares 6 7 2" xfId="3479" xr:uid="{00000000-0005-0000-0000-0000AD160000}"/>
    <cellStyle name="Millares 6 7 2 2" xfId="5183" xr:uid="{00000000-0005-0000-0000-0000AE160000}"/>
    <cellStyle name="Millares 6 7 2 2 2" xfId="8572" xr:uid="{00000000-0005-0000-0000-0000AF160000}"/>
    <cellStyle name="Millares 6 7 2 2 2 2" xfId="15310" xr:uid="{E4D8B3AF-7929-41DD-9032-DC93CAFD024A}"/>
    <cellStyle name="Millares 6 7 2 2 3" xfId="11951" xr:uid="{7082C96A-734B-4F70-9AAF-D2C9F50571A7}"/>
    <cellStyle name="Millares 6 7 2 3" xfId="6903" xr:uid="{00000000-0005-0000-0000-0000B0160000}"/>
    <cellStyle name="Millares 6 7 2 3 2" xfId="13641" xr:uid="{2C29ABF6-4005-4E82-B88F-7045016A6BE3}"/>
    <cellStyle name="Millares 6 7 2 4" xfId="10282" xr:uid="{000C8E48-5BBE-4610-BF72-9AEAEDC60E77}"/>
    <cellStyle name="Millares 6 7 3" xfId="3874" xr:uid="{00000000-0005-0000-0000-0000B1160000}"/>
    <cellStyle name="Millares 6 7 3 2" xfId="5572" xr:uid="{00000000-0005-0000-0000-0000B2160000}"/>
    <cellStyle name="Millares 6 7 3 2 2" xfId="8961" xr:uid="{00000000-0005-0000-0000-0000B3160000}"/>
    <cellStyle name="Millares 6 7 3 2 2 2" xfId="15699" xr:uid="{E2872007-C0AB-4DFD-9255-0EA39886CDF7}"/>
    <cellStyle name="Millares 6 7 3 2 3" xfId="12340" xr:uid="{50CFE806-F003-4CFD-A5A7-4A5D6DFE79B7}"/>
    <cellStyle name="Millares 6 7 3 3" xfId="7292" xr:uid="{00000000-0005-0000-0000-0000B4160000}"/>
    <cellStyle name="Millares 6 7 3 3 2" xfId="14030" xr:uid="{01B70747-EFB7-4C00-905B-2245D2C31BBF}"/>
    <cellStyle name="Millares 6 7 3 4" xfId="10671" xr:uid="{5CC2915E-03CB-45BC-B0C9-933CC056C8E5}"/>
    <cellStyle name="Millares 6 7 4" xfId="4381" xr:uid="{00000000-0005-0000-0000-0000B5160000}"/>
    <cellStyle name="Millares 6 7 4 2" xfId="6062" xr:uid="{00000000-0005-0000-0000-0000B6160000}"/>
    <cellStyle name="Millares 6 7 4 2 2" xfId="9451" xr:uid="{00000000-0005-0000-0000-0000B7160000}"/>
    <cellStyle name="Millares 6 7 4 2 2 2" xfId="16189" xr:uid="{A00FC724-DFF5-493E-B608-93B92D6F7595}"/>
    <cellStyle name="Millares 6 7 4 2 3" xfId="12830" xr:uid="{B88209A4-5289-4280-8FD6-C056FDA0B8D8}"/>
    <cellStyle name="Millares 6 7 4 3" xfId="7782" xr:uid="{00000000-0005-0000-0000-0000B8160000}"/>
    <cellStyle name="Millares 6 7 4 3 2" xfId="14520" xr:uid="{82819423-F5E7-419A-9A07-6D2335DB6199}"/>
    <cellStyle name="Millares 6 7 4 4" xfId="11161" xr:uid="{EB38A2DD-C2F9-4AFF-8EF3-C3134069AE9D}"/>
    <cellStyle name="Millares 6 7 5" xfId="4795" xr:uid="{00000000-0005-0000-0000-0000B9160000}"/>
    <cellStyle name="Millares 6 7 5 2" xfId="8184" xr:uid="{00000000-0005-0000-0000-0000BA160000}"/>
    <cellStyle name="Millares 6 7 5 2 2" xfId="14922" xr:uid="{B07EA1C9-DE59-4869-AD8F-36B57614299F}"/>
    <cellStyle name="Millares 6 7 5 3" xfId="11563" xr:uid="{6C9A0895-646B-49CE-B635-2BF84B66B356}"/>
    <cellStyle name="Millares 6 7 6" xfId="6515" xr:uid="{00000000-0005-0000-0000-0000BB160000}"/>
    <cellStyle name="Millares 6 7 6 2" xfId="13253" xr:uid="{746EE95F-A34A-4B21-A4CE-DB38BF71A4F0}"/>
    <cellStyle name="Millares 6 7 7" xfId="9893" xr:uid="{5DFF5EB3-06AD-4A70-B0D1-3BC40CAA073D}"/>
    <cellStyle name="Millares 6 8" xfId="3285" xr:uid="{00000000-0005-0000-0000-0000BC160000}"/>
    <cellStyle name="Millares 6 8 2" xfId="4989" xr:uid="{00000000-0005-0000-0000-0000BD160000}"/>
    <cellStyle name="Millares 6 8 2 2" xfId="8378" xr:uid="{00000000-0005-0000-0000-0000BE160000}"/>
    <cellStyle name="Millares 6 8 2 2 2" xfId="15116" xr:uid="{216CDFB0-7870-45E3-870D-1C9EEE7C612F}"/>
    <cellStyle name="Millares 6 8 2 3" xfId="11757" xr:uid="{E70CAAAA-2CF8-4DE0-A4CF-1AA42F3E1E89}"/>
    <cellStyle name="Millares 6 8 3" xfId="6709" xr:uid="{00000000-0005-0000-0000-0000BF160000}"/>
    <cellStyle name="Millares 6 8 3 2" xfId="13447" xr:uid="{C151A767-0937-4EAE-8315-AA13706D65A2}"/>
    <cellStyle name="Millares 6 8 4" xfId="10087" xr:uid="{906FBDCA-78A7-45F2-B381-08EBCFDA0272}"/>
    <cellStyle name="Millares 6 9" xfId="3678" xr:uid="{00000000-0005-0000-0000-0000C0160000}"/>
    <cellStyle name="Millares 6 9 2" xfId="5377" xr:uid="{00000000-0005-0000-0000-0000C1160000}"/>
    <cellStyle name="Millares 6 9 2 2" xfId="8766" xr:uid="{00000000-0005-0000-0000-0000C2160000}"/>
    <cellStyle name="Millares 6 9 2 2 2" xfId="15504" xr:uid="{673D484F-039A-4F97-9DF3-2F136AE5D00C}"/>
    <cellStyle name="Millares 6 9 2 3" xfId="12145" xr:uid="{03FD0D04-2DD3-45C1-8E9F-46194B966E01}"/>
    <cellStyle name="Millares 6 9 3" xfId="7097" xr:uid="{00000000-0005-0000-0000-0000C3160000}"/>
    <cellStyle name="Millares 6 9 3 2" xfId="13835" xr:uid="{99D53E96-8EE4-4A51-8D00-4FA8C043B895}"/>
    <cellStyle name="Millares 6 9 4" xfId="10476" xr:uid="{5ED461DB-5BDE-4418-A17D-8C21A95175E6}"/>
    <cellStyle name="Millares 60" xfId="9655" xr:uid="{00000000-0005-0000-0000-0000C4160000}"/>
    <cellStyle name="Millares 61" xfId="9657" xr:uid="{00000000-0005-0000-0000-0000C5160000}"/>
    <cellStyle name="Millares 62" xfId="6312" xr:uid="{00000000-0005-0000-0000-0000C6160000}"/>
    <cellStyle name="Millares 62 2" xfId="13061" xr:uid="{505CD967-7D5B-48EE-AED4-9DE5163CC646}"/>
    <cellStyle name="Millares 63" xfId="9636" xr:uid="{00000000-0005-0000-0000-0000C7160000}"/>
    <cellStyle name="Millares 63 2" xfId="16373" xr:uid="{3236BBC1-535C-44C3-86FE-7415E9FE3BB9}"/>
    <cellStyle name="Millares 64" xfId="6297" xr:uid="{00000000-0005-0000-0000-0000C8160000}"/>
    <cellStyle name="Millares 65" xfId="6374" xr:uid="{00000000-0005-0000-0000-0000C9160000}"/>
    <cellStyle name="Millares 66" xfId="6379" xr:uid="{00000000-0005-0000-0000-0000CA160000}"/>
    <cellStyle name="Millares 66 2" xfId="13117" xr:uid="{CF0FCAFE-C058-4452-A895-4226CB7D6B4B}"/>
    <cellStyle name="Millares 67" xfId="9648" xr:uid="{00000000-0005-0000-0000-0000CB160000}"/>
    <cellStyle name="Millares 67 2" xfId="16384" xr:uid="{8E921EBF-EED7-4DAD-8C10-8FF9FE796DDF}"/>
    <cellStyle name="Millares 68" xfId="9651" xr:uid="{00000000-0005-0000-0000-0000CC160000}"/>
    <cellStyle name="Millares 68 2" xfId="16387" xr:uid="{05575CA3-21E9-4F5D-9848-464E6E2C4D64}"/>
    <cellStyle name="Millares 69" xfId="9647" xr:uid="{00000000-0005-0000-0000-0000CD160000}"/>
    <cellStyle name="Millares 69 2" xfId="16383" xr:uid="{6CB6803A-BB3E-4C7C-BB71-D4CDCBBFBBC7}"/>
    <cellStyle name="Millares 7" xfId="240" xr:uid="{00000000-0005-0000-0000-0000CE160000}"/>
    <cellStyle name="Millares 7 10" xfId="4603" xr:uid="{00000000-0005-0000-0000-0000CF160000}"/>
    <cellStyle name="Millares 7 10 2" xfId="7992" xr:uid="{00000000-0005-0000-0000-0000D0160000}"/>
    <cellStyle name="Millares 7 10 2 2" xfId="14730" xr:uid="{DC99A427-7DCD-48E4-AFF7-A94737153D0E}"/>
    <cellStyle name="Millares 7 10 3" xfId="11371" xr:uid="{E8EDF620-E73C-4559-8E66-A1742B315194}"/>
    <cellStyle name="Millares 7 11" xfId="6282" xr:uid="{00000000-0005-0000-0000-0000D1160000}"/>
    <cellStyle name="Millares 7 11 2" xfId="13043" xr:uid="{67E093B9-36AB-485E-B000-3AA6EFAAB5E1}"/>
    <cellStyle name="Millares 7 12" xfId="9704" xr:uid="{71260437-96E0-4BFB-AC53-0E7FAC479B39}"/>
    <cellStyle name="Millares 7 2" xfId="241" xr:uid="{00000000-0005-0000-0000-0000D2160000}"/>
    <cellStyle name="Millares 7 2 10" xfId="6283" xr:uid="{00000000-0005-0000-0000-0000D3160000}"/>
    <cellStyle name="Millares 7 2 10 2" xfId="13044" xr:uid="{1405B08A-1E8A-4E1C-B30B-40CEB51E6959}"/>
    <cellStyle name="Millares 7 2 11" xfId="9705" xr:uid="{D7CA23B8-12A4-4463-9097-0346B90C2554}"/>
    <cellStyle name="Millares 7 2 2" xfId="2910" xr:uid="{00000000-0005-0000-0000-0000D4160000}"/>
    <cellStyle name="Millares 7 2 2 10" xfId="9754" xr:uid="{B714581B-BE72-4810-A466-625FB9AF7B18}"/>
    <cellStyle name="Millares 7 2 2 2" xfId="3042" xr:uid="{00000000-0005-0000-0000-0000D5160000}"/>
    <cellStyle name="Millares 7 2 2 2 2" xfId="3240" xr:uid="{00000000-0005-0000-0000-0000D6160000}"/>
    <cellStyle name="Millares 7 2 2 2 2 2" xfId="3632" xr:uid="{00000000-0005-0000-0000-0000D7160000}"/>
    <cellStyle name="Millares 7 2 2 2 2 2 2" xfId="5336" xr:uid="{00000000-0005-0000-0000-0000D8160000}"/>
    <cellStyle name="Millares 7 2 2 2 2 2 2 2" xfId="8725" xr:uid="{00000000-0005-0000-0000-0000D9160000}"/>
    <cellStyle name="Millares 7 2 2 2 2 2 2 2 2" xfId="15463" xr:uid="{8A8893FE-0D55-45DC-ACCB-92C57A26FAC9}"/>
    <cellStyle name="Millares 7 2 2 2 2 2 2 3" xfId="12104" xr:uid="{547AA46A-210A-4BF6-81BF-377DDD937140}"/>
    <cellStyle name="Millares 7 2 2 2 2 2 3" xfId="7056" xr:uid="{00000000-0005-0000-0000-0000DA160000}"/>
    <cellStyle name="Millares 7 2 2 2 2 2 3 2" xfId="13794" xr:uid="{CCDF2C88-F2F7-46DE-9BA3-580E5E1548E1}"/>
    <cellStyle name="Millares 7 2 2 2 2 2 4" xfId="10435" xr:uid="{C15AA643-D7D1-43EE-BA1D-F83A2D235B82}"/>
    <cellStyle name="Millares 7 2 2 2 2 3" xfId="4027" xr:uid="{00000000-0005-0000-0000-0000DB160000}"/>
    <cellStyle name="Millares 7 2 2 2 2 3 2" xfId="5725" xr:uid="{00000000-0005-0000-0000-0000DC160000}"/>
    <cellStyle name="Millares 7 2 2 2 2 3 2 2" xfId="9114" xr:uid="{00000000-0005-0000-0000-0000DD160000}"/>
    <cellStyle name="Millares 7 2 2 2 2 3 2 2 2" xfId="15852" xr:uid="{74BC7B35-5503-45A3-B02B-BCA44FE283B1}"/>
    <cellStyle name="Millares 7 2 2 2 2 3 2 3" xfId="12493" xr:uid="{99FE8F16-F808-4824-8B70-DB93780D2809}"/>
    <cellStyle name="Millares 7 2 2 2 2 3 3" xfId="7445" xr:uid="{00000000-0005-0000-0000-0000DE160000}"/>
    <cellStyle name="Millares 7 2 2 2 2 3 3 2" xfId="14183" xr:uid="{60571881-796A-4853-8CC2-2EA253C46782}"/>
    <cellStyle name="Millares 7 2 2 2 2 3 4" xfId="10824" xr:uid="{F192C38F-2597-4917-A972-1F56A98DBAA7}"/>
    <cellStyle name="Millares 7 2 2 2 2 4" xfId="4534" xr:uid="{00000000-0005-0000-0000-0000DF160000}"/>
    <cellStyle name="Millares 7 2 2 2 2 4 2" xfId="6215" xr:uid="{00000000-0005-0000-0000-0000E0160000}"/>
    <cellStyle name="Millares 7 2 2 2 2 4 2 2" xfId="9604" xr:uid="{00000000-0005-0000-0000-0000E1160000}"/>
    <cellStyle name="Millares 7 2 2 2 2 4 2 2 2" xfId="16342" xr:uid="{82E8B92D-B012-4B96-9279-FFDC801F3A95}"/>
    <cellStyle name="Millares 7 2 2 2 2 4 2 3" xfId="12983" xr:uid="{163880F5-9F16-46FB-9C55-3FFE43646DCE}"/>
    <cellStyle name="Millares 7 2 2 2 2 4 3" xfId="7935" xr:uid="{00000000-0005-0000-0000-0000E2160000}"/>
    <cellStyle name="Millares 7 2 2 2 2 4 3 2" xfId="14673" xr:uid="{C3CD89FC-2E6D-45C4-BD8A-9B9BB3C07CAF}"/>
    <cellStyle name="Millares 7 2 2 2 2 4 4" xfId="11314" xr:uid="{A5964E09-118F-4CC0-BDAF-2BBF14C13AE8}"/>
    <cellStyle name="Millares 7 2 2 2 2 5" xfId="4948" xr:uid="{00000000-0005-0000-0000-0000E3160000}"/>
    <cellStyle name="Millares 7 2 2 2 2 5 2" xfId="8337" xr:uid="{00000000-0005-0000-0000-0000E4160000}"/>
    <cellStyle name="Millares 7 2 2 2 2 5 2 2" xfId="15075" xr:uid="{53B2EE9A-055F-4082-BF7D-067A3BC63785}"/>
    <cellStyle name="Millares 7 2 2 2 2 5 3" xfId="11716" xr:uid="{475BAE10-A998-423E-8D7F-48F592A7B868}"/>
    <cellStyle name="Millares 7 2 2 2 2 6" xfId="6668" xr:uid="{00000000-0005-0000-0000-0000E5160000}"/>
    <cellStyle name="Millares 7 2 2 2 2 6 2" xfId="13406" xr:uid="{9B50F566-EE25-4282-8C48-B471B6287A68}"/>
    <cellStyle name="Millares 7 2 2 2 2 7" xfId="10046" xr:uid="{EB491F79-8530-46B7-A5BA-F7550EFF7764}"/>
    <cellStyle name="Millares 7 2 2 2 3" xfId="3438" xr:uid="{00000000-0005-0000-0000-0000E6160000}"/>
    <cellStyle name="Millares 7 2 2 2 3 2" xfId="5142" xr:uid="{00000000-0005-0000-0000-0000E7160000}"/>
    <cellStyle name="Millares 7 2 2 2 3 2 2" xfId="8531" xr:uid="{00000000-0005-0000-0000-0000E8160000}"/>
    <cellStyle name="Millares 7 2 2 2 3 2 2 2" xfId="15269" xr:uid="{A6D09EE7-F0A2-4ECF-BDF6-58CFDF46389F}"/>
    <cellStyle name="Millares 7 2 2 2 3 2 3" xfId="11910" xr:uid="{DD039293-D387-4D7B-AE66-D6D62786C480}"/>
    <cellStyle name="Millares 7 2 2 2 3 3" xfId="6862" xr:uid="{00000000-0005-0000-0000-0000E9160000}"/>
    <cellStyle name="Millares 7 2 2 2 3 3 2" xfId="13600" xr:uid="{265F9DC7-8683-4876-9469-D3C79E4AA5B9}"/>
    <cellStyle name="Millares 7 2 2 2 3 4" xfId="10241" xr:uid="{759A685C-9D36-4B31-BD76-725DF1B581B6}"/>
    <cellStyle name="Millares 7 2 2 2 4" xfId="3833" xr:uid="{00000000-0005-0000-0000-0000EA160000}"/>
    <cellStyle name="Millares 7 2 2 2 4 2" xfId="5531" xr:uid="{00000000-0005-0000-0000-0000EB160000}"/>
    <cellStyle name="Millares 7 2 2 2 4 2 2" xfId="8920" xr:uid="{00000000-0005-0000-0000-0000EC160000}"/>
    <cellStyle name="Millares 7 2 2 2 4 2 2 2" xfId="15658" xr:uid="{E42ABBC7-FC40-4A33-AA64-D1AEEC48107C}"/>
    <cellStyle name="Millares 7 2 2 2 4 2 3" xfId="12299" xr:uid="{BAEE6DE7-EA74-4196-83D4-2C3D3D9283E2}"/>
    <cellStyle name="Millares 7 2 2 2 4 3" xfId="7251" xr:uid="{00000000-0005-0000-0000-0000ED160000}"/>
    <cellStyle name="Millares 7 2 2 2 4 3 2" xfId="13989" xr:uid="{26007D3C-E9DA-4806-9FAA-BDA709A4CDEA}"/>
    <cellStyle name="Millares 7 2 2 2 4 4" xfId="10630" xr:uid="{26AECC1B-F32B-40D8-BC4E-A5E9F245D830}"/>
    <cellStyle name="Millares 7 2 2 2 5" xfId="4340" xr:uid="{00000000-0005-0000-0000-0000EE160000}"/>
    <cellStyle name="Millares 7 2 2 2 5 2" xfId="6021" xr:uid="{00000000-0005-0000-0000-0000EF160000}"/>
    <cellStyle name="Millares 7 2 2 2 5 2 2" xfId="9410" xr:uid="{00000000-0005-0000-0000-0000F0160000}"/>
    <cellStyle name="Millares 7 2 2 2 5 2 2 2" xfId="16148" xr:uid="{657DED5B-8307-4301-80E5-7F42B7A28DC7}"/>
    <cellStyle name="Millares 7 2 2 2 5 2 3" xfId="12789" xr:uid="{B4F45292-CC8F-4E7C-8C3F-1786F46FE015}"/>
    <cellStyle name="Millares 7 2 2 2 5 3" xfId="7741" xr:uid="{00000000-0005-0000-0000-0000F1160000}"/>
    <cellStyle name="Millares 7 2 2 2 5 3 2" xfId="14479" xr:uid="{B7351A42-8CAC-48F8-8417-18B121CBC19E}"/>
    <cellStyle name="Millares 7 2 2 2 5 4" xfId="11120" xr:uid="{07B12297-98B0-4182-950D-D22B69281703}"/>
    <cellStyle name="Millares 7 2 2 2 6" xfId="4754" xr:uid="{00000000-0005-0000-0000-0000F2160000}"/>
    <cellStyle name="Millares 7 2 2 2 6 2" xfId="8143" xr:uid="{00000000-0005-0000-0000-0000F3160000}"/>
    <cellStyle name="Millares 7 2 2 2 6 2 2" xfId="14881" xr:uid="{BDDB58C4-88FF-48B4-85BF-FBEC1A49F8CE}"/>
    <cellStyle name="Millares 7 2 2 2 6 3" xfId="11522" xr:uid="{9DACB169-500D-40F9-8A92-E387F5DBA6B1}"/>
    <cellStyle name="Millares 7 2 2 2 7" xfId="6474" xr:uid="{00000000-0005-0000-0000-0000F4160000}"/>
    <cellStyle name="Millares 7 2 2 2 7 2" xfId="13212" xr:uid="{FA2FC23E-0C5B-43B8-80E8-28F85DDEDA3E}"/>
    <cellStyle name="Millares 7 2 2 2 8" xfId="9852" xr:uid="{1990C69F-0DA8-45CA-A4E8-FEDDE5C2DBB3}"/>
    <cellStyle name="Millares 7 2 2 3" xfId="3142" xr:uid="{00000000-0005-0000-0000-0000F5160000}"/>
    <cellStyle name="Millares 7 2 2 3 2" xfId="3534" xr:uid="{00000000-0005-0000-0000-0000F6160000}"/>
    <cellStyle name="Millares 7 2 2 3 2 2" xfId="5238" xr:uid="{00000000-0005-0000-0000-0000F7160000}"/>
    <cellStyle name="Millares 7 2 2 3 2 2 2" xfId="8627" xr:uid="{00000000-0005-0000-0000-0000F8160000}"/>
    <cellStyle name="Millares 7 2 2 3 2 2 2 2" xfId="15365" xr:uid="{69876466-FC26-41D1-915B-9780F53695A9}"/>
    <cellStyle name="Millares 7 2 2 3 2 2 3" xfId="12006" xr:uid="{2F64FC42-09A8-433B-84B7-B39A711018FA}"/>
    <cellStyle name="Millares 7 2 2 3 2 3" xfId="6958" xr:uid="{00000000-0005-0000-0000-0000F9160000}"/>
    <cellStyle name="Millares 7 2 2 3 2 3 2" xfId="13696" xr:uid="{E1F72994-6CD8-4319-834F-FAB117E7F739}"/>
    <cellStyle name="Millares 7 2 2 3 2 4" xfId="10337" xr:uid="{05297085-8BBF-443D-B4AB-91C3DA2FF449}"/>
    <cellStyle name="Millares 7 2 2 3 3" xfId="3929" xr:uid="{00000000-0005-0000-0000-0000FA160000}"/>
    <cellStyle name="Millares 7 2 2 3 3 2" xfId="5627" xr:uid="{00000000-0005-0000-0000-0000FB160000}"/>
    <cellStyle name="Millares 7 2 2 3 3 2 2" xfId="9016" xr:uid="{00000000-0005-0000-0000-0000FC160000}"/>
    <cellStyle name="Millares 7 2 2 3 3 2 2 2" xfId="15754" xr:uid="{CD267AEE-F1AE-4068-9413-D327A2AC068F}"/>
    <cellStyle name="Millares 7 2 2 3 3 2 3" xfId="12395" xr:uid="{F6012632-41F9-4407-B5EE-0EFC450976BD}"/>
    <cellStyle name="Millares 7 2 2 3 3 3" xfId="7347" xr:uid="{00000000-0005-0000-0000-0000FD160000}"/>
    <cellStyle name="Millares 7 2 2 3 3 3 2" xfId="14085" xr:uid="{05B82F27-A8C1-443C-BD41-B771782B4E83}"/>
    <cellStyle name="Millares 7 2 2 3 3 4" xfId="10726" xr:uid="{13C49E77-E699-4C2B-A4D0-D27C2E843DD9}"/>
    <cellStyle name="Millares 7 2 2 3 4" xfId="4436" xr:uid="{00000000-0005-0000-0000-0000FE160000}"/>
    <cellStyle name="Millares 7 2 2 3 4 2" xfId="6117" xr:uid="{00000000-0005-0000-0000-0000FF160000}"/>
    <cellStyle name="Millares 7 2 2 3 4 2 2" xfId="9506" xr:uid="{00000000-0005-0000-0000-000000170000}"/>
    <cellStyle name="Millares 7 2 2 3 4 2 2 2" xfId="16244" xr:uid="{8546267A-FF85-485E-95A2-C9B1FF04456A}"/>
    <cellStyle name="Millares 7 2 2 3 4 2 3" xfId="12885" xr:uid="{A72BD1EC-2338-45F1-A92E-FA8B34869FF0}"/>
    <cellStyle name="Millares 7 2 2 3 4 3" xfId="7837" xr:uid="{00000000-0005-0000-0000-000001170000}"/>
    <cellStyle name="Millares 7 2 2 3 4 3 2" xfId="14575" xr:uid="{C9FF814F-FD34-4C4D-919A-0D6E911BB3A5}"/>
    <cellStyle name="Millares 7 2 2 3 4 4" xfId="11216" xr:uid="{B2A28C6A-AC33-491E-887A-847CBAA867B6}"/>
    <cellStyle name="Millares 7 2 2 3 5" xfId="4850" xr:uid="{00000000-0005-0000-0000-000002170000}"/>
    <cellStyle name="Millares 7 2 2 3 5 2" xfId="8239" xr:uid="{00000000-0005-0000-0000-000003170000}"/>
    <cellStyle name="Millares 7 2 2 3 5 2 2" xfId="14977" xr:uid="{E3F6D75E-2839-4737-B507-7FD5A5BF4107}"/>
    <cellStyle name="Millares 7 2 2 3 5 3" xfId="11618" xr:uid="{E7C730E6-674D-48C0-8ABD-3AA16D687CF0}"/>
    <cellStyle name="Millares 7 2 2 3 6" xfId="6570" xr:uid="{00000000-0005-0000-0000-000004170000}"/>
    <cellStyle name="Millares 7 2 2 3 6 2" xfId="13308" xr:uid="{C9FB1006-E248-4B1F-ACDE-DE087B940DD6}"/>
    <cellStyle name="Millares 7 2 2 3 7" xfId="9948" xr:uid="{87C3316B-8443-462B-984F-C478BDF1BF27}"/>
    <cellStyle name="Millares 7 2 2 4" xfId="3340" xr:uid="{00000000-0005-0000-0000-000005170000}"/>
    <cellStyle name="Millares 7 2 2 4 2" xfId="5044" xr:uid="{00000000-0005-0000-0000-000006170000}"/>
    <cellStyle name="Millares 7 2 2 4 2 2" xfId="8433" xr:uid="{00000000-0005-0000-0000-000007170000}"/>
    <cellStyle name="Millares 7 2 2 4 2 2 2" xfId="15171" xr:uid="{11E58F52-B1CC-47CF-9766-627BB8E96B1E}"/>
    <cellStyle name="Millares 7 2 2 4 2 3" xfId="11812" xr:uid="{0EDCC67D-0D5C-4983-995E-6166D80765F1}"/>
    <cellStyle name="Millares 7 2 2 4 3" xfId="6764" xr:uid="{00000000-0005-0000-0000-000008170000}"/>
    <cellStyle name="Millares 7 2 2 4 3 2" xfId="13502" xr:uid="{8E926B3E-4A12-4621-96EF-C6B1F0AF8A25}"/>
    <cellStyle name="Millares 7 2 2 4 4" xfId="10143" xr:uid="{D3E905F1-4221-4980-9253-9CF44BB48C46}"/>
    <cellStyle name="Millares 7 2 2 5" xfId="3735" xr:uid="{00000000-0005-0000-0000-000009170000}"/>
    <cellStyle name="Millares 7 2 2 5 2" xfId="5433" xr:uid="{00000000-0005-0000-0000-00000A170000}"/>
    <cellStyle name="Millares 7 2 2 5 2 2" xfId="8822" xr:uid="{00000000-0005-0000-0000-00000B170000}"/>
    <cellStyle name="Millares 7 2 2 5 2 2 2" xfId="15560" xr:uid="{7526B9B8-5A8F-4776-8488-A0878FD6027A}"/>
    <cellStyle name="Millares 7 2 2 5 2 3" xfId="12201" xr:uid="{92E0438B-9AE0-471F-A8F2-192FF5A52BDB}"/>
    <cellStyle name="Millares 7 2 2 5 3" xfId="7153" xr:uid="{00000000-0005-0000-0000-00000C170000}"/>
    <cellStyle name="Millares 7 2 2 5 3 2" xfId="13891" xr:uid="{63C01E48-C3D2-43B0-AFC5-AF043B780334}"/>
    <cellStyle name="Millares 7 2 2 5 4" xfId="10532" xr:uid="{ADD3AEA0-7185-4CA3-92EF-3AC7D0C8B16C}"/>
    <cellStyle name="Millares 7 2 2 6" xfId="4133" xr:uid="{00000000-0005-0000-0000-00000D170000}"/>
    <cellStyle name="Millares 7 2 2 6 2" xfId="5825" xr:uid="{00000000-0005-0000-0000-00000E170000}"/>
    <cellStyle name="Millares 7 2 2 6 2 2" xfId="9214" xr:uid="{00000000-0005-0000-0000-00000F170000}"/>
    <cellStyle name="Millares 7 2 2 6 2 2 2" xfId="15952" xr:uid="{5CDED5E1-8A52-4AAF-B579-12B281AE01D7}"/>
    <cellStyle name="Millares 7 2 2 6 2 3" xfId="12593" xr:uid="{ECDA3FB3-CC54-4EC2-BA05-25A048A1909B}"/>
    <cellStyle name="Millares 7 2 2 6 3" xfId="7545" xr:uid="{00000000-0005-0000-0000-000010170000}"/>
    <cellStyle name="Millares 7 2 2 6 3 2" xfId="14283" xr:uid="{B07424C3-49DA-4EE6-860C-FA842A75E148}"/>
    <cellStyle name="Millares 7 2 2 6 4" xfId="10924" xr:uid="{C8548DFA-E12E-405D-A6F0-7CC454FE43A7}"/>
    <cellStyle name="Millares 7 2 2 7" xfId="4242" xr:uid="{00000000-0005-0000-0000-000011170000}"/>
    <cellStyle name="Millares 7 2 2 7 2" xfId="5923" xr:uid="{00000000-0005-0000-0000-000012170000}"/>
    <cellStyle name="Millares 7 2 2 7 2 2" xfId="9312" xr:uid="{00000000-0005-0000-0000-000013170000}"/>
    <cellStyle name="Millares 7 2 2 7 2 2 2" xfId="16050" xr:uid="{D73FEBE8-4E76-42CA-8DC1-E89CCAE493B1}"/>
    <cellStyle name="Millares 7 2 2 7 2 3" xfId="12691" xr:uid="{01B01E7F-1D42-445B-AFAA-4A0997F92A6E}"/>
    <cellStyle name="Millares 7 2 2 7 3" xfId="7643" xr:uid="{00000000-0005-0000-0000-000014170000}"/>
    <cellStyle name="Millares 7 2 2 7 3 2" xfId="14381" xr:uid="{F571F18D-C5F9-42EE-9309-1F1514737CBB}"/>
    <cellStyle name="Millares 7 2 2 7 4" xfId="11022" xr:uid="{592D3173-5269-4F37-AFE7-32728DDE6437}"/>
    <cellStyle name="Millares 7 2 2 8" xfId="4656" xr:uid="{00000000-0005-0000-0000-000015170000}"/>
    <cellStyle name="Millares 7 2 2 8 2" xfId="8045" xr:uid="{00000000-0005-0000-0000-000016170000}"/>
    <cellStyle name="Millares 7 2 2 8 2 2" xfId="14783" xr:uid="{C584F543-E3F4-4B56-A5EE-72608A978C94}"/>
    <cellStyle name="Millares 7 2 2 8 3" xfId="11424" xr:uid="{63FCA3CE-1F35-4C5C-BE58-CD4959C4B6AA}"/>
    <cellStyle name="Millares 7 2 2 9" xfId="6362" xr:uid="{00000000-0005-0000-0000-000017170000}"/>
    <cellStyle name="Millares 7 2 2 9 2" xfId="13106" xr:uid="{0A4252F8-F287-4E82-BD64-743FC1052194}"/>
    <cellStyle name="Millares 7 2 3" xfId="2987" xr:uid="{00000000-0005-0000-0000-000018170000}"/>
    <cellStyle name="Millares 7 2 3 2" xfId="3189" xr:uid="{00000000-0005-0000-0000-000019170000}"/>
    <cellStyle name="Millares 7 2 3 2 2" xfId="3581" xr:uid="{00000000-0005-0000-0000-00001A170000}"/>
    <cellStyle name="Millares 7 2 3 2 2 2" xfId="5285" xr:uid="{00000000-0005-0000-0000-00001B170000}"/>
    <cellStyle name="Millares 7 2 3 2 2 2 2" xfId="8674" xr:uid="{00000000-0005-0000-0000-00001C170000}"/>
    <cellStyle name="Millares 7 2 3 2 2 2 2 2" xfId="15412" xr:uid="{B3206E68-6BC2-466B-ACF9-BA6E4BD112EB}"/>
    <cellStyle name="Millares 7 2 3 2 2 2 3" xfId="12053" xr:uid="{AE1A7AAF-E90D-4CBE-B5AA-AAF90A46DF93}"/>
    <cellStyle name="Millares 7 2 3 2 2 3" xfId="7005" xr:uid="{00000000-0005-0000-0000-00001D170000}"/>
    <cellStyle name="Millares 7 2 3 2 2 3 2" xfId="13743" xr:uid="{44E68591-3A43-4CA6-8F84-0DEFC5A8ED1F}"/>
    <cellStyle name="Millares 7 2 3 2 2 4" xfId="10384" xr:uid="{6F0ABFEB-91CF-433C-8C15-6D5C04E90DC3}"/>
    <cellStyle name="Millares 7 2 3 2 3" xfId="3976" xr:uid="{00000000-0005-0000-0000-00001E170000}"/>
    <cellStyle name="Millares 7 2 3 2 3 2" xfId="5674" xr:uid="{00000000-0005-0000-0000-00001F170000}"/>
    <cellStyle name="Millares 7 2 3 2 3 2 2" xfId="9063" xr:uid="{00000000-0005-0000-0000-000020170000}"/>
    <cellStyle name="Millares 7 2 3 2 3 2 2 2" xfId="15801" xr:uid="{3BAE4677-84E4-4FD3-83D5-CF1A25C46A9C}"/>
    <cellStyle name="Millares 7 2 3 2 3 2 3" xfId="12442" xr:uid="{38382A69-BEF1-4B85-B6B3-83BC338E7754}"/>
    <cellStyle name="Millares 7 2 3 2 3 3" xfId="7394" xr:uid="{00000000-0005-0000-0000-000021170000}"/>
    <cellStyle name="Millares 7 2 3 2 3 3 2" xfId="14132" xr:uid="{DDD4299F-9A4A-4958-97FA-17154CA7577B}"/>
    <cellStyle name="Millares 7 2 3 2 3 4" xfId="10773" xr:uid="{FEB3323A-3952-47CE-9AEC-3096459C4D14}"/>
    <cellStyle name="Millares 7 2 3 2 4" xfId="4483" xr:uid="{00000000-0005-0000-0000-000022170000}"/>
    <cellStyle name="Millares 7 2 3 2 4 2" xfId="6164" xr:uid="{00000000-0005-0000-0000-000023170000}"/>
    <cellStyle name="Millares 7 2 3 2 4 2 2" xfId="9553" xr:uid="{00000000-0005-0000-0000-000024170000}"/>
    <cellStyle name="Millares 7 2 3 2 4 2 2 2" xfId="16291" xr:uid="{6E2761D2-B39F-4C7E-BBA9-6BA1868E6D07}"/>
    <cellStyle name="Millares 7 2 3 2 4 2 3" xfId="12932" xr:uid="{9DF816C2-5C17-4561-80A4-F0C87D5E4527}"/>
    <cellStyle name="Millares 7 2 3 2 4 3" xfId="7884" xr:uid="{00000000-0005-0000-0000-000025170000}"/>
    <cellStyle name="Millares 7 2 3 2 4 3 2" xfId="14622" xr:uid="{B565DD01-E715-49C1-97BA-953B6BBF74E4}"/>
    <cellStyle name="Millares 7 2 3 2 4 4" xfId="11263" xr:uid="{97BFAB19-B4AB-46D3-9EAF-1EBAC75A5D7D}"/>
    <cellStyle name="Millares 7 2 3 2 5" xfId="4897" xr:uid="{00000000-0005-0000-0000-000026170000}"/>
    <cellStyle name="Millares 7 2 3 2 5 2" xfId="8286" xr:uid="{00000000-0005-0000-0000-000027170000}"/>
    <cellStyle name="Millares 7 2 3 2 5 2 2" xfId="15024" xr:uid="{EFA3F496-1DF4-475B-ADC5-6802DCABC4E4}"/>
    <cellStyle name="Millares 7 2 3 2 5 3" xfId="11665" xr:uid="{4991D8DF-5D33-4F8B-969D-A1A558CABCA3}"/>
    <cellStyle name="Millares 7 2 3 2 6" xfId="6617" xr:uid="{00000000-0005-0000-0000-000028170000}"/>
    <cellStyle name="Millares 7 2 3 2 6 2" xfId="13355" xr:uid="{93305698-4464-4C4C-BBF7-9D8F06A2B1BC}"/>
    <cellStyle name="Millares 7 2 3 2 7" xfId="9995" xr:uid="{07B398F4-70C9-4D60-892D-CDE0DAC02612}"/>
    <cellStyle name="Millares 7 2 3 3" xfId="3387" xr:uid="{00000000-0005-0000-0000-000029170000}"/>
    <cellStyle name="Millares 7 2 3 3 2" xfId="5091" xr:uid="{00000000-0005-0000-0000-00002A170000}"/>
    <cellStyle name="Millares 7 2 3 3 2 2" xfId="8480" xr:uid="{00000000-0005-0000-0000-00002B170000}"/>
    <cellStyle name="Millares 7 2 3 3 2 2 2" xfId="15218" xr:uid="{658E2FE8-5E4F-4665-A5D3-89347CEFD825}"/>
    <cellStyle name="Millares 7 2 3 3 2 3" xfId="11859" xr:uid="{C81A355D-1D4E-4B5F-9D53-77D61C461947}"/>
    <cellStyle name="Millares 7 2 3 3 3" xfId="6811" xr:uid="{00000000-0005-0000-0000-00002C170000}"/>
    <cellStyle name="Millares 7 2 3 3 3 2" xfId="13549" xr:uid="{900192CC-4032-42DB-90A9-33FCA2743C2E}"/>
    <cellStyle name="Millares 7 2 3 3 4" xfId="10190" xr:uid="{3F32BC5F-BFD5-4F0F-AF94-7DFAB5CB329F}"/>
    <cellStyle name="Millares 7 2 3 4" xfId="3782" xr:uid="{00000000-0005-0000-0000-00002D170000}"/>
    <cellStyle name="Millares 7 2 3 4 2" xfId="5480" xr:uid="{00000000-0005-0000-0000-00002E170000}"/>
    <cellStyle name="Millares 7 2 3 4 2 2" xfId="8869" xr:uid="{00000000-0005-0000-0000-00002F170000}"/>
    <cellStyle name="Millares 7 2 3 4 2 2 2" xfId="15607" xr:uid="{3D197F55-65C6-4850-BF35-B4B646970FFC}"/>
    <cellStyle name="Millares 7 2 3 4 2 3" xfId="12248" xr:uid="{ADC860E5-CAD4-48DA-A4CE-AE3BDB6A5BF8}"/>
    <cellStyle name="Millares 7 2 3 4 3" xfId="7200" xr:uid="{00000000-0005-0000-0000-000030170000}"/>
    <cellStyle name="Millares 7 2 3 4 3 2" xfId="13938" xr:uid="{FC2C7355-B268-444E-AF38-CD4F3142A6C0}"/>
    <cellStyle name="Millares 7 2 3 4 4" xfId="10579" xr:uid="{CF74051B-90C3-4991-AF29-218B486904CE}"/>
    <cellStyle name="Millares 7 2 3 5" xfId="4289" xr:uid="{00000000-0005-0000-0000-000031170000}"/>
    <cellStyle name="Millares 7 2 3 5 2" xfId="5970" xr:uid="{00000000-0005-0000-0000-000032170000}"/>
    <cellStyle name="Millares 7 2 3 5 2 2" xfId="9359" xr:uid="{00000000-0005-0000-0000-000033170000}"/>
    <cellStyle name="Millares 7 2 3 5 2 2 2" xfId="16097" xr:uid="{0FF997DA-D39B-4483-81D6-C5FE063BB138}"/>
    <cellStyle name="Millares 7 2 3 5 2 3" xfId="12738" xr:uid="{FE3886F4-6CDC-49F1-BCEA-71F7269AE107}"/>
    <cellStyle name="Millares 7 2 3 5 3" xfId="7690" xr:uid="{00000000-0005-0000-0000-000034170000}"/>
    <cellStyle name="Millares 7 2 3 5 3 2" xfId="14428" xr:uid="{28E46DD0-1A4A-4A2E-8DD7-8B6C5FED1871}"/>
    <cellStyle name="Millares 7 2 3 5 4" xfId="11069" xr:uid="{FA5790FF-C0F7-42D6-89AA-AF9636D3D250}"/>
    <cellStyle name="Millares 7 2 3 6" xfId="4703" xr:uid="{00000000-0005-0000-0000-000035170000}"/>
    <cellStyle name="Millares 7 2 3 6 2" xfId="8092" xr:uid="{00000000-0005-0000-0000-000036170000}"/>
    <cellStyle name="Millares 7 2 3 6 2 2" xfId="14830" xr:uid="{3F770CD8-59BF-477E-A3FA-5101948193A5}"/>
    <cellStyle name="Millares 7 2 3 6 3" xfId="11471" xr:uid="{42831D40-FC31-4661-9B45-F255649A0AD6}"/>
    <cellStyle name="Millares 7 2 3 7" xfId="6423" xr:uid="{00000000-0005-0000-0000-000037170000}"/>
    <cellStyle name="Millares 7 2 3 7 2" xfId="13161" xr:uid="{E11026A6-4877-4769-A52F-E0891D128658}"/>
    <cellStyle name="Millares 7 2 3 8" xfId="9801" xr:uid="{1CC52056-9B84-494A-B528-D5A6B60AA92B}"/>
    <cellStyle name="Millares 7 2 4" xfId="3093" xr:uid="{00000000-0005-0000-0000-000038170000}"/>
    <cellStyle name="Millares 7 2 4 2" xfId="3485" xr:uid="{00000000-0005-0000-0000-000039170000}"/>
    <cellStyle name="Millares 7 2 4 2 2" xfId="5189" xr:uid="{00000000-0005-0000-0000-00003A170000}"/>
    <cellStyle name="Millares 7 2 4 2 2 2" xfId="8578" xr:uid="{00000000-0005-0000-0000-00003B170000}"/>
    <cellStyle name="Millares 7 2 4 2 2 2 2" xfId="15316" xr:uid="{78C9B0C5-BF5E-408B-B692-BBBEFCBC4E2F}"/>
    <cellStyle name="Millares 7 2 4 2 2 3" xfId="11957" xr:uid="{DA15A97D-BCB5-438C-9271-11B25A48BA0F}"/>
    <cellStyle name="Millares 7 2 4 2 3" xfId="6909" xr:uid="{00000000-0005-0000-0000-00003C170000}"/>
    <cellStyle name="Millares 7 2 4 2 3 2" xfId="13647" xr:uid="{2DCA9718-5D25-4FFE-B631-CB9FB6250B13}"/>
    <cellStyle name="Millares 7 2 4 2 4" xfId="10288" xr:uid="{13AD8727-CC3E-43CD-BDAD-17FAA9904DEE}"/>
    <cellStyle name="Millares 7 2 4 3" xfId="3880" xr:uid="{00000000-0005-0000-0000-00003D170000}"/>
    <cellStyle name="Millares 7 2 4 3 2" xfId="5578" xr:uid="{00000000-0005-0000-0000-00003E170000}"/>
    <cellStyle name="Millares 7 2 4 3 2 2" xfId="8967" xr:uid="{00000000-0005-0000-0000-00003F170000}"/>
    <cellStyle name="Millares 7 2 4 3 2 2 2" xfId="15705" xr:uid="{F4D16115-31A8-4473-8DA4-419D0FE13DEC}"/>
    <cellStyle name="Millares 7 2 4 3 2 3" xfId="12346" xr:uid="{BAEA816B-7368-44D9-BAD0-74A69E11C391}"/>
    <cellStyle name="Millares 7 2 4 3 3" xfId="7298" xr:uid="{00000000-0005-0000-0000-000040170000}"/>
    <cellStyle name="Millares 7 2 4 3 3 2" xfId="14036" xr:uid="{A4CECB10-3ADE-480E-AFAD-9DA851973BF6}"/>
    <cellStyle name="Millares 7 2 4 3 4" xfId="10677" xr:uid="{7A37D645-E398-4147-BD63-1C1361BA5FDA}"/>
    <cellStyle name="Millares 7 2 4 4" xfId="4387" xr:uid="{00000000-0005-0000-0000-000041170000}"/>
    <cellStyle name="Millares 7 2 4 4 2" xfId="6068" xr:uid="{00000000-0005-0000-0000-000042170000}"/>
    <cellStyle name="Millares 7 2 4 4 2 2" xfId="9457" xr:uid="{00000000-0005-0000-0000-000043170000}"/>
    <cellStyle name="Millares 7 2 4 4 2 2 2" xfId="16195" xr:uid="{ED1B0F13-FE34-4096-B8DA-19B8C6149B49}"/>
    <cellStyle name="Millares 7 2 4 4 2 3" xfId="12836" xr:uid="{6439A895-AAEA-4236-AFF2-31D7EC788592}"/>
    <cellStyle name="Millares 7 2 4 4 3" xfId="7788" xr:uid="{00000000-0005-0000-0000-000044170000}"/>
    <cellStyle name="Millares 7 2 4 4 3 2" xfId="14526" xr:uid="{368AB5C6-7839-4A8A-B886-D2FC9E692048}"/>
    <cellStyle name="Millares 7 2 4 4 4" xfId="11167" xr:uid="{20EB4D5A-20F9-441E-807D-C50F29F60084}"/>
    <cellStyle name="Millares 7 2 4 5" xfId="4801" xr:uid="{00000000-0005-0000-0000-000045170000}"/>
    <cellStyle name="Millares 7 2 4 5 2" xfId="8190" xr:uid="{00000000-0005-0000-0000-000046170000}"/>
    <cellStyle name="Millares 7 2 4 5 2 2" xfId="14928" xr:uid="{1D5EDD85-2287-4E98-87FF-0DE8E6F0E51B}"/>
    <cellStyle name="Millares 7 2 4 5 3" xfId="11569" xr:uid="{19CA7176-9730-4920-96B3-2A6D73FD445C}"/>
    <cellStyle name="Millares 7 2 4 6" xfId="6521" xr:uid="{00000000-0005-0000-0000-000047170000}"/>
    <cellStyle name="Millares 7 2 4 6 2" xfId="13259" xr:uid="{CF2DDBCF-30DD-4355-A3A8-9CFB92941BBE}"/>
    <cellStyle name="Millares 7 2 4 7" xfId="9899" xr:uid="{1BB8F1A2-790A-4460-ADD8-A8693328D3AC}"/>
    <cellStyle name="Millares 7 2 5" xfId="3291" xr:uid="{00000000-0005-0000-0000-000048170000}"/>
    <cellStyle name="Millares 7 2 5 2" xfId="4995" xr:uid="{00000000-0005-0000-0000-000049170000}"/>
    <cellStyle name="Millares 7 2 5 2 2" xfId="8384" xr:uid="{00000000-0005-0000-0000-00004A170000}"/>
    <cellStyle name="Millares 7 2 5 2 2 2" xfId="15122" xr:uid="{360A8E63-7643-4BF5-A30A-65B2F57294D4}"/>
    <cellStyle name="Millares 7 2 5 2 3" xfId="11763" xr:uid="{77BCD146-2BC1-4F28-A9C6-DC5B07711CCE}"/>
    <cellStyle name="Millares 7 2 5 3" xfId="6715" xr:uid="{00000000-0005-0000-0000-00004B170000}"/>
    <cellStyle name="Millares 7 2 5 3 2" xfId="13453" xr:uid="{2251E94C-C715-4FA1-A69B-B5BBE7DB20EB}"/>
    <cellStyle name="Millares 7 2 5 4" xfId="10093" xr:uid="{A2329701-EC02-47DF-9FE7-6240B46E0377}"/>
    <cellStyle name="Millares 7 2 6" xfId="3684" xr:uid="{00000000-0005-0000-0000-00004C170000}"/>
    <cellStyle name="Millares 7 2 6 2" xfId="5383" xr:uid="{00000000-0005-0000-0000-00004D170000}"/>
    <cellStyle name="Millares 7 2 6 2 2" xfId="8772" xr:uid="{00000000-0005-0000-0000-00004E170000}"/>
    <cellStyle name="Millares 7 2 6 2 2 2" xfId="15510" xr:uid="{06C6DC33-EF99-44D9-AFF6-02F9FCB956B1}"/>
    <cellStyle name="Millares 7 2 6 2 3" xfId="12151" xr:uid="{AAB4A31A-CDF6-4568-A64A-ACE09F2994D3}"/>
    <cellStyle name="Millares 7 2 6 3" xfId="7103" xr:uid="{00000000-0005-0000-0000-00004F170000}"/>
    <cellStyle name="Millares 7 2 6 3 2" xfId="13841" xr:uid="{7FDEC4C2-4103-46BC-ABEB-AF2683E39BF5}"/>
    <cellStyle name="Millares 7 2 6 4" xfId="10482" xr:uid="{133E584C-74CA-4F81-98F0-A4790FC3E6A2}"/>
    <cellStyle name="Millares 7 2 7" xfId="4082" xr:uid="{00000000-0005-0000-0000-000050170000}"/>
    <cellStyle name="Millares 7 2 7 2" xfId="5774" xr:uid="{00000000-0005-0000-0000-000051170000}"/>
    <cellStyle name="Millares 7 2 7 2 2" xfId="9163" xr:uid="{00000000-0005-0000-0000-000052170000}"/>
    <cellStyle name="Millares 7 2 7 2 2 2" xfId="15901" xr:uid="{A2532891-3F8E-4425-842E-2BA9A3E5214F}"/>
    <cellStyle name="Millares 7 2 7 2 3" xfId="12542" xr:uid="{788A0FC7-41CD-4B46-966E-F52048942BF2}"/>
    <cellStyle name="Millares 7 2 7 3" xfId="7494" xr:uid="{00000000-0005-0000-0000-000053170000}"/>
    <cellStyle name="Millares 7 2 7 3 2" xfId="14232" xr:uid="{7C716A33-2864-416C-A945-5BD52F6FE780}"/>
    <cellStyle name="Millares 7 2 7 4" xfId="10873" xr:uid="{B1B54CAA-023E-4E0B-ACC5-9116B6CDC210}"/>
    <cellStyle name="Millares 7 2 8" xfId="4187" xr:uid="{00000000-0005-0000-0000-000054170000}"/>
    <cellStyle name="Millares 7 2 8 2" xfId="5872" xr:uid="{00000000-0005-0000-0000-000055170000}"/>
    <cellStyle name="Millares 7 2 8 2 2" xfId="9261" xr:uid="{00000000-0005-0000-0000-000056170000}"/>
    <cellStyle name="Millares 7 2 8 2 2 2" xfId="15999" xr:uid="{66FCD2E7-3C16-47DF-889A-E15C683BB23A}"/>
    <cellStyle name="Millares 7 2 8 2 3" xfId="12640" xr:uid="{B6D8089D-579A-4E46-AD7C-7EA127B0B3CB}"/>
    <cellStyle name="Millares 7 2 8 3" xfId="7592" xr:uid="{00000000-0005-0000-0000-000057170000}"/>
    <cellStyle name="Millares 7 2 8 3 2" xfId="14330" xr:uid="{5DB5966B-3F1A-4FC6-8674-1E257A4A7EED}"/>
    <cellStyle name="Millares 7 2 8 4" xfId="10971" xr:uid="{631C8508-6523-4B59-8B53-BACD6832AB95}"/>
    <cellStyle name="Millares 7 2 9" xfId="4604" xr:uid="{00000000-0005-0000-0000-000058170000}"/>
    <cellStyle name="Millares 7 2 9 2" xfId="7993" xr:uid="{00000000-0005-0000-0000-000059170000}"/>
    <cellStyle name="Millares 7 2 9 2 2" xfId="14731" xr:uid="{4E0E4501-36F2-4B9C-B80B-E1797363E9E8}"/>
    <cellStyle name="Millares 7 2 9 3" xfId="11372" xr:uid="{9FB2B482-393F-481F-B443-FDE9B5585A73}"/>
    <cellStyle name="Millares 7 3" xfId="2909" xr:uid="{00000000-0005-0000-0000-00005A170000}"/>
    <cellStyle name="Millares 7 3 10" xfId="9753" xr:uid="{0A5EF6FC-ACA1-4EFD-B1DB-9219221FDE3E}"/>
    <cellStyle name="Millares 7 3 2" xfId="3041" xr:uid="{00000000-0005-0000-0000-00005B170000}"/>
    <cellStyle name="Millares 7 3 2 2" xfId="3239" xr:uid="{00000000-0005-0000-0000-00005C170000}"/>
    <cellStyle name="Millares 7 3 2 2 2" xfId="3631" xr:uid="{00000000-0005-0000-0000-00005D170000}"/>
    <cellStyle name="Millares 7 3 2 2 2 2" xfId="5335" xr:uid="{00000000-0005-0000-0000-00005E170000}"/>
    <cellStyle name="Millares 7 3 2 2 2 2 2" xfId="8724" xr:uid="{00000000-0005-0000-0000-00005F170000}"/>
    <cellStyle name="Millares 7 3 2 2 2 2 2 2" xfId="15462" xr:uid="{0FCD8391-233B-4D30-937D-4783AE195841}"/>
    <cellStyle name="Millares 7 3 2 2 2 2 3" xfId="12103" xr:uid="{94295698-3738-4E0C-82DD-CE95EAD82F48}"/>
    <cellStyle name="Millares 7 3 2 2 2 3" xfId="7055" xr:uid="{00000000-0005-0000-0000-000060170000}"/>
    <cellStyle name="Millares 7 3 2 2 2 3 2" xfId="13793" xr:uid="{D119FC6C-27FA-44F9-BCF5-248984707315}"/>
    <cellStyle name="Millares 7 3 2 2 2 4" xfId="10434" xr:uid="{376FFE44-B102-4A6C-AE57-19166DF940F2}"/>
    <cellStyle name="Millares 7 3 2 2 3" xfId="4026" xr:uid="{00000000-0005-0000-0000-000061170000}"/>
    <cellStyle name="Millares 7 3 2 2 3 2" xfId="5724" xr:uid="{00000000-0005-0000-0000-000062170000}"/>
    <cellStyle name="Millares 7 3 2 2 3 2 2" xfId="9113" xr:uid="{00000000-0005-0000-0000-000063170000}"/>
    <cellStyle name="Millares 7 3 2 2 3 2 2 2" xfId="15851" xr:uid="{30EC0A99-1FF0-42C1-81A4-83610E654991}"/>
    <cellStyle name="Millares 7 3 2 2 3 2 3" xfId="12492" xr:uid="{D55D4F12-9B78-4EB2-BF2C-5D6B1FEBE08D}"/>
    <cellStyle name="Millares 7 3 2 2 3 3" xfId="7444" xr:uid="{00000000-0005-0000-0000-000064170000}"/>
    <cellStyle name="Millares 7 3 2 2 3 3 2" xfId="14182" xr:uid="{79C96C0C-958D-4A73-ADBB-F2B3B828490A}"/>
    <cellStyle name="Millares 7 3 2 2 3 4" xfId="10823" xr:uid="{8862CA47-4074-4D51-A57D-03F5977C6EE8}"/>
    <cellStyle name="Millares 7 3 2 2 4" xfId="4533" xr:uid="{00000000-0005-0000-0000-000065170000}"/>
    <cellStyle name="Millares 7 3 2 2 4 2" xfId="6214" xr:uid="{00000000-0005-0000-0000-000066170000}"/>
    <cellStyle name="Millares 7 3 2 2 4 2 2" xfId="9603" xr:uid="{00000000-0005-0000-0000-000067170000}"/>
    <cellStyle name="Millares 7 3 2 2 4 2 2 2" xfId="16341" xr:uid="{CB69EABA-E34C-4C51-B43B-076E72A45FF6}"/>
    <cellStyle name="Millares 7 3 2 2 4 2 3" xfId="12982" xr:uid="{618E1678-39D7-441C-8EAE-1BAB1BE278F2}"/>
    <cellStyle name="Millares 7 3 2 2 4 3" xfId="7934" xr:uid="{00000000-0005-0000-0000-000068170000}"/>
    <cellStyle name="Millares 7 3 2 2 4 3 2" xfId="14672" xr:uid="{6BFE0FDE-4DBD-4ED8-9FCA-2D90D2D74382}"/>
    <cellStyle name="Millares 7 3 2 2 4 4" xfId="11313" xr:uid="{854946C5-088F-4FA0-A820-0F1FBA0C391D}"/>
    <cellStyle name="Millares 7 3 2 2 5" xfId="4947" xr:uid="{00000000-0005-0000-0000-000069170000}"/>
    <cellStyle name="Millares 7 3 2 2 5 2" xfId="8336" xr:uid="{00000000-0005-0000-0000-00006A170000}"/>
    <cellStyle name="Millares 7 3 2 2 5 2 2" xfId="15074" xr:uid="{C4C1DE7D-5F0F-4D23-93C8-26EB5E320FA6}"/>
    <cellStyle name="Millares 7 3 2 2 5 3" xfId="11715" xr:uid="{BCC2772B-2849-44FD-963A-EACEC22A2F2E}"/>
    <cellStyle name="Millares 7 3 2 2 6" xfId="6667" xr:uid="{00000000-0005-0000-0000-00006B170000}"/>
    <cellStyle name="Millares 7 3 2 2 6 2" xfId="13405" xr:uid="{88D2D1EA-B8CF-4B30-845F-57D903280BF9}"/>
    <cellStyle name="Millares 7 3 2 2 7" xfId="10045" xr:uid="{DA3DC481-771C-4FA5-B50C-BE4EB6D2A8C8}"/>
    <cellStyle name="Millares 7 3 2 3" xfId="3437" xr:uid="{00000000-0005-0000-0000-00006C170000}"/>
    <cellStyle name="Millares 7 3 2 3 2" xfId="5141" xr:uid="{00000000-0005-0000-0000-00006D170000}"/>
    <cellStyle name="Millares 7 3 2 3 2 2" xfId="8530" xr:uid="{00000000-0005-0000-0000-00006E170000}"/>
    <cellStyle name="Millares 7 3 2 3 2 2 2" xfId="15268" xr:uid="{B8F20ACC-6A1A-4E2D-81D3-6DC6EAC4B7D1}"/>
    <cellStyle name="Millares 7 3 2 3 2 3" xfId="11909" xr:uid="{71253FB2-BD95-4926-9816-0C2D691A457A}"/>
    <cellStyle name="Millares 7 3 2 3 3" xfId="6861" xr:uid="{00000000-0005-0000-0000-00006F170000}"/>
    <cellStyle name="Millares 7 3 2 3 3 2" xfId="13599" xr:uid="{DF43A2A1-6CFF-487C-8EB4-6F22108C7B3B}"/>
    <cellStyle name="Millares 7 3 2 3 4" xfId="10240" xr:uid="{C97DF1B5-0000-47AC-A74D-3A0F8B03D652}"/>
    <cellStyle name="Millares 7 3 2 4" xfId="3832" xr:uid="{00000000-0005-0000-0000-000070170000}"/>
    <cellStyle name="Millares 7 3 2 4 2" xfId="5530" xr:uid="{00000000-0005-0000-0000-000071170000}"/>
    <cellStyle name="Millares 7 3 2 4 2 2" xfId="8919" xr:uid="{00000000-0005-0000-0000-000072170000}"/>
    <cellStyle name="Millares 7 3 2 4 2 2 2" xfId="15657" xr:uid="{C4575598-03BC-4F3A-8F01-BFCF7E0BA38F}"/>
    <cellStyle name="Millares 7 3 2 4 2 3" xfId="12298" xr:uid="{70B520BB-6159-4FB6-A3C8-D4B7EC8540B2}"/>
    <cellStyle name="Millares 7 3 2 4 3" xfId="7250" xr:uid="{00000000-0005-0000-0000-000073170000}"/>
    <cellStyle name="Millares 7 3 2 4 3 2" xfId="13988" xr:uid="{F09399A7-7AFE-4AFB-8188-EE103268F6CB}"/>
    <cellStyle name="Millares 7 3 2 4 4" xfId="10629" xr:uid="{454B82F8-CDF5-4D06-AF58-F89263C0C8BF}"/>
    <cellStyle name="Millares 7 3 2 5" xfId="4339" xr:uid="{00000000-0005-0000-0000-000074170000}"/>
    <cellStyle name="Millares 7 3 2 5 2" xfId="6020" xr:uid="{00000000-0005-0000-0000-000075170000}"/>
    <cellStyle name="Millares 7 3 2 5 2 2" xfId="9409" xr:uid="{00000000-0005-0000-0000-000076170000}"/>
    <cellStyle name="Millares 7 3 2 5 2 2 2" xfId="16147" xr:uid="{6FB164EB-C13B-46B0-BEF0-E04B7F6D5A47}"/>
    <cellStyle name="Millares 7 3 2 5 2 3" xfId="12788" xr:uid="{FE15BEC4-2B98-471E-ACB0-FE142D451CBE}"/>
    <cellStyle name="Millares 7 3 2 5 3" xfId="7740" xr:uid="{00000000-0005-0000-0000-000077170000}"/>
    <cellStyle name="Millares 7 3 2 5 3 2" xfId="14478" xr:uid="{C9C92B09-599B-4412-8502-84117FF27E9A}"/>
    <cellStyle name="Millares 7 3 2 5 4" xfId="11119" xr:uid="{6FD3176F-D9C5-45A4-828F-12D053EF3A4F}"/>
    <cellStyle name="Millares 7 3 2 6" xfId="4753" xr:uid="{00000000-0005-0000-0000-000078170000}"/>
    <cellStyle name="Millares 7 3 2 6 2" xfId="8142" xr:uid="{00000000-0005-0000-0000-000079170000}"/>
    <cellStyle name="Millares 7 3 2 6 2 2" xfId="14880" xr:uid="{6CDC88C9-54A7-49B3-A56D-9A5FC401CA3A}"/>
    <cellStyle name="Millares 7 3 2 6 3" xfId="11521" xr:uid="{A2E5D36D-62B9-472A-A750-AA1E8DC96F4A}"/>
    <cellStyle name="Millares 7 3 2 7" xfId="6473" xr:uid="{00000000-0005-0000-0000-00007A170000}"/>
    <cellStyle name="Millares 7 3 2 7 2" xfId="13211" xr:uid="{1BA9149B-DCD2-4496-957C-17AB8C7CC138}"/>
    <cellStyle name="Millares 7 3 2 8" xfId="9851" xr:uid="{0A7BC69E-2CDA-4068-83BE-D1E229A4475D}"/>
    <cellStyle name="Millares 7 3 3" xfId="3141" xr:uid="{00000000-0005-0000-0000-00007B170000}"/>
    <cellStyle name="Millares 7 3 3 2" xfId="3533" xr:uid="{00000000-0005-0000-0000-00007C170000}"/>
    <cellStyle name="Millares 7 3 3 2 2" xfId="5237" xr:uid="{00000000-0005-0000-0000-00007D170000}"/>
    <cellStyle name="Millares 7 3 3 2 2 2" xfId="8626" xr:uid="{00000000-0005-0000-0000-00007E170000}"/>
    <cellStyle name="Millares 7 3 3 2 2 2 2" xfId="15364" xr:uid="{AA7F424E-71AB-448D-BAD3-4E6273EFAAF0}"/>
    <cellStyle name="Millares 7 3 3 2 2 3" xfId="12005" xr:uid="{232D4E4F-16A2-489C-8D53-58D7F5A4284E}"/>
    <cellStyle name="Millares 7 3 3 2 3" xfId="6957" xr:uid="{00000000-0005-0000-0000-00007F170000}"/>
    <cellStyle name="Millares 7 3 3 2 3 2" xfId="13695" xr:uid="{57D66716-1C7A-46A1-82EA-19F82B1E5625}"/>
    <cellStyle name="Millares 7 3 3 2 4" xfId="10336" xr:uid="{D7D200EE-D5EE-4B37-91A2-912C8187120D}"/>
    <cellStyle name="Millares 7 3 3 3" xfId="3928" xr:uid="{00000000-0005-0000-0000-000080170000}"/>
    <cellStyle name="Millares 7 3 3 3 2" xfId="5626" xr:uid="{00000000-0005-0000-0000-000081170000}"/>
    <cellStyle name="Millares 7 3 3 3 2 2" xfId="9015" xr:uid="{00000000-0005-0000-0000-000082170000}"/>
    <cellStyle name="Millares 7 3 3 3 2 2 2" xfId="15753" xr:uid="{FA90F066-100C-4864-AE0A-8ACFFD687B8A}"/>
    <cellStyle name="Millares 7 3 3 3 2 3" xfId="12394" xr:uid="{4B8B779D-4ACD-45BD-B94C-C93C20803FA9}"/>
    <cellStyle name="Millares 7 3 3 3 3" xfId="7346" xr:uid="{00000000-0005-0000-0000-000083170000}"/>
    <cellStyle name="Millares 7 3 3 3 3 2" xfId="14084" xr:uid="{392EBE3D-F631-4261-BFDC-B71689D2EE87}"/>
    <cellStyle name="Millares 7 3 3 3 4" xfId="10725" xr:uid="{4A506ECD-644F-4302-98E5-89349C1F3F5B}"/>
    <cellStyle name="Millares 7 3 3 4" xfId="4435" xr:uid="{00000000-0005-0000-0000-000084170000}"/>
    <cellStyle name="Millares 7 3 3 4 2" xfId="6116" xr:uid="{00000000-0005-0000-0000-000085170000}"/>
    <cellStyle name="Millares 7 3 3 4 2 2" xfId="9505" xr:uid="{00000000-0005-0000-0000-000086170000}"/>
    <cellStyle name="Millares 7 3 3 4 2 2 2" xfId="16243" xr:uid="{7DCA6EF6-871C-4C61-B189-3A610EEE361C}"/>
    <cellStyle name="Millares 7 3 3 4 2 3" xfId="12884" xr:uid="{A1FA7AB3-23D4-49BA-8444-19C09ACF483C}"/>
    <cellStyle name="Millares 7 3 3 4 3" xfId="7836" xr:uid="{00000000-0005-0000-0000-000087170000}"/>
    <cellStyle name="Millares 7 3 3 4 3 2" xfId="14574" xr:uid="{4DA9420C-55EC-482A-B83A-3988C1A85BBB}"/>
    <cellStyle name="Millares 7 3 3 4 4" xfId="11215" xr:uid="{6A786FB8-FB2E-4FE5-87FF-5502C5FB4328}"/>
    <cellStyle name="Millares 7 3 3 5" xfId="4849" xr:uid="{00000000-0005-0000-0000-000088170000}"/>
    <cellStyle name="Millares 7 3 3 5 2" xfId="8238" xr:uid="{00000000-0005-0000-0000-000089170000}"/>
    <cellStyle name="Millares 7 3 3 5 2 2" xfId="14976" xr:uid="{DED8F9A1-C3B7-4703-8E6D-D10BC5B912D4}"/>
    <cellStyle name="Millares 7 3 3 5 3" xfId="11617" xr:uid="{F129FB46-CEC4-4EC4-A02F-7CC921B5BF12}"/>
    <cellStyle name="Millares 7 3 3 6" xfId="6569" xr:uid="{00000000-0005-0000-0000-00008A170000}"/>
    <cellStyle name="Millares 7 3 3 6 2" xfId="13307" xr:uid="{8BC6ECA2-1E66-4CCC-B44E-2BEC6892D2AF}"/>
    <cellStyle name="Millares 7 3 3 7" xfId="9947" xr:uid="{9031CB33-E4C4-4A6F-8F3B-3023E9BA431A}"/>
    <cellStyle name="Millares 7 3 4" xfId="3339" xr:uid="{00000000-0005-0000-0000-00008B170000}"/>
    <cellStyle name="Millares 7 3 4 2" xfId="5043" xr:uid="{00000000-0005-0000-0000-00008C170000}"/>
    <cellStyle name="Millares 7 3 4 2 2" xfId="8432" xr:uid="{00000000-0005-0000-0000-00008D170000}"/>
    <cellStyle name="Millares 7 3 4 2 2 2" xfId="15170" xr:uid="{0CC2EE69-395E-452F-BDF5-3B896A342485}"/>
    <cellStyle name="Millares 7 3 4 2 3" xfId="11811" xr:uid="{DBB6F9A4-EDF6-44F3-AC2B-F157CC24B88C}"/>
    <cellStyle name="Millares 7 3 4 3" xfId="6763" xr:uid="{00000000-0005-0000-0000-00008E170000}"/>
    <cellStyle name="Millares 7 3 4 3 2" xfId="13501" xr:uid="{D2B90377-AF0B-4044-AA56-3929F8FE335D}"/>
    <cellStyle name="Millares 7 3 4 4" xfId="10142" xr:uid="{A03B1704-5305-4FED-9F49-3DC8E9B2342E}"/>
    <cellStyle name="Millares 7 3 5" xfId="3734" xr:uid="{00000000-0005-0000-0000-00008F170000}"/>
    <cellStyle name="Millares 7 3 5 2" xfId="5432" xr:uid="{00000000-0005-0000-0000-000090170000}"/>
    <cellStyle name="Millares 7 3 5 2 2" xfId="8821" xr:uid="{00000000-0005-0000-0000-000091170000}"/>
    <cellStyle name="Millares 7 3 5 2 2 2" xfId="15559" xr:uid="{5E9D6AC2-037A-4A9D-AB95-5EE5024A6031}"/>
    <cellStyle name="Millares 7 3 5 2 3" xfId="12200" xr:uid="{86E86095-C2EF-42E2-8DF8-0F3374C0073B}"/>
    <cellStyle name="Millares 7 3 5 3" xfId="7152" xr:uid="{00000000-0005-0000-0000-000092170000}"/>
    <cellStyle name="Millares 7 3 5 3 2" xfId="13890" xr:uid="{35B41211-FC3D-468F-B2A9-6298F25D5737}"/>
    <cellStyle name="Millares 7 3 5 4" xfId="10531" xr:uid="{55B16EC3-1DEA-4375-BA18-078CA18270C1}"/>
    <cellStyle name="Millares 7 3 6" xfId="4132" xr:uid="{00000000-0005-0000-0000-000093170000}"/>
    <cellStyle name="Millares 7 3 6 2" xfId="5824" xr:uid="{00000000-0005-0000-0000-000094170000}"/>
    <cellStyle name="Millares 7 3 6 2 2" xfId="9213" xr:uid="{00000000-0005-0000-0000-000095170000}"/>
    <cellStyle name="Millares 7 3 6 2 2 2" xfId="15951" xr:uid="{DBCF43EC-D037-42BB-BA66-3295699B2170}"/>
    <cellStyle name="Millares 7 3 6 2 3" xfId="12592" xr:uid="{5E7D46DC-C3A7-4798-B206-B2F85009E91B}"/>
    <cellStyle name="Millares 7 3 6 3" xfId="7544" xr:uid="{00000000-0005-0000-0000-000096170000}"/>
    <cellStyle name="Millares 7 3 6 3 2" xfId="14282" xr:uid="{B66CD065-DFBE-4553-96DC-DC81F14FED0B}"/>
    <cellStyle name="Millares 7 3 6 4" xfId="10923" xr:uid="{C5C1B3F8-CED9-4BC6-BC01-A4762F516891}"/>
    <cellStyle name="Millares 7 3 7" xfId="4241" xr:uid="{00000000-0005-0000-0000-000097170000}"/>
    <cellStyle name="Millares 7 3 7 2" xfId="5922" xr:uid="{00000000-0005-0000-0000-000098170000}"/>
    <cellStyle name="Millares 7 3 7 2 2" xfId="9311" xr:uid="{00000000-0005-0000-0000-000099170000}"/>
    <cellStyle name="Millares 7 3 7 2 2 2" xfId="16049" xr:uid="{DBCFA13F-C346-4E11-87FA-3C4CD6A46A3E}"/>
    <cellStyle name="Millares 7 3 7 2 3" xfId="12690" xr:uid="{F2BBD6A7-383C-4CA9-A40C-97E2314B0032}"/>
    <cellStyle name="Millares 7 3 7 3" xfId="7642" xr:uid="{00000000-0005-0000-0000-00009A170000}"/>
    <cellStyle name="Millares 7 3 7 3 2" xfId="14380" xr:uid="{6670D415-D3D9-4426-B0AA-7A352D9CA2F7}"/>
    <cellStyle name="Millares 7 3 7 4" xfId="11021" xr:uid="{E5C15C4A-5339-468F-BD62-EBFD09D6530D}"/>
    <cellStyle name="Millares 7 3 8" xfId="4655" xr:uid="{00000000-0005-0000-0000-00009B170000}"/>
    <cellStyle name="Millares 7 3 8 2" xfId="8044" xr:uid="{00000000-0005-0000-0000-00009C170000}"/>
    <cellStyle name="Millares 7 3 8 2 2" xfId="14782" xr:uid="{DBC563A3-946F-4192-B806-A21017AAF802}"/>
    <cellStyle name="Millares 7 3 8 3" xfId="11423" xr:uid="{BAB081E0-79F3-41F2-9783-1A6C20E9CA23}"/>
    <cellStyle name="Millares 7 3 9" xfId="6361" xr:uid="{00000000-0005-0000-0000-00009D170000}"/>
    <cellStyle name="Millares 7 3 9 2" xfId="13105" xr:uid="{DA8CFE48-F6CD-47B8-81EC-35393A13FDE8}"/>
    <cellStyle name="Millares 7 4" xfId="2986" xr:uid="{00000000-0005-0000-0000-00009E170000}"/>
    <cellStyle name="Millares 7 4 2" xfId="3188" xr:uid="{00000000-0005-0000-0000-00009F170000}"/>
    <cellStyle name="Millares 7 4 2 2" xfId="3580" xr:uid="{00000000-0005-0000-0000-0000A0170000}"/>
    <cellStyle name="Millares 7 4 2 2 2" xfId="5284" xr:uid="{00000000-0005-0000-0000-0000A1170000}"/>
    <cellStyle name="Millares 7 4 2 2 2 2" xfId="8673" xr:uid="{00000000-0005-0000-0000-0000A2170000}"/>
    <cellStyle name="Millares 7 4 2 2 2 2 2" xfId="15411" xr:uid="{81467ABF-C025-4A75-8237-5EEACD7B50ED}"/>
    <cellStyle name="Millares 7 4 2 2 2 3" xfId="12052" xr:uid="{31CE7B24-0E8D-4DA3-8B7B-691657425AE6}"/>
    <cellStyle name="Millares 7 4 2 2 3" xfId="7004" xr:uid="{00000000-0005-0000-0000-0000A3170000}"/>
    <cellStyle name="Millares 7 4 2 2 3 2" xfId="13742" xr:uid="{81560E26-DBFD-4B6E-9FC0-3BBCD55D1DCA}"/>
    <cellStyle name="Millares 7 4 2 2 4" xfId="10383" xr:uid="{0F1E168D-3DDE-411B-B76C-6877A9DF3670}"/>
    <cellStyle name="Millares 7 4 2 3" xfId="3975" xr:uid="{00000000-0005-0000-0000-0000A4170000}"/>
    <cellStyle name="Millares 7 4 2 3 2" xfId="5673" xr:uid="{00000000-0005-0000-0000-0000A5170000}"/>
    <cellStyle name="Millares 7 4 2 3 2 2" xfId="9062" xr:uid="{00000000-0005-0000-0000-0000A6170000}"/>
    <cellStyle name="Millares 7 4 2 3 2 2 2" xfId="15800" xr:uid="{2CE1932B-C832-4C2D-AE59-8FB3F8154213}"/>
    <cellStyle name="Millares 7 4 2 3 2 3" xfId="12441" xr:uid="{37DB99CA-F5E2-4DA6-8C8F-3A02D559A36A}"/>
    <cellStyle name="Millares 7 4 2 3 3" xfId="7393" xr:uid="{00000000-0005-0000-0000-0000A7170000}"/>
    <cellStyle name="Millares 7 4 2 3 3 2" xfId="14131" xr:uid="{B4DEC55D-9D29-4B76-82B4-13461CB85B24}"/>
    <cellStyle name="Millares 7 4 2 3 4" xfId="10772" xr:uid="{D3BED9A8-E5D3-4FBD-B529-BE225BAFE99C}"/>
    <cellStyle name="Millares 7 4 2 4" xfId="4482" xr:uid="{00000000-0005-0000-0000-0000A8170000}"/>
    <cellStyle name="Millares 7 4 2 4 2" xfId="6163" xr:uid="{00000000-0005-0000-0000-0000A9170000}"/>
    <cellStyle name="Millares 7 4 2 4 2 2" xfId="9552" xr:uid="{00000000-0005-0000-0000-0000AA170000}"/>
    <cellStyle name="Millares 7 4 2 4 2 2 2" xfId="16290" xr:uid="{80D1F6D1-B7A4-4A09-9A43-2A4923D1A66B}"/>
    <cellStyle name="Millares 7 4 2 4 2 3" xfId="12931" xr:uid="{1E971D4F-9AEA-4AB3-9E61-C6578858BF30}"/>
    <cellStyle name="Millares 7 4 2 4 3" xfId="7883" xr:uid="{00000000-0005-0000-0000-0000AB170000}"/>
    <cellStyle name="Millares 7 4 2 4 3 2" xfId="14621" xr:uid="{7E491361-E536-45CD-BBE0-6379D6F158A2}"/>
    <cellStyle name="Millares 7 4 2 4 4" xfId="11262" xr:uid="{AFBFCE7B-8FB6-4930-91A1-67B6D35B0BF7}"/>
    <cellStyle name="Millares 7 4 2 5" xfId="4896" xr:uid="{00000000-0005-0000-0000-0000AC170000}"/>
    <cellStyle name="Millares 7 4 2 5 2" xfId="8285" xr:uid="{00000000-0005-0000-0000-0000AD170000}"/>
    <cellStyle name="Millares 7 4 2 5 2 2" xfId="15023" xr:uid="{26999CA7-654A-4FF0-9595-43DFCCEFF2F1}"/>
    <cellStyle name="Millares 7 4 2 5 3" xfId="11664" xr:uid="{2212436D-13E0-4D67-812C-B7EF9ABA8ADE}"/>
    <cellStyle name="Millares 7 4 2 6" xfId="6616" xr:uid="{00000000-0005-0000-0000-0000AE170000}"/>
    <cellStyle name="Millares 7 4 2 6 2" xfId="13354" xr:uid="{0D2F1800-1A0F-4A44-A414-BD44F5331D7C}"/>
    <cellStyle name="Millares 7 4 2 7" xfId="9994" xr:uid="{47DCF0B5-6E56-4FD8-9AE6-2B36DFE653E1}"/>
    <cellStyle name="Millares 7 4 3" xfId="3386" xr:uid="{00000000-0005-0000-0000-0000AF170000}"/>
    <cellStyle name="Millares 7 4 3 2" xfId="5090" xr:uid="{00000000-0005-0000-0000-0000B0170000}"/>
    <cellStyle name="Millares 7 4 3 2 2" xfId="8479" xr:uid="{00000000-0005-0000-0000-0000B1170000}"/>
    <cellStyle name="Millares 7 4 3 2 2 2" xfId="15217" xr:uid="{93DCB8F4-029C-4A43-BADC-60B7F86AB512}"/>
    <cellStyle name="Millares 7 4 3 2 3" xfId="11858" xr:uid="{D4287623-E211-471B-A299-242560B49C7E}"/>
    <cellStyle name="Millares 7 4 3 3" xfId="6810" xr:uid="{00000000-0005-0000-0000-0000B2170000}"/>
    <cellStyle name="Millares 7 4 3 3 2" xfId="13548" xr:uid="{983DD8E9-B344-4B93-96B9-322C878A8B2D}"/>
    <cellStyle name="Millares 7 4 3 4" xfId="10189" xr:uid="{32E016C2-1B7C-428F-A4CB-C113772DC83F}"/>
    <cellStyle name="Millares 7 4 4" xfId="3781" xr:uid="{00000000-0005-0000-0000-0000B3170000}"/>
    <cellStyle name="Millares 7 4 4 2" xfId="5479" xr:uid="{00000000-0005-0000-0000-0000B4170000}"/>
    <cellStyle name="Millares 7 4 4 2 2" xfId="8868" xr:uid="{00000000-0005-0000-0000-0000B5170000}"/>
    <cellStyle name="Millares 7 4 4 2 2 2" xfId="15606" xr:uid="{F312401A-2F47-40F4-ACFA-D3781991938A}"/>
    <cellStyle name="Millares 7 4 4 2 3" xfId="12247" xr:uid="{CBCCF36F-CE05-4F96-A0ED-D2E4F302A1D9}"/>
    <cellStyle name="Millares 7 4 4 3" xfId="7199" xr:uid="{00000000-0005-0000-0000-0000B6170000}"/>
    <cellStyle name="Millares 7 4 4 3 2" xfId="13937" xr:uid="{08173BFA-7519-4972-9F7B-9E7053202456}"/>
    <cellStyle name="Millares 7 4 4 4" xfId="10578" xr:uid="{0734E312-D023-45B0-9077-98EA3053338E}"/>
    <cellStyle name="Millares 7 4 5" xfId="4288" xr:uid="{00000000-0005-0000-0000-0000B7170000}"/>
    <cellStyle name="Millares 7 4 5 2" xfId="5969" xr:uid="{00000000-0005-0000-0000-0000B8170000}"/>
    <cellStyle name="Millares 7 4 5 2 2" xfId="9358" xr:uid="{00000000-0005-0000-0000-0000B9170000}"/>
    <cellStyle name="Millares 7 4 5 2 2 2" xfId="16096" xr:uid="{C5937E56-1E82-4883-B229-B5D9558B2ADE}"/>
    <cellStyle name="Millares 7 4 5 2 3" xfId="12737" xr:uid="{1BB08903-D5E6-4A57-96EC-AB3B5B360CCE}"/>
    <cellStyle name="Millares 7 4 5 3" xfId="7689" xr:uid="{00000000-0005-0000-0000-0000BA170000}"/>
    <cellStyle name="Millares 7 4 5 3 2" xfId="14427" xr:uid="{B87EFAF7-806B-44E4-AB06-952BB57F7AC8}"/>
    <cellStyle name="Millares 7 4 5 4" xfId="11068" xr:uid="{06134EDA-5526-43E9-A1F8-ED9175099B0C}"/>
    <cellStyle name="Millares 7 4 6" xfId="4702" xr:uid="{00000000-0005-0000-0000-0000BB170000}"/>
    <cellStyle name="Millares 7 4 6 2" xfId="8091" xr:uid="{00000000-0005-0000-0000-0000BC170000}"/>
    <cellStyle name="Millares 7 4 6 2 2" xfId="14829" xr:uid="{9C67C465-9896-4A33-A78C-066941A63706}"/>
    <cellStyle name="Millares 7 4 6 3" xfId="11470" xr:uid="{33758E4B-A2DD-4D36-B25A-4FA3BC6196F7}"/>
    <cellStyle name="Millares 7 4 7" xfId="6422" xr:uid="{00000000-0005-0000-0000-0000BD170000}"/>
    <cellStyle name="Millares 7 4 7 2" xfId="13160" xr:uid="{132F969C-2E78-43D6-B358-CE0C31429259}"/>
    <cellStyle name="Millares 7 4 8" xfId="9800" xr:uid="{62CEF0F8-AE63-4CD6-A534-B9D5966C0DE2}"/>
    <cellStyle name="Millares 7 5" xfId="3092" xr:uid="{00000000-0005-0000-0000-0000BE170000}"/>
    <cellStyle name="Millares 7 5 2" xfId="3484" xr:uid="{00000000-0005-0000-0000-0000BF170000}"/>
    <cellStyle name="Millares 7 5 2 2" xfId="5188" xr:uid="{00000000-0005-0000-0000-0000C0170000}"/>
    <cellStyle name="Millares 7 5 2 2 2" xfId="8577" xr:uid="{00000000-0005-0000-0000-0000C1170000}"/>
    <cellStyle name="Millares 7 5 2 2 2 2" xfId="15315" xr:uid="{343CC30A-068C-468D-9884-794A4BC0CE00}"/>
    <cellStyle name="Millares 7 5 2 2 3" xfId="11956" xr:uid="{C6BDDCDC-1291-4559-9190-69973766EA96}"/>
    <cellStyle name="Millares 7 5 2 3" xfId="6908" xr:uid="{00000000-0005-0000-0000-0000C2170000}"/>
    <cellStyle name="Millares 7 5 2 3 2" xfId="13646" xr:uid="{A44A559F-5686-4363-AC43-8934621FCCEB}"/>
    <cellStyle name="Millares 7 5 2 4" xfId="10287" xr:uid="{DBDC7F17-B354-4C0A-A527-D04D25B6B2A1}"/>
    <cellStyle name="Millares 7 5 3" xfId="3879" xr:uid="{00000000-0005-0000-0000-0000C3170000}"/>
    <cellStyle name="Millares 7 5 3 2" xfId="5577" xr:uid="{00000000-0005-0000-0000-0000C4170000}"/>
    <cellStyle name="Millares 7 5 3 2 2" xfId="8966" xr:uid="{00000000-0005-0000-0000-0000C5170000}"/>
    <cellStyle name="Millares 7 5 3 2 2 2" xfId="15704" xr:uid="{E6E7860F-5860-4A91-8355-B02A22271AB3}"/>
    <cellStyle name="Millares 7 5 3 2 3" xfId="12345" xr:uid="{FF10EFAD-D9EC-451A-A7F9-AEBC5782252A}"/>
    <cellStyle name="Millares 7 5 3 3" xfId="7297" xr:uid="{00000000-0005-0000-0000-0000C6170000}"/>
    <cellStyle name="Millares 7 5 3 3 2" xfId="14035" xr:uid="{494D49BA-3671-48DF-B0CC-C7BA700F523C}"/>
    <cellStyle name="Millares 7 5 3 4" xfId="10676" xr:uid="{FF6EF937-8AA7-46CE-B805-DF6832187A95}"/>
    <cellStyle name="Millares 7 5 4" xfId="4386" xr:uid="{00000000-0005-0000-0000-0000C7170000}"/>
    <cellStyle name="Millares 7 5 4 2" xfId="6067" xr:uid="{00000000-0005-0000-0000-0000C8170000}"/>
    <cellStyle name="Millares 7 5 4 2 2" xfId="9456" xr:uid="{00000000-0005-0000-0000-0000C9170000}"/>
    <cellStyle name="Millares 7 5 4 2 2 2" xfId="16194" xr:uid="{A0AE2020-CAF9-426A-92EB-00AEC05D7FE4}"/>
    <cellStyle name="Millares 7 5 4 2 3" xfId="12835" xr:uid="{86286D9E-84CB-4BA2-9F21-B8C0A767FE7C}"/>
    <cellStyle name="Millares 7 5 4 3" xfId="7787" xr:uid="{00000000-0005-0000-0000-0000CA170000}"/>
    <cellStyle name="Millares 7 5 4 3 2" xfId="14525" xr:uid="{EFB9929D-7FBB-41F4-B233-A05F5FE2F75A}"/>
    <cellStyle name="Millares 7 5 4 4" xfId="11166" xr:uid="{DF19C58E-8EE8-4767-9A35-79779CBE7E7B}"/>
    <cellStyle name="Millares 7 5 5" xfId="4800" xr:uid="{00000000-0005-0000-0000-0000CB170000}"/>
    <cellStyle name="Millares 7 5 5 2" xfId="8189" xr:uid="{00000000-0005-0000-0000-0000CC170000}"/>
    <cellStyle name="Millares 7 5 5 2 2" xfId="14927" xr:uid="{3BDE0864-14DA-4387-9C22-A9ED71B87FE4}"/>
    <cellStyle name="Millares 7 5 5 3" xfId="11568" xr:uid="{66D09B70-7B93-4E05-8EE9-6DF89A188BBE}"/>
    <cellStyle name="Millares 7 5 6" xfId="6520" xr:uid="{00000000-0005-0000-0000-0000CD170000}"/>
    <cellStyle name="Millares 7 5 6 2" xfId="13258" xr:uid="{3582B9CF-4D29-4FCD-A4D6-B9A47E106A0C}"/>
    <cellStyle name="Millares 7 5 7" xfId="9898" xr:uid="{E85CF7FF-E084-420A-851D-81304903B249}"/>
    <cellStyle name="Millares 7 6" xfId="3290" xr:uid="{00000000-0005-0000-0000-0000CE170000}"/>
    <cellStyle name="Millares 7 6 2" xfId="4994" xr:uid="{00000000-0005-0000-0000-0000CF170000}"/>
    <cellStyle name="Millares 7 6 2 2" xfId="8383" xr:uid="{00000000-0005-0000-0000-0000D0170000}"/>
    <cellStyle name="Millares 7 6 2 2 2" xfId="15121" xr:uid="{ECA23885-B314-4394-A27E-1F0D62202976}"/>
    <cellStyle name="Millares 7 6 2 3" xfId="11762" xr:uid="{B1662A2A-C2AD-4008-ABDA-0EDA0A9FA960}"/>
    <cellStyle name="Millares 7 6 3" xfId="6714" xr:uid="{00000000-0005-0000-0000-0000D1170000}"/>
    <cellStyle name="Millares 7 6 3 2" xfId="13452" xr:uid="{89252716-74EC-42A6-AF6B-EA246210533E}"/>
    <cellStyle name="Millares 7 6 4" xfId="10092" xr:uid="{62BB487D-9075-45FB-AFDA-D76DEA22E3EF}"/>
    <cellStyle name="Millares 7 7" xfId="3683" xr:uid="{00000000-0005-0000-0000-0000D2170000}"/>
    <cellStyle name="Millares 7 7 2" xfId="5382" xr:uid="{00000000-0005-0000-0000-0000D3170000}"/>
    <cellStyle name="Millares 7 7 2 2" xfId="8771" xr:uid="{00000000-0005-0000-0000-0000D4170000}"/>
    <cellStyle name="Millares 7 7 2 2 2" xfId="15509" xr:uid="{EDF0D3AE-783D-4742-B476-FDAB775ED8E2}"/>
    <cellStyle name="Millares 7 7 2 3" xfId="12150" xr:uid="{932C185D-BDB9-4F21-8F03-AC13872FDCDD}"/>
    <cellStyle name="Millares 7 7 3" xfId="7102" xr:uid="{00000000-0005-0000-0000-0000D5170000}"/>
    <cellStyle name="Millares 7 7 3 2" xfId="13840" xr:uid="{3CFB239F-DCC8-4273-8E63-87D21EE71A55}"/>
    <cellStyle name="Millares 7 7 4" xfId="10481" xr:uid="{CEF939F0-D977-412D-AF68-1D91C7C61FFD}"/>
    <cellStyle name="Millares 7 8" xfId="4081" xr:uid="{00000000-0005-0000-0000-0000D6170000}"/>
    <cellStyle name="Millares 7 8 2" xfId="5773" xr:uid="{00000000-0005-0000-0000-0000D7170000}"/>
    <cellStyle name="Millares 7 8 2 2" xfId="9162" xr:uid="{00000000-0005-0000-0000-0000D8170000}"/>
    <cellStyle name="Millares 7 8 2 2 2" xfId="15900" xr:uid="{505EB947-FA6D-4F09-B9FB-B4400A6B7754}"/>
    <cellStyle name="Millares 7 8 2 3" xfId="12541" xr:uid="{B15BB0E8-44D5-4630-B205-D04CD8EB5478}"/>
    <cellStyle name="Millares 7 8 3" xfId="7493" xr:uid="{00000000-0005-0000-0000-0000D9170000}"/>
    <cellStyle name="Millares 7 8 3 2" xfId="14231" xr:uid="{46C389B1-B525-46EA-87CF-9F4D2F7944D1}"/>
    <cellStyle name="Millares 7 8 4" xfId="10872" xr:uid="{69558259-F310-417D-8995-7E80D524419D}"/>
    <cellStyle name="Millares 7 9" xfId="4186" xr:uid="{00000000-0005-0000-0000-0000DA170000}"/>
    <cellStyle name="Millares 7 9 2" xfId="5871" xr:uid="{00000000-0005-0000-0000-0000DB170000}"/>
    <cellStyle name="Millares 7 9 2 2" xfId="9260" xr:uid="{00000000-0005-0000-0000-0000DC170000}"/>
    <cellStyle name="Millares 7 9 2 2 2" xfId="15998" xr:uid="{989B8625-6874-4412-AACA-75932ECDE35B}"/>
    <cellStyle name="Millares 7 9 2 3" xfId="12639" xr:uid="{D51A743A-C09F-4C1A-9D8A-35DA7716210E}"/>
    <cellStyle name="Millares 7 9 3" xfId="7591" xr:uid="{00000000-0005-0000-0000-0000DD170000}"/>
    <cellStyle name="Millares 7 9 3 2" xfId="14329" xr:uid="{A1A42AA8-0A86-498C-9645-0918DE34D6B7}"/>
    <cellStyle name="Millares 7 9 4" xfId="10970" xr:uid="{3779AEAD-419B-4765-A583-C3B6DBD5FBB0}"/>
    <cellStyle name="Millares 70" xfId="6298" xr:uid="{00000000-0005-0000-0000-0000DE170000}"/>
    <cellStyle name="Millares 70 2" xfId="13054" xr:uid="{8099BB1F-DB7E-4FAB-868D-B4ABCA4F576E}"/>
    <cellStyle name="Millares 71" xfId="9631" xr:uid="{00000000-0005-0000-0000-0000DF170000}"/>
    <cellStyle name="Millares 71 2" xfId="16368" xr:uid="{62541825-C60C-4713-AA1F-E8A9C35499AC}"/>
    <cellStyle name="Millares 72" xfId="6291" xr:uid="{00000000-0005-0000-0000-0000E0170000}"/>
    <cellStyle name="Millares 72 2" xfId="13051" xr:uid="{EB177275-3971-4645-AC6B-8184E5DEDDBF}"/>
    <cellStyle name="Millares 73" xfId="9661" xr:uid="{00000000-0005-0000-0000-0000E1170000}"/>
    <cellStyle name="Millares 73 2" xfId="16392" xr:uid="{74FB12B6-12A1-4EA9-A915-63C5AF1707F6}"/>
    <cellStyle name="Millares 74" xfId="9663" xr:uid="{00000000-0005-0000-0000-0000E2170000}"/>
    <cellStyle name="Millares 74 2" xfId="16394" xr:uid="{B1A7708D-F23D-43F6-BB8A-9B7030FD4B5C}"/>
    <cellStyle name="Millares 75" xfId="9664" xr:uid="{FDDB4C08-6020-41FE-8DC0-E07B1D42E06D}"/>
    <cellStyle name="Millares 8" xfId="242" xr:uid="{00000000-0005-0000-0000-0000E3170000}"/>
    <cellStyle name="Millares 8 10" xfId="4605" xr:uid="{00000000-0005-0000-0000-0000E4170000}"/>
    <cellStyle name="Millares 8 10 2" xfId="7994" xr:uid="{00000000-0005-0000-0000-0000E5170000}"/>
    <cellStyle name="Millares 8 10 2 2" xfId="14732" xr:uid="{04D105BD-04CE-411B-90E4-E05CDCC42201}"/>
    <cellStyle name="Millares 8 10 3" xfId="11373" xr:uid="{DEB869A2-5628-4D87-BD5F-A85B5AB0BCD6}"/>
    <cellStyle name="Millares 8 11" xfId="6284" xr:uid="{00000000-0005-0000-0000-0000E6170000}"/>
    <cellStyle name="Millares 8 11 2" xfId="13045" xr:uid="{4AF1A95D-CBB7-40AD-8DA0-27F4DEDC98ED}"/>
    <cellStyle name="Millares 8 12" xfId="9706" xr:uid="{E5E014D1-FF26-41DB-A54A-D31203ED9AAF}"/>
    <cellStyle name="Millares 8 2" xfId="243" xr:uid="{00000000-0005-0000-0000-0000E7170000}"/>
    <cellStyle name="Millares 8 2 10" xfId="6285" xr:uid="{00000000-0005-0000-0000-0000E8170000}"/>
    <cellStyle name="Millares 8 2 10 2" xfId="13046" xr:uid="{49D92194-803E-4173-9C24-4CF205171123}"/>
    <cellStyle name="Millares 8 2 11" xfId="9707" xr:uid="{FDF0B314-6AB6-45F0-8C72-AD9874215FBA}"/>
    <cellStyle name="Millares 8 2 2" xfId="2912" xr:uid="{00000000-0005-0000-0000-0000E9170000}"/>
    <cellStyle name="Millares 8 2 2 10" xfId="9756" xr:uid="{467B3F47-17A4-4F59-8BAC-D87E5456FCCB}"/>
    <cellStyle name="Millares 8 2 2 2" xfId="3044" xr:uid="{00000000-0005-0000-0000-0000EA170000}"/>
    <cellStyle name="Millares 8 2 2 2 2" xfId="3242" xr:uid="{00000000-0005-0000-0000-0000EB170000}"/>
    <cellStyle name="Millares 8 2 2 2 2 2" xfId="3634" xr:uid="{00000000-0005-0000-0000-0000EC170000}"/>
    <cellStyle name="Millares 8 2 2 2 2 2 2" xfId="5338" xr:uid="{00000000-0005-0000-0000-0000ED170000}"/>
    <cellStyle name="Millares 8 2 2 2 2 2 2 2" xfId="8727" xr:uid="{00000000-0005-0000-0000-0000EE170000}"/>
    <cellStyle name="Millares 8 2 2 2 2 2 2 2 2" xfId="15465" xr:uid="{F0092DB2-C1A0-47C2-A4C6-A97B4714DDC9}"/>
    <cellStyle name="Millares 8 2 2 2 2 2 2 3" xfId="12106" xr:uid="{8C2D06C7-6A0C-4EA3-8F3F-2AA01777E04A}"/>
    <cellStyle name="Millares 8 2 2 2 2 2 3" xfId="7058" xr:uid="{00000000-0005-0000-0000-0000EF170000}"/>
    <cellStyle name="Millares 8 2 2 2 2 2 3 2" xfId="13796" xr:uid="{2F27043B-EF7F-41D3-9397-24F88AA7E6EB}"/>
    <cellStyle name="Millares 8 2 2 2 2 2 4" xfId="10437" xr:uid="{52A2BCEC-2E9C-45B9-BF0B-4B791F8A24B7}"/>
    <cellStyle name="Millares 8 2 2 2 2 3" xfId="4029" xr:uid="{00000000-0005-0000-0000-0000F0170000}"/>
    <cellStyle name="Millares 8 2 2 2 2 3 2" xfId="5727" xr:uid="{00000000-0005-0000-0000-0000F1170000}"/>
    <cellStyle name="Millares 8 2 2 2 2 3 2 2" xfId="9116" xr:uid="{00000000-0005-0000-0000-0000F2170000}"/>
    <cellStyle name="Millares 8 2 2 2 2 3 2 2 2" xfId="15854" xr:uid="{91FC9820-1B51-4A9D-9821-40507F03E44F}"/>
    <cellStyle name="Millares 8 2 2 2 2 3 2 3" xfId="12495" xr:uid="{2B07CB61-39F2-4021-A5C1-A71D561AC211}"/>
    <cellStyle name="Millares 8 2 2 2 2 3 3" xfId="7447" xr:uid="{00000000-0005-0000-0000-0000F3170000}"/>
    <cellStyle name="Millares 8 2 2 2 2 3 3 2" xfId="14185" xr:uid="{D109889E-F13E-4D79-A9C8-BF88E03889A3}"/>
    <cellStyle name="Millares 8 2 2 2 2 3 4" xfId="10826" xr:uid="{0029EB77-B78C-45BD-85E5-A532B5A0A717}"/>
    <cellStyle name="Millares 8 2 2 2 2 4" xfId="4536" xr:uid="{00000000-0005-0000-0000-0000F4170000}"/>
    <cellStyle name="Millares 8 2 2 2 2 4 2" xfId="6217" xr:uid="{00000000-0005-0000-0000-0000F5170000}"/>
    <cellStyle name="Millares 8 2 2 2 2 4 2 2" xfId="9606" xr:uid="{00000000-0005-0000-0000-0000F6170000}"/>
    <cellStyle name="Millares 8 2 2 2 2 4 2 2 2" xfId="16344" xr:uid="{8CE5317C-06DE-4F28-B410-93A8CEADF123}"/>
    <cellStyle name="Millares 8 2 2 2 2 4 2 3" xfId="12985" xr:uid="{D54E283E-3522-47E9-BE0D-574FA6F95464}"/>
    <cellStyle name="Millares 8 2 2 2 2 4 3" xfId="7937" xr:uid="{00000000-0005-0000-0000-0000F7170000}"/>
    <cellStyle name="Millares 8 2 2 2 2 4 3 2" xfId="14675" xr:uid="{D1D41AA8-F3F3-476A-846F-51A3F61ABCDC}"/>
    <cellStyle name="Millares 8 2 2 2 2 4 4" xfId="11316" xr:uid="{781D3C39-7225-461D-88EA-037C5F2F89F8}"/>
    <cellStyle name="Millares 8 2 2 2 2 5" xfId="4950" xr:uid="{00000000-0005-0000-0000-0000F8170000}"/>
    <cellStyle name="Millares 8 2 2 2 2 5 2" xfId="8339" xr:uid="{00000000-0005-0000-0000-0000F9170000}"/>
    <cellStyle name="Millares 8 2 2 2 2 5 2 2" xfId="15077" xr:uid="{9CF59146-40C8-4C6E-9923-D95B5CE1F4E2}"/>
    <cellStyle name="Millares 8 2 2 2 2 5 3" xfId="11718" xr:uid="{BD378EFA-B983-4870-8467-81DAAA6D86A7}"/>
    <cellStyle name="Millares 8 2 2 2 2 6" xfId="6670" xr:uid="{00000000-0005-0000-0000-0000FA170000}"/>
    <cellStyle name="Millares 8 2 2 2 2 6 2" xfId="13408" xr:uid="{D212D5F9-6898-4F23-971A-9473BC93A7EF}"/>
    <cellStyle name="Millares 8 2 2 2 2 7" xfId="10048" xr:uid="{CD229883-5507-4A4F-89EE-3E514D71252B}"/>
    <cellStyle name="Millares 8 2 2 2 3" xfId="3440" xr:uid="{00000000-0005-0000-0000-0000FB170000}"/>
    <cellStyle name="Millares 8 2 2 2 3 2" xfId="5144" xr:uid="{00000000-0005-0000-0000-0000FC170000}"/>
    <cellStyle name="Millares 8 2 2 2 3 2 2" xfId="8533" xr:uid="{00000000-0005-0000-0000-0000FD170000}"/>
    <cellStyle name="Millares 8 2 2 2 3 2 2 2" xfId="15271" xr:uid="{6653306C-BEBC-45F0-AA61-935CD60B834D}"/>
    <cellStyle name="Millares 8 2 2 2 3 2 3" xfId="11912" xr:uid="{1E299F5F-4095-4C4C-A79D-F5BC392436F1}"/>
    <cellStyle name="Millares 8 2 2 2 3 3" xfId="6864" xr:uid="{00000000-0005-0000-0000-0000FE170000}"/>
    <cellStyle name="Millares 8 2 2 2 3 3 2" xfId="13602" xr:uid="{4AF27D23-3D4C-4A56-9301-1B66DDE68C08}"/>
    <cellStyle name="Millares 8 2 2 2 3 4" xfId="10243" xr:uid="{F7DD10FD-2827-477E-B91D-80A4D4CC67F0}"/>
    <cellStyle name="Millares 8 2 2 2 4" xfId="3835" xr:uid="{00000000-0005-0000-0000-0000FF170000}"/>
    <cellStyle name="Millares 8 2 2 2 4 2" xfId="5533" xr:uid="{00000000-0005-0000-0000-000000180000}"/>
    <cellStyle name="Millares 8 2 2 2 4 2 2" xfId="8922" xr:uid="{00000000-0005-0000-0000-000001180000}"/>
    <cellStyle name="Millares 8 2 2 2 4 2 2 2" xfId="15660" xr:uid="{57B593B2-9295-40AD-8C47-7E23DB0DCBA0}"/>
    <cellStyle name="Millares 8 2 2 2 4 2 3" xfId="12301" xr:uid="{A51238C7-57A3-4DF4-BE21-4B3DC49E3CEB}"/>
    <cellStyle name="Millares 8 2 2 2 4 3" xfId="7253" xr:uid="{00000000-0005-0000-0000-000002180000}"/>
    <cellStyle name="Millares 8 2 2 2 4 3 2" xfId="13991" xr:uid="{5E24BD31-3468-4DEA-8271-E454AE632640}"/>
    <cellStyle name="Millares 8 2 2 2 4 4" xfId="10632" xr:uid="{6E4D3D26-7764-4523-8755-7F7A8B6F6DB6}"/>
    <cellStyle name="Millares 8 2 2 2 5" xfId="4342" xr:uid="{00000000-0005-0000-0000-000003180000}"/>
    <cellStyle name="Millares 8 2 2 2 5 2" xfId="6023" xr:uid="{00000000-0005-0000-0000-000004180000}"/>
    <cellStyle name="Millares 8 2 2 2 5 2 2" xfId="9412" xr:uid="{00000000-0005-0000-0000-000005180000}"/>
    <cellStyle name="Millares 8 2 2 2 5 2 2 2" xfId="16150" xr:uid="{61FE0348-4BAC-44E6-92B7-64E99249A413}"/>
    <cellStyle name="Millares 8 2 2 2 5 2 3" xfId="12791" xr:uid="{EDF65911-44CD-4106-9341-70F2E9D51243}"/>
    <cellStyle name="Millares 8 2 2 2 5 3" xfId="7743" xr:uid="{00000000-0005-0000-0000-000006180000}"/>
    <cellStyle name="Millares 8 2 2 2 5 3 2" xfId="14481" xr:uid="{F6D8A2E5-92A5-42FF-9256-476FA40D65F5}"/>
    <cellStyle name="Millares 8 2 2 2 5 4" xfId="11122" xr:uid="{D05B2E6A-0C06-45C8-B76D-270BCB25F800}"/>
    <cellStyle name="Millares 8 2 2 2 6" xfId="4756" xr:uid="{00000000-0005-0000-0000-000007180000}"/>
    <cellStyle name="Millares 8 2 2 2 6 2" xfId="8145" xr:uid="{00000000-0005-0000-0000-000008180000}"/>
    <cellStyle name="Millares 8 2 2 2 6 2 2" xfId="14883" xr:uid="{2B7318E8-F710-4369-A3C4-C696AF000B7C}"/>
    <cellStyle name="Millares 8 2 2 2 6 3" xfId="11524" xr:uid="{BB022506-1F9A-4D43-B06B-64EE014CC3F4}"/>
    <cellStyle name="Millares 8 2 2 2 7" xfId="6476" xr:uid="{00000000-0005-0000-0000-000009180000}"/>
    <cellStyle name="Millares 8 2 2 2 7 2" xfId="13214" xr:uid="{D1E4C078-5858-47E6-930A-C143478D9E68}"/>
    <cellStyle name="Millares 8 2 2 2 8" xfId="9854" xr:uid="{F8AFEBDB-3358-45AE-9376-E41D6E1A4357}"/>
    <cellStyle name="Millares 8 2 2 3" xfId="3144" xr:uid="{00000000-0005-0000-0000-00000A180000}"/>
    <cellStyle name="Millares 8 2 2 3 2" xfId="3536" xr:uid="{00000000-0005-0000-0000-00000B180000}"/>
    <cellStyle name="Millares 8 2 2 3 2 2" xfId="5240" xr:uid="{00000000-0005-0000-0000-00000C180000}"/>
    <cellStyle name="Millares 8 2 2 3 2 2 2" xfId="8629" xr:uid="{00000000-0005-0000-0000-00000D180000}"/>
    <cellStyle name="Millares 8 2 2 3 2 2 2 2" xfId="15367" xr:uid="{9E92A377-4019-4BF5-B0AD-831FD7D78FDC}"/>
    <cellStyle name="Millares 8 2 2 3 2 2 3" xfId="12008" xr:uid="{E8B611C6-42C6-412D-AA0A-C137BD328B13}"/>
    <cellStyle name="Millares 8 2 2 3 2 3" xfId="6960" xr:uid="{00000000-0005-0000-0000-00000E180000}"/>
    <cellStyle name="Millares 8 2 2 3 2 3 2" xfId="13698" xr:uid="{5B79DA3F-8B7C-4A67-B8E3-8971052ACFE5}"/>
    <cellStyle name="Millares 8 2 2 3 2 4" xfId="10339" xr:uid="{A1D1A3A9-7B26-4757-A820-766278B26B11}"/>
    <cellStyle name="Millares 8 2 2 3 3" xfId="3931" xr:uid="{00000000-0005-0000-0000-00000F180000}"/>
    <cellStyle name="Millares 8 2 2 3 3 2" xfId="5629" xr:uid="{00000000-0005-0000-0000-000010180000}"/>
    <cellStyle name="Millares 8 2 2 3 3 2 2" xfId="9018" xr:uid="{00000000-0005-0000-0000-000011180000}"/>
    <cellStyle name="Millares 8 2 2 3 3 2 2 2" xfId="15756" xr:uid="{846C0B39-68E3-4CC2-974D-5624FA4AE056}"/>
    <cellStyle name="Millares 8 2 2 3 3 2 3" xfId="12397" xr:uid="{D0747BCD-B98B-4407-A966-667CCEFD3F61}"/>
    <cellStyle name="Millares 8 2 2 3 3 3" xfId="7349" xr:uid="{00000000-0005-0000-0000-000012180000}"/>
    <cellStyle name="Millares 8 2 2 3 3 3 2" xfId="14087" xr:uid="{1BA4E412-9898-48AD-B157-2AAC5699ED16}"/>
    <cellStyle name="Millares 8 2 2 3 3 4" xfId="10728" xr:uid="{D88849A4-738C-4755-A63E-C5C4394B889D}"/>
    <cellStyle name="Millares 8 2 2 3 4" xfId="4438" xr:uid="{00000000-0005-0000-0000-000013180000}"/>
    <cellStyle name="Millares 8 2 2 3 4 2" xfId="6119" xr:uid="{00000000-0005-0000-0000-000014180000}"/>
    <cellStyle name="Millares 8 2 2 3 4 2 2" xfId="9508" xr:uid="{00000000-0005-0000-0000-000015180000}"/>
    <cellStyle name="Millares 8 2 2 3 4 2 2 2" xfId="16246" xr:uid="{205DD04F-5D5D-4A2A-9393-0A2498D9447D}"/>
    <cellStyle name="Millares 8 2 2 3 4 2 3" xfId="12887" xr:uid="{6D559F87-A461-45E5-B98A-90FF38BF4602}"/>
    <cellStyle name="Millares 8 2 2 3 4 3" xfId="7839" xr:uid="{00000000-0005-0000-0000-000016180000}"/>
    <cellStyle name="Millares 8 2 2 3 4 3 2" xfId="14577" xr:uid="{73FCB599-C9BE-452E-8EE7-613242CC9CD0}"/>
    <cellStyle name="Millares 8 2 2 3 4 4" xfId="11218" xr:uid="{23A033A1-16B9-4606-B2E4-9450D164D6DF}"/>
    <cellStyle name="Millares 8 2 2 3 5" xfId="4852" xr:uid="{00000000-0005-0000-0000-000017180000}"/>
    <cellStyle name="Millares 8 2 2 3 5 2" xfId="8241" xr:uid="{00000000-0005-0000-0000-000018180000}"/>
    <cellStyle name="Millares 8 2 2 3 5 2 2" xfId="14979" xr:uid="{3114C50F-4A1E-4E0A-A80F-CD9FA2426A07}"/>
    <cellStyle name="Millares 8 2 2 3 5 3" xfId="11620" xr:uid="{D5431D9E-6D69-46A3-871E-0178D6DA832F}"/>
    <cellStyle name="Millares 8 2 2 3 6" xfId="6572" xr:uid="{00000000-0005-0000-0000-000019180000}"/>
    <cellStyle name="Millares 8 2 2 3 6 2" xfId="13310" xr:uid="{6B30798C-8366-4203-B14D-9232381317D0}"/>
    <cellStyle name="Millares 8 2 2 3 7" xfId="9950" xr:uid="{D0B9943E-B9A0-43B4-AE50-A05B1B6BA755}"/>
    <cellStyle name="Millares 8 2 2 4" xfId="3342" xr:uid="{00000000-0005-0000-0000-00001A180000}"/>
    <cellStyle name="Millares 8 2 2 4 2" xfId="5046" xr:uid="{00000000-0005-0000-0000-00001B180000}"/>
    <cellStyle name="Millares 8 2 2 4 2 2" xfId="8435" xr:uid="{00000000-0005-0000-0000-00001C180000}"/>
    <cellStyle name="Millares 8 2 2 4 2 2 2" xfId="15173" xr:uid="{825778CE-8C51-490F-99EE-9A65FDA16754}"/>
    <cellStyle name="Millares 8 2 2 4 2 3" xfId="11814" xr:uid="{B0E370BB-305D-4B35-8636-C7C77B9D85F2}"/>
    <cellStyle name="Millares 8 2 2 4 3" xfId="6766" xr:uid="{00000000-0005-0000-0000-00001D180000}"/>
    <cellStyle name="Millares 8 2 2 4 3 2" xfId="13504" xr:uid="{213737F1-6ABF-4060-9059-EFD072358EFB}"/>
    <cellStyle name="Millares 8 2 2 4 4" xfId="10145" xr:uid="{E1ADA0E3-1008-405C-A213-80C8AD987751}"/>
    <cellStyle name="Millares 8 2 2 5" xfId="3737" xr:uid="{00000000-0005-0000-0000-00001E180000}"/>
    <cellStyle name="Millares 8 2 2 5 2" xfId="5435" xr:uid="{00000000-0005-0000-0000-00001F180000}"/>
    <cellStyle name="Millares 8 2 2 5 2 2" xfId="8824" xr:uid="{00000000-0005-0000-0000-000020180000}"/>
    <cellStyle name="Millares 8 2 2 5 2 2 2" xfId="15562" xr:uid="{A5BC984C-6A62-4E01-BCFC-20E583986BD2}"/>
    <cellStyle name="Millares 8 2 2 5 2 3" xfId="12203" xr:uid="{F93C374D-5676-4D7C-8B58-33F0A104CC9E}"/>
    <cellStyle name="Millares 8 2 2 5 3" xfId="7155" xr:uid="{00000000-0005-0000-0000-000021180000}"/>
    <cellStyle name="Millares 8 2 2 5 3 2" xfId="13893" xr:uid="{F4051BD0-9FBE-40C7-9421-D11DC11A9C3E}"/>
    <cellStyle name="Millares 8 2 2 5 4" xfId="10534" xr:uid="{B9940C6C-C942-4650-80B3-DDB2E0EADD95}"/>
    <cellStyle name="Millares 8 2 2 6" xfId="4135" xr:uid="{00000000-0005-0000-0000-000022180000}"/>
    <cellStyle name="Millares 8 2 2 6 2" xfId="5827" xr:uid="{00000000-0005-0000-0000-000023180000}"/>
    <cellStyle name="Millares 8 2 2 6 2 2" xfId="9216" xr:uid="{00000000-0005-0000-0000-000024180000}"/>
    <cellStyle name="Millares 8 2 2 6 2 2 2" xfId="15954" xr:uid="{6F156450-7742-44E2-B737-1B133409410F}"/>
    <cellStyle name="Millares 8 2 2 6 2 3" xfId="12595" xr:uid="{BE1F6E0C-8F1F-43EA-A9B1-F9C3E746C3F7}"/>
    <cellStyle name="Millares 8 2 2 6 3" xfId="7547" xr:uid="{00000000-0005-0000-0000-000025180000}"/>
    <cellStyle name="Millares 8 2 2 6 3 2" xfId="14285" xr:uid="{5CEE403D-2AC0-4B66-A0FC-EE1B65697B81}"/>
    <cellStyle name="Millares 8 2 2 6 4" xfId="10926" xr:uid="{7BB975BA-9899-4443-94DA-6CBE5E89B4F6}"/>
    <cellStyle name="Millares 8 2 2 7" xfId="4244" xr:uid="{00000000-0005-0000-0000-000026180000}"/>
    <cellStyle name="Millares 8 2 2 7 2" xfId="5925" xr:uid="{00000000-0005-0000-0000-000027180000}"/>
    <cellStyle name="Millares 8 2 2 7 2 2" xfId="9314" xr:uid="{00000000-0005-0000-0000-000028180000}"/>
    <cellStyle name="Millares 8 2 2 7 2 2 2" xfId="16052" xr:uid="{453BC22D-88C5-458C-B6DB-BAF396FFA03B}"/>
    <cellStyle name="Millares 8 2 2 7 2 3" xfId="12693" xr:uid="{8943B52D-F31D-4FE3-9E4F-90518EA40E27}"/>
    <cellStyle name="Millares 8 2 2 7 3" xfId="7645" xr:uid="{00000000-0005-0000-0000-000029180000}"/>
    <cellStyle name="Millares 8 2 2 7 3 2" xfId="14383" xr:uid="{7DD42AD7-A1A3-44D7-BD03-D10F7B5096C7}"/>
    <cellStyle name="Millares 8 2 2 7 4" xfId="11024" xr:uid="{7BAB4A6B-6DC9-4F30-A636-4BACC3A4A157}"/>
    <cellStyle name="Millares 8 2 2 8" xfId="4658" xr:uid="{00000000-0005-0000-0000-00002A180000}"/>
    <cellStyle name="Millares 8 2 2 8 2" xfId="8047" xr:uid="{00000000-0005-0000-0000-00002B180000}"/>
    <cellStyle name="Millares 8 2 2 8 2 2" xfId="14785" xr:uid="{69BA9FEB-A4B7-4539-9D2B-D3663413754F}"/>
    <cellStyle name="Millares 8 2 2 8 3" xfId="11426" xr:uid="{FF75E7E6-8E04-4AE2-A423-3BB9B174EDEA}"/>
    <cellStyle name="Millares 8 2 2 9" xfId="6364" xr:uid="{00000000-0005-0000-0000-00002C180000}"/>
    <cellStyle name="Millares 8 2 2 9 2" xfId="13108" xr:uid="{6414F98A-33F5-457B-8A56-0D09B38A62CE}"/>
    <cellStyle name="Millares 8 2 3" xfId="2989" xr:uid="{00000000-0005-0000-0000-00002D180000}"/>
    <cellStyle name="Millares 8 2 3 2" xfId="3191" xr:uid="{00000000-0005-0000-0000-00002E180000}"/>
    <cellStyle name="Millares 8 2 3 2 2" xfId="3583" xr:uid="{00000000-0005-0000-0000-00002F180000}"/>
    <cellStyle name="Millares 8 2 3 2 2 2" xfId="5287" xr:uid="{00000000-0005-0000-0000-000030180000}"/>
    <cellStyle name="Millares 8 2 3 2 2 2 2" xfId="8676" xr:uid="{00000000-0005-0000-0000-000031180000}"/>
    <cellStyle name="Millares 8 2 3 2 2 2 2 2" xfId="15414" xr:uid="{291C5FFE-0912-46CF-959A-FEBF7E637673}"/>
    <cellStyle name="Millares 8 2 3 2 2 2 3" xfId="12055" xr:uid="{6BB383D5-BF34-46A5-A5DA-080CE0EFE2F5}"/>
    <cellStyle name="Millares 8 2 3 2 2 3" xfId="7007" xr:uid="{00000000-0005-0000-0000-000032180000}"/>
    <cellStyle name="Millares 8 2 3 2 2 3 2" xfId="13745" xr:uid="{F64BF7B5-E15E-4218-9AE1-FC14C1EAFE69}"/>
    <cellStyle name="Millares 8 2 3 2 2 4" xfId="10386" xr:uid="{FBA16001-C019-429C-9E2A-0E2B98F3CE95}"/>
    <cellStyle name="Millares 8 2 3 2 3" xfId="3978" xr:uid="{00000000-0005-0000-0000-000033180000}"/>
    <cellStyle name="Millares 8 2 3 2 3 2" xfId="5676" xr:uid="{00000000-0005-0000-0000-000034180000}"/>
    <cellStyle name="Millares 8 2 3 2 3 2 2" xfId="9065" xr:uid="{00000000-0005-0000-0000-000035180000}"/>
    <cellStyle name="Millares 8 2 3 2 3 2 2 2" xfId="15803" xr:uid="{A8468F5B-6223-4C27-ABC6-207C1E0CF411}"/>
    <cellStyle name="Millares 8 2 3 2 3 2 3" xfId="12444" xr:uid="{08FC7DC4-B4F1-444D-9895-DD12E8AC6A2E}"/>
    <cellStyle name="Millares 8 2 3 2 3 3" xfId="7396" xr:uid="{00000000-0005-0000-0000-000036180000}"/>
    <cellStyle name="Millares 8 2 3 2 3 3 2" xfId="14134" xr:uid="{E630C7B3-385A-45EC-9501-C66CEBC9323B}"/>
    <cellStyle name="Millares 8 2 3 2 3 4" xfId="10775" xr:uid="{C97A54B3-50DE-4939-BEB2-B46B453E2918}"/>
    <cellStyle name="Millares 8 2 3 2 4" xfId="4485" xr:uid="{00000000-0005-0000-0000-000037180000}"/>
    <cellStyle name="Millares 8 2 3 2 4 2" xfId="6166" xr:uid="{00000000-0005-0000-0000-000038180000}"/>
    <cellStyle name="Millares 8 2 3 2 4 2 2" xfId="9555" xr:uid="{00000000-0005-0000-0000-000039180000}"/>
    <cellStyle name="Millares 8 2 3 2 4 2 2 2" xfId="16293" xr:uid="{D083F8D9-C851-4162-BFBC-F33BA34AF1F7}"/>
    <cellStyle name="Millares 8 2 3 2 4 2 3" xfId="12934" xr:uid="{2AD38E9C-D695-4F77-ADD3-9A873A1F0D4C}"/>
    <cellStyle name="Millares 8 2 3 2 4 3" xfId="7886" xr:uid="{00000000-0005-0000-0000-00003A180000}"/>
    <cellStyle name="Millares 8 2 3 2 4 3 2" xfId="14624" xr:uid="{492D2122-8361-4FEA-BCF3-36F6F4514D7B}"/>
    <cellStyle name="Millares 8 2 3 2 4 4" xfId="11265" xr:uid="{464ED897-853C-4864-9CBD-B033CBBF0D00}"/>
    <cellStyle name="Millares 8 2 3 2 5" xfId="4899" xr:uid="{00000000-0005-0000-0000-00003B180000}"/>
    <cellStyle name="Millares 8 2 3 2 5 2" xfId="8288" xr:uid="{00000000-0005-0000-0000-00003C180000}"/>
    <cellStyle name="Millares 8 2 3 2 5 2 2" xfId="15026" xr:uid="{2ACB7706-C004-4901-9D54-0D6CEB6F07B0}"/>
    <cellStyle name="Millares 8 2 3 2 5 3" xfId="11667" xr:uid="{5AC566BD-6FCC-4EE7-AA94-1A46F0A970BF}"/>
    <cellStyle name="Millares 8 2 3 2 6" xfId="6619" xr:uid="{00000000-0005-0000-0000-00003D180000}"/>
    <cellStyle name="Millares 8 2 3 2 6 2" xfId="13357" xr:uid="{AD080AB4-04B0-4FD1-8B2B-C6FE5E664998}"/>
    <cellStyle name="Millares 8 2 3 2 7" xfId="9997" xr:uid="{35DB11FC-786F-4550-B5EF-566428111A0B}"/>
    <cellStyle name="Millares 8 2 3 3" xfId="3389" xr:uid="{00000000-0005-0000-0000-00003E180000}"/>
    <cellStyle name="Millares 8 2 3 3 2" xfId="5093" xr:uid="{00000000-0005-0000-0000-00003F180000}"/>
    <cellStyle name="Millares 8 2 3 3 2 2" xfId="8482" xr:uid="{00000000-0005-0000-0000-000040180000}"/>
    <cellStyle name="Millares 8 2 3 3 2 2 2" xfId="15220" xr:uid="{13201B2F-14B1-4F5C-9FAA-5D9F433F7E1A}"/>
    <cellStyle name="Millares 8 2 3 3 2 3" xfId="11861" xr:uid="{C5C21969-2408-4ED4-8FB7-94B2923DB655}"/>
    <cellStyle name="Millares 8 2 3 3 3" xfId="6813" xr:uid="{00000000-0005-0000-0000-000041180000}"/>
    <cellStyle name="Millares 8 2 3 3 3 2" xfId="13551" xr:uid="{17A76C85-E069-4652-B35D-9CA8AE977427}"/>
    <cellStyle name="Millares 8 2 3 3 4" xfId="10192" xr:uid="{6E4B0ADB-3326-40A2-8EFD-26AD323F2A36}"/>
    <cellStyle name="Millares 8 2 3 4" xfId="3784" xr:uid="{00000000-0005-0000-0000-000042180000}"/>
    <cellStyle name="Millares 8 2 3 4 2" xfId="5482" xr:uid="{00000000-0005-0000-0000-000043180000}"/>
    <cellStyle name="Millares 8 2 3 4 2 2" xfId="8871" xr:uid="{00000000-0005-0000-0000-000044180000}"/>
    <cellStyle name="Millares 8 2 3 4 2 2 2" xfId="15609" xr:uid="{7B126F03-5122-4CC1-8F24-64BE5A380008}"/>
    <cellStyle name="Millares 8 2 3 4 2 3" xfId="12250" xr:uid="{91EE9204-15A6-41D4-BF04-AE8CCAFF60D9}"/>
    <cellStyle name="Millares 8 2 3 4 3" xfId="7202" xr:uid="{00000000-0005-0000-0000-000045180000}"/>
    <cellStyle name="Millares 8 2 3 4 3 2" xfId="13940" xr:uid="{601D1E28-0DDA-4EB1-A8C2-3F2482D1B28D}"/>
    <cellStyle name="Millares 8 2 3 4 4" xfId="10581" xr:uid="{D0CC83BA-34BF-4812-8BFC-DC9264E4B226}"/>
    <cellStyle name="Millares 8 2 3 5" xfId="4291" xr:uid="{00000000-0005-0000-0000-000046180000}"/>
    <cellStyle name="Millares 8 2 3 5 2" xfId="5972" xr:uid="{00000000-0005-0000-0000-000047180000}"/>
    <cellStyle name="Millares 8 2 3 5 2 2" xfId="9361" xr:uid="{00000000-0005-0000-0000-000048180000}"/>
    <cellStyle name="Millares 8 2 3 5 2 2 2" xfId="16099" xr:uid="{2A787059-DF9E-42EC-9104-1B1C864FC46A}"/>
    <cellStyle name="Millares 8 2 3 5 2 3" xfId="12740" xr:uid="{6B2B1DBB-8DCA-4442-B26A-9B9D8B6616C3}"/>
    <cellStyle name="Millares 8 2 3 5 3" xfId="7692" xr:uid="{00000000-0005-0000-0000-000049180000}"/>
    <cellStyle name="Millares 8 2 3 5 3 2" xfId="14430" xr:uid="{D9243B8E-5175-4E4C-9893-9E1A383725D2}"/>
    <cellStyle name="Millares 8 2 3 5 4" xfId="11071" xr:uid="{186E6501-633F-46F9-BD1B-763D4F601931}"/>
    <cellStyle name="Millares 8 2 3 6" xfId="4705" xr:uid="{00000000-0005-0000-0000-00004A180000}"/>
    <cellStyle name="Millares 8 2 3 6 2" xfId="8094" xr:uid="{00000000-0005-0000-0000-00004B180000}"/>
    <cellStyle name="Millares 8 2 3 6 2 2" xfId="14832" xr:uid="{5F286547-03AB-4E60-A098-34B5AB64B0C8}"/>
    <cellStyle name="Millares 8 2 3 6 3" xfId="11473" xr:uid="{6BD8DF7D-ACF0-4E6E-9B82-5697A4F7A8E0}"/>
    <cellStyle name="Millares 8 2 3 7" xfId="6425" xr:uid="{00000000-0005-0000-0000-00004C180000}"/>
    <cellStyle name="Millares 8 2 3 7 2" xfId="13163" xr:uid="{246CD8EA-DEA6-46FC-B857-9699AB5F24C0}"/>
    <cellStyle name="Millares 8 2 3 8" xfId="9803" xr:uid="{444F3099-F187-49D7-BCBB-9C6E04CCDD79}"/>
    <cellStyle name="Millares 8 2 4" xfId="3095" xr:uid="{00000000-0005-0000-0000-00004D180000}"/>
    <cellStyle name="Millares 8 2 4 2" xfId="3487" xr:uid="{00000000-0005-0000-0000-00004E180000}"/>
    <cellStyle name="Millares 8 2 4 2 2" xfId="5191" xr:uid="{00000000-0005-0000-0000-00004F180000}"/>
    <cellStyle name="Millares 8 2 4 2 2 2" xfId="8580" xr:uid="{00000000-0005-0000-0000-000050180000}"/>
    <cellStyle name="Millares 8 2 4 2 2 2 2" xfId="15318" xr:uid="{CC7E3158-956A-4457-B405-239C65B0C548}"/>
    <cellStyle name="Millares 8 2 4 2 2 3" xfId="11959" xr:uid="{47405FC7-114A-48A5-AFD8-6E5F70C77B78}"/>
    <cellStyle name="Millares 8 2 4 2 3" xfId="6911" xr:uid="{00000000-0005-0000-0000-000051180000}"/>
    <cellStyle name="Millares 8 2 4 2 3 2" xfId="13649" xr:uid="{C813B918-4E79-435D-B211-9DD0CB985F2C}"/>
    <cellStyle name="Millares 8 2 4 2 4" xfId="10290" xr:uid="{3793A6E1-F29F-42FF-88B8-7141F1C985FD}"/>
    <cellStyle name="Millares 8 2 4 3" xfId="3882" xr:uid="{00000000-0005-0000-0000-000052180000}"/>
    <cellStyle name="Millares 8 2 4 3 2" xfId="5580" xr:uid="{00000000-0005-0000-0000-000053180000}"/>
    <cellStyle name="Millares 8 2 4 3 2 2" xfId="8969" xr:uid="{00000000-0005-0000-0000-000054180000}"/>
    <cellStyle name="Millares 8 2 4 3 2 2 2" xfId="15707" xr:uid="{4D7EC21C-A003-46DF-AA3C-CE92256DB6F0}"/>
    <cellStyle name="Millares 8 2 4 3 2 3" xfId="12348" xr:uid="{1E2D20A3-4AC8-4091-9EC1-E1FA1938B5EA}"/>
    <cellStyle name="Millares 8 2 4 3 3" xfId="7300" xr:uid="{00000000-0005-0000-0000-000055180000}"/>
    <cellStyle name="Millares 8 2 4 3 3 2" xfId="14038" xr:uid="{F27DBCB6-6EC4-450D-8026-443ED422E43E}"/>
    <cellStyle name="Millares 8 2 4 3 4" xfId="10679" xr:uid="{6A0932E5-017A-4AF9-908B-973EEA567AD3}"/>
    <cellStyle name="Millares 8 2 4 4" xfId="4389" xr:uid="{00000000-0005-0000-0000-000056180000}"/>
    <cellStyle name="Millares 8 2 4 4 2" xfId="6070" xr:uid="{00000000-0005-0000-0000-000057180000}"/>
    <cellStyle name="Millares 8 2 4 4 2 2" xfId="9459" xr:uid="{00000000-0005-0000-0000-000058180000}"/>
    <cellStyle name="Millares 8 2 4 4 2 2 2" xfId="16197" xr:uid="{51D719CD-FED0-4A03-B4D7-41DE956006C5}"/>
    <cellStyle name="Millares 8 2 4 4 2 3" xfId="12838" xr:uid="{DC7C9EB5-1533-4A4C-B682-A9609114DFDE}"/>
    <cellStyle name="Millares 8 2 4 4 3" xfId="7790" xr:uid="{00000000-0005-0000-0000-000059180000}"/>
    <cellStyle name="Millares 8 2 4 4 3 2" xfId="14528" xr:uid="{CBB6335B-4635-4029-BCF4-5C06CF606658}"/>
    <cellStyle name="Millares 8 2 4 4 4" xfId="11169" xr:uid="{0EBB92C8-1793-41A6-A0FA-3554880D840A}"/>
    <cellStyle name="Millares 8 2 4 5" xfId="4803" xr:uid="{00000000-0005-0000-0000-00005A180000}"/>
    <cellStyle name="Millares 8 2 4 5 2" xfId="8192" xr:uid="{00000000-0005-0000-0000-00005B180000}"/>
    <cellStyle name="Millares 8 2 4 5 2 2" xfId="14930" xr:uid="{7DED04D6-0129-4F40-8DBE-1A2596A945EA}"/>
    <cellStyle name="Millares 8 2 4 5 3" xfId="11571" xr:uid="{20894160-7331-49CC-8CBA-D4D5A5BAED6C}"/>
    <cellStyle name="Millares 8 2 4 6" xfId="6523" xr:uid="{00000000-0005-0000-0000-00005C180000}"/>
    <cellStyle name="Millares 8 2 4 6 2" xfId="13261" xr:uid="{F1AEC55C-8121-4406-8409-1F137E3BE1F4}"/>
    <cellStyle name="Millares 8 2 4 7" xfId="9901" xr:uid="{3997659D-7137-4BED-A9E7-05128EA5ED74}"/>
    <cellStyle name="Millares 8 2 5" xfId="3293" xr:uid="{00000000-0005-0000-0000-00005D180000}"/>
    <cellStyle name="Millares 8 2 5 2" xfId="4997" xr:uid="{00000000-0005-0000-0000-00005E180000}"/>
    <cellStyle name="Millares 8 2 5 2 2" xfId="8386" xr:uid="{00000000-0005-0000-0000-00005F180000}"/>
    <cellStyle name="Millares 8 2 5 2 2 2" xfId="15124" xr:uid="{4883EBCB-B2F2-4AE6-ACB4-F860145778A8}"/>
    <cellStyle name="Millares 8 2 5 2 3" xfId="11765" xr:uid="{AECDDAF5-4CBB-4048-9124-C6B89684C19E}"/>
    <cellStyle name="Millares 8 2 5 3" xfId="6717" xr:uid="{00000000-0005-0000-0000-000060180000}"/>
    <cellStyle name="Millares 8 2 5 3 2" xfId="13455" xr:uid="{EBBE5490-F246-4DB4-9C80-A85D2F9E1002}"/>
    <cellStyle name="Millares 8 2 5 4" xfId="10095" xr:uid="{A62C6F69-423C-40A6-BDBD-3E3A569ADAC1}"/>
    <cellStyle name="Millares 8 2 6" xfId="3686" xr:uid="{00000000-0005-0000-0000-000061180000}"/>
    <cellStyle name="Millares 8 2 6 2" xfId="5385" xr:uid="{00000000-0005-0000-0000-000062180000}"/>
    <cellStyle name="Millares 8 2 6 2 2" xfId="8774" xr:uid="{00000000-0005-0000-0000-000063180000}"/>
    <cellStyle name="Millares 8 2 6 2 2 2" xfId="15512" xr:uid="{F7397B8D-0FD8-4D92-988B-F7FC092FA6AB}"/>
    <cellStyle name="Millares 8 2 6 2 3" xfId="12153" xr:uid="{76B57C49-5575-4DCD-8B47-22BAF707ACEF}"/>
    <cellStyle name="Millares 8 2 6 3" xfId="7105" xr:uid="{00000000-0005-0000-0000-000064180000}"/>
    <cellStyle name="Millares 8 2 6 3 2" xfId="13843" xr:uid="{E9EC0EAF-BC8E-489F-BF4B-4406B21C8978}"/>
    <cellStyle name="Millares 8 2 6 4" xfId="10484" xr:uid="{304D1281-A08E-49D7-BEE2-8BD06DEAF66E}"/>
    <cellStyle name="Millares 8 2 7" xfId="4084" xr:uid="{00000000-0005-0000-0000-000065180000}"/>
    <cellStyle name="Millares 8 2 7 2" xfId="5776" xr:uid="{00000000-0005-0000-0000-000066180000}"/>
    <cellStyle name="Millares 8 2 7 2 2" xfId="9165" xr:uid="{00000000-0005-0000-0000-000067180000}"/>
    <cellStyle name="Millares 8 2 7 2 2 2" xfId="15903" xr:uid="{9A806F90-0DA2-4215-9327-24C01457735E}"/>
    <cellStyle name="Millares 8 2 7 2 3" xfId="12544" xr:uid="{57442A19-B904-4622-B790-0354C9F9D76C}"/>
    <cellStyle name="Millares 8 2 7 3" xfId="7496" xr:uid="{00000000-0005-0000-0000-000068180000}"/>
    <cellStyle name="Millares 8 2 7 3 2" xfId="14234" xr:uid="{B50C228E-1E94-4147-B815-E82D8DB723B5}"/>
    <cellStyle name="Millares 8 2 7 4" xfId="10875" xr:uid="{DB55D1A6-A620-4B18-AA34-BB237C4AB00E}"/>
    <cellStyle name="Millares 8 2 8" xfId="4189" xr:uid="{00000000-0005-0000-0000-000069180000}"/>
    <cellStyle name="Millares 8 2 8 2" xfId="5874" xr:uid="{00000000-0005-0000-0000-00006A180000}"/>
    <cellStyle name="Millares 8 2 8 2 2" xfId="9263" xr:uid="{00000000-0005-0000-0000-00006B180000}"/>
    <cellStyle name="Millares 8 2 8 2 2 2" xfId="16001" xr:uid="{FC26C345-6F45-4F44-8ADF-5B24DC889909}"/>
    <cellStyle name="Millares 8 2 8 2 3" xfId="12642" xr:uid="{E5A93BE0-D489-4626-9329-307EFF59E8D4}"/>
    <cellStyle name="Millares 8 2 8 3" xfId="7594" xr:uid="{00000000-0005-0000-0000-00006C180000}"/>
    <cellStyle name="Millares 8 2 8 3 2" xfId="14332" xr:uid="{7C0540FA-CA96-4737-97ED-F8B7C2E773E8}"/>
    <cellStyle name="Millares 8 2 8 4" xfId="10973" xr:uid="{E3182051-48F1-467A-B43D-6237A7A92487}"/>
    <cellStyle name="Millares 8 2 9" xfId="4606" xr:uid="{00000000-0005-0000-0000-00006D180000}"/>
    <cellStyle name="Millares 8 2 9 2" xfId="7995" xr:uid="{00000000-0005-0000-0000-00006E180000}"/>
    <cellStyle name="Millares 8 2 9 2 2" xfId="14733" xr:uid="{458DD289-0448-469C-AEDC-0895BB0A4877}"/>
    <cellStyle name="Millares 8 2 9 3" xfId="11374" xr:uid="{0A6622A8-8C30-4A49-860F-CD144F0A4C72}"/>
    <cellStyle name="Millares 8 3" xfId="2911" xr:uid="{00000000-0005-0000-0000-00006F180000}"/>
    <cellStyle name="Millares 8 3 10" xfId="9755" xr:uid="{6384D497-72DE-4F89-A554-BBFFF62F4D7D}"/>
    <cellStyle name="Millares 8 3 2" xfId="3043" xr:uid="{00000000-0005-0000-0000-000070180000}"/>
    <cellStyle name="Millares 8 3 2 2" xfId="3241" xr:uid="{00000000-0005-0000-0000-000071180000}"/>
    <cellStyle name="Millares 8 3 2 2 2" xfId="3633" xr:uid="{00000000-0005-0000-0000-000072180000}"/>
    <cellStyle name="Millares 8 3 2 2 2 2" xfId="5337" xr:uid="{00000000-0005-0000-0000-000073180000}"/>
    <cellStyle name="Millares 8 3 2 2 2 2 2" xfId="8726" xr:uid="{00000000-0005-0000-0000-000074180000}"/>
    <cellStyle name="Millares 8 3 2 2 2 2 2 2" xfId="15464" xr:uid="{4E537F44-59AC-450C-B5E7-049DACEEE307}"/>
    <cellStyle name="Millares 8 3 2 2 2 2 3" xfId="12105" xr:uid="{6F13EE79-3FBE-471D-B623-88AF6BB26EB8}"/>
    <cellStyle name="Millares 8 3 2 2 2 3" xfId="7057" xr:uid="{00000000-0005-0000-0000-000075180000}"/>
    <cellStyle name="Millares 8 3 2 2 2 3 2" xfId="13795" xr:uid="{344EA169-F9B3-4ACE-8FD1-94AFEE9A0155}"/>
    <cellStyle name="Millares 8 3 2 2 2 4" xfId="10436" xr:uid="{E339DCA6-246C-4C1F-896A-5AA1CFBDF212}"/>
    <cellStyle name="Millares 8 3 2 2 3" xfId="4028" xr:uid="{00000000-0005-0000-0000-000076180000}"/>
    <cellStyle name="Millares 8 3 2 2 3 2" xfId="5726" xr:uid="{00000000-0005-0000-0000-000077180000}"/>
    <cellStyle name="Millares 8 3 2 2 3 2 2" xfId="9115" xr:uid="{00000000-0005-0000-0000-000078180000}"/>
    <cellStyle name="Millares 8 3 2 2 3 2 2 2" xfId="15853" xr:uid="{8CC3FCD0-5F8D-4FB8-8712-49FEB449B7C9}"/>
    <cellStyle name="Millares 8 3 2 2 3 2 3" xfId="12494" xr:uid="{7FE9AA1F-691C-4E2F-A502-3743F830541B}"/>
    <cellStyle name="Millares 8 3 2 2 3 3" xfId="7446" xr:uid="{00000000-0005-0000-0000-000079180000}"/>
    <cellStyle name="Millares 8 3 2 2 3 3 2" xfId="14184" xr:uid="{2ACB6662-7FEE-4AB7-94D8-FCDC8713717F}"/>
    <cellStyle name="Millares 8 3 2 2 3 4" xfId="10825" xr:uid="{7C27B1E3-AD3B-471B-B654-FC57F0251B88}"/>
    <cellStyle name="Millares 8 3 2 2 4" xfId="4535" xr:uid="{00000000-0005-0000-0000-00007A180000}"/>
    <cellStyle name="Millares 8 3 2 2 4 2" xfId="6216" xr:uid="{00000000-0005-0000-0000-00007B180000}"/>
    <cellStyle name="Millares 8 3 2 2 4 2 2" xfId="9605" xr:uid="{00000000-0005-0000-0000-00007C180000}"/>
    <cellStyle name="Millares 8 3 2 2 4 2 2 2" xfId="16343" xr:uid="{0F81648B-3CB5-47E1-9956-4A3F63FD6E9F}"/>
    <cellStyle name="Millares 8 3 2 2 4 2 3" xfId="12984" xr:uid="{75F16851-01A3-4967-8A36-9E4EA8F18B2A}"/>
    <cellStyle name="Millares 8 3 2 2 4 3" xfId="7936" xr:uid="{00000000-0005-0000-0000-00007D180000}"/>
    <cellStyle name="Millares 8 3 2 2 4 3 2" xfId="14674" xr:uid="{5271F25A-F353-4254-9338-3E8DA00CB45B}"/>
    <cellStyle name="Millares 8 3 2 2 4 4" xfId="11315" xr:uid="{99BD463E-C963-44AB-B262-D83E7F5950A5}"/>
    <cellStyle name="Millares 8 3 2 2 5" xfId="4949" xr:uid="{00000000-0005-0000-0000-00007E180000}"/>
    <cellStyle name="Millares 8 3 2 2 5 2" xfId="8338" xr:uid="{00000000-0005-0000-0000-00007F180000}"/>
    <cellStyle name="Millares 8 3 2 2 5 2 2" xfId="15076" xr:uid="{CC47C077-4F1B-403A-B2F2-913F940AA1CC}"/>
    <cellStyle name="Millares 8 3 2 2 5 3" xfId="11717" xr:uid="{15BCB963-2E1C-479C-959E-92A84D32B20D}"/>
    <cellStyle name="Millares 8 3 2 2 6" xfId="6669" xr:uid="{00000000-0005-0000-0000-000080180000}"/>
    <cellStyle name="Millares 8 3 2 2 6 2" xfId="13407" xr:uid="{84B731BE-74B6-4DA0-9C44-04E722DD500D}"/>
    <cellStyle name="Millares 8 3 2 2 7" xfId="10047" xr:uid="{5E556F7D-D80E-4605-B28A-6564C00420E9}"/>
    <cellStyle name="Millares 8 3 2 3" xfId="3439" xr:uid="{00000000-0005-0000-0000-000081180000}"/>
    <cellStyle name="Millares 8 3 2 3 2" xfId="5143" xr:uid="{00000000-0005-0000-0000-000082180000}"/>
    <cellStyle name="Millares 8 3 2 3 2 2" xfId="8532" xr:uid="{00000000-0005-0000-0000-000083180000}"/>
    <cellStyle name="Millares 8 3 2 3 2 2 2" xfId="15270" xr:uid="{80D73353-2F3F-43B2-8E9F-C9F88D4DCB43}"/>
    <cellStyle name="Millares 8 3 2 3 2 3" xfId="11911" xr:uid="{385F53DE-A31C-450C-BB93-EF1BA3A7637A}"/>
    <cellStyle name="Millares 8 3 2 3 3" xfId="6863" xr:uid="{00000000-0005-0000-0000-000084180000}"/>
    <cellStyle name="Millares 8 3 2 3 3 2" xfId="13601" xr:uid="{BE4C4313-9DFD-41DB-ACD7-33A1236A31DD}"/>
    <cellStyle name="Millares 8 3 2 3 4" xfId="10242" xr:uid="{84F23192-2D7C-4C63-A693-CC49250A4B41}"/>
    <cellStyle name="Millares 8 3 2 4" xfId="3834" xr:uid="{00000000-0005-0000-0000-000085180000}"/>
    <cellStyle name="Millares 8 3 2 4 2" xfId="5532" xr:uid="{00000000-0005-0000-0000-000086180000}"/>
    <cellStyle name="Millares 8 3 2 4 2 2" xfId="8921" xr:uid="{00000000-0005-0000-0000-000087180000}"/>
    <cellStyle name="Millares 8 3 2 4 2 2 2" xfId="15659" xr:uid="{E3E8C63A-D43B-4917-891E-99B3645C2B17}"/>
    <cellStyle name="Millares 8 3 2 4 2 3" xfId="12300" xr:uid="{8CE4256F-2E2D-4375-8A62-6B8C753384F2}"/>
    <cellStyle name="Millares 8 3 2 4 3" xfId="7252" xr:uid="{00000000-0005-0000-0000-000088180000}"/>
    <cellStyle name="Millares 8 3 2 4 3 2" xfId="13990" xr:uid="{ED942A2B-8B32-4A80-836D-D1CD0CF4149D}"/>
    <cellStyle name="Millares 8 3 2 4 4" xfId="10631" xr:uid="{929176DB-3B1D-406E-8B66-DE8318DB442E}"/>
    <cellStyle name="Millares 8 3 2 5" xfId="4341" xr:uid="{00000000-0005-0000-0000-000089180000}"/>
    <cellStyle name="Millares 8 3 2 5 2" xfId="6022" xr:uid="{00000000-0005-0000-0000-00008A180000}"/>
    <cellStyle name="Millares 8 3 2 5 2 2" xfId="9411" xr:uid="{00000000-0005-0000-0000-00008B180000}"/>
    <cellStyle name="Millares 8 3 2 5 2 2 2" xfId="16149" xr:uid="{621BD167-494C-4137-8AA6-3F24A7D64749}"/>
    <cellStyle name="Millares 8 3 2 5 2 3" xfId="12790" xr:uid="{1111DA99-8D4C-4300-B203-D4F8F6B81013}"/>
    <cellStyle name="Millares 8 3 2 5 3" xfId="7742" xr:uid="{00000000-0005-0000-0000-00008C180000}"/>
    <cellStyle name="Millares 8 3 2 5 3 2" xfId="14480" xr:uid="{1646BA4D-D5A5-4AD6-921C-F72059931A83}"/>
    <cellStyle name="Millares 8 3 2 5 4" xfId="11121" xr:uid="{2D9D4704-DBF1-420E-96FB-14CF754442BA}"/>
    <cellStyle name="Millares 8 3 2 6" xfId="4755" xr:uid="{00000000-0005-0000-0000-00008D180000}"/>
    <cellStyle name="Millares 8 3 2 6 2" xfId="8144" xr:uid="{00000000-0005-0000-0000-00008E180000}"/>
    <cellStyle name="Millares 8 3 2 6 2 2" xfId="14882" xr:uid="{27CE630E-B8C5-4035-9D07-459F5B9D4DBA}"/>
    <cellStyle name="Millares 8 3 2 6 3" xfId="11523" xr:uid="{403DCDCB-C0DC-43A9-AE1D-33CDB5330BB5}"/>
    <cellStyle name="Millares 8 3 2 7" xfId="6475" xr:uid="{00000000-0005-0000-0000-00008F180000}"/>
    <cellStyle name="Millares 8 3 2 7 2" xfId="13213" xr:uid="{A0DC268D-5B78-43E3-BD91-8BE28FECC408}"/>
    <cellStyle name="Millares 8 3 2 8" xfId="9853" xr:uid="{6CC2F9D1-6B6F-42BD-A344-1F2B50304F10}"/>
    <cellStyle name="Millares 8 3 3" xfId="3143" xr:uid="{00000000-0005-0000-0000-000090180000}"/>
    <cellStyle name="Millares 8 3 3 2" xfId="3535" xr:uid="{00000000-0005-0000-0000-000091180000}"/>
    <cellStyle name="Millares 8 3 3 2 2" xfId="5239" xr:uid="{00000000-0005-0000-0000-000092180000}"/>
    <cellStyle name="Millares 8 3 3 2 2 2" xfId="8628" xr:uid="{00000000-0005-0000-0000-000093180000}"/>
    <cellStyle name="Millares 8 3 3 2 2 2 2" xfId="15366" xr:uid="{7E5AD406-AE7E-437A-9BAF-CEF2BF739F4D}"/>
    <cellStyle name="Millares 8 3 3 2 2 3" xfId="12007" xr:uid="{1D7B2C15-A8FD-4C2F-9909-73F973409FF3}"/>
    <cellStyle name="Millares 8 3 3 2 3" xfId="6959" xr:uid="{00000000-0005-0000-0000-000094180000}"/>
    <cellStyle name="Millares 8 3 3 2 3 2" xfId="13697" xr:uid="{F6BE9E67-2AD1-42E7-B9A0-BDE842FBE70F}"/>
    <cellStyle name="Millares 8 3 3 2 4" xfId="10338" xr:uid="{DB8CF16A-C109-40DF-8866-B286843370CD}"/>
    <cellStyle name="Millares 8 3 3 3" xfId="3930" xr:uid="{00000000-0005-0000-0000-000095180000}"/>
    <cellStyle name="Millares 8 3 3 3 2" xfId="5628" xr:uid="{00000000-0005-0000-0000-000096180000}"/>
    <cellStyle name="Millares 8 3 3 3 2 2" xfId="9017" xr:uid="{00000000-0005-0000-0000-000097180000}"/>
    <cellStyle name="Millares 8 3 3 3 2 2 2" xfId="15755" xr:uid="{0F476BE6-F405-492B-A4D4-0A1C55FC9125}"/>
    <cellStyle name="Millares 8 3 3 3 2 3" xfId="12396" xr:uid="{9A58766E-1648-4AEA-A386-709F39AA35CA}"/>
    <cellStyle name="Millares 8 3 3 3 3" xfId="7348" xr:uid="{00000000-0005-0000-0000-000098180000}"/>
    <cellStyle name="Millares 8 3 3 3 3 2" xfId="14086" xr:uid="{EE1A9E3D-1A92-449D-9A31-B15E0ED76302}"/>
    <cellStyle name="Millares 8 3 3 3 4" xfId="10727" xr:uid="{E5A22136-8BC1-4E13-848C-96B9FDBAB3CF}"/>
    <cellStyle name="Millares 8 3 3 4" xfId="4437" xr:uid="{00000000-0005-0000-0000-000099180000}"/>
    <cellStyle name="Millares 8 3 3 4 2" xfId="6118" xr:uid="{00000000-0005-0000-0000-00009A180000}"/>
    <cellStyle name="Millares 8 3 3 4 2 2" xfId="9507" xr:uid="{00000000-0005-0000-0000-00009B180000}"/>
    <cellStyle name="Millares 8 3 3 4 2 2 2" xfId="16245" xr:uid="{BD7C81DD-3B62-4074-9F6D-95B43C52E5F9}"/>
    <cellStyle name="Millares 8 3 3 4 2 3" xfId="12886" xr:uid="{280390F4-C6D0-40E4-AB0A-54E6D04BD242}"/>
    <cellStyle name="Millares 8 3 3 4 3" xfId="7838" xr:uid="{00000000-0005-0000-0000-00009C180000}"/>
    <cellStyle name="Millares 8 3 3 4 3 2" xfId="14576" xr:uid="{3A3B5C1D-20F6-43D8-87B6-06BC37385C0D}"/>
    <cellStyle name="Millares 8 3 3 4 4" xfId="11217" xr:uid="{AD7E9BA5-81D9-4BD2-8FED-1E14361261F0}"/>
    <cellStyle name="Millares 8 3 3 5" xfId="4851" xr:uid="{00000000-0005-0000-0000-00009D180000}"/>
    <cellStyle name="Millares 8 3 3 5 2" xfId="8240" xr:uid="{00000000-0005-0000-0000-00009E180000}"/>
    <cellStyle name="Millares 8 3 3 5 2 2" xfId="14978" xr:uid="{32DC8B45-B22E-49F9-B3B0-8031A5216351}"/>
    <cellStyle name="Millares 8 3 3 5 3" xfId="11619" xr:uid="{EF212A24-29C7-49B5-8845-4213DED7830F}"/>
    <cellStyle name="Millares 8 3 3 6" xfId="6571" xr:uid="{00000000-0005-0000-0000-00009F180000}"/>
    <cellStyle name="Millares 8 3 3 6 2" xfId="13309" xr:uid="{E924AB6B-1251-4248-92FB-CB1050F79995}"/>
    <cellStyle name="Millares 8 3 3 7" xfId="9949" xr:uid="{D8810607-E859-4996-A595-79081FD7355F}"/>
    <cellStyle name="Millares 8 3 4" xfId="3341" xr:uid="{00000000-0005-0000-0000-0000A0180000}"/>
    <cellStyle name="Millares 8 3 4 2" xfId="5045" xr:uid="{00000000-0005-0000-0000-0000A1180000}"/>
    <cellStyle name="Millares 8 3 4 2 2" xfId="8434" xr:uid="{00000000-0005-0000-0000-0000A2180000}"/>
    <cellStyle name="Millares 8 3 4 2 2 2" xfId="15172" xr:uid="{6EA136FA-505B-4A61-B3CB-18C23D698FDF}"/>
    <cellStyle name="Millares 8 3 4 2 3" xfId="11813" xr:uid="{004C349B-CD4A-429F-BA6E-EF0A36CD73DC}"/>
    <cellStyle name="Millares 8 3 4 3" xfId="6765" xr:uid="{00000000-0005-0000-0000-0000A3180000}"/>
    <cellStyle name="Millares 8 3 4 3 2" xfId="13503" xr:uid="{9C8CAF11-6F7B-4EED-98F5-33785596FC27}"/>
    <cellStyle name="Millares 8 3 4 4" xfId="10144" xr:uid="{E04FB828-A210-4F7D-ADA5-7D23754EDC54}"/>
    <cellStyle name="Millares 8 3 5" xfId="3736" xr:uid="{00000000-0005-0000-0000-0000A4180000}"/>
    <cellStyle name="Millares 8 3 5 2" xfId="5434" xr:uid="{00000000-0005-0000-0000-0000A5180000}"/>
    <cellStyle name="Millares 8 3 5 2 2" xfId="8823" xr:uid="{00000000-0005-0000-0000-0000A6180000}"/>
    <cellStyle name="Millares 8 3 5 2 2 2" xfId="15561" xr:uid="{936A71DD-61C7-45DC-AE1F-9AD1278FBC05}"/>
    <cellStyle name="Millares 8 3 5 2 3" xfId="12202" xr:uid="{F2D6F701-CAB3-4A4C-ABE0-E4A47C8CD4A3}"/>
    <cellStyle name="Millares 8 3 5 3" xfId="7154" xr:uid="{00000000-0005-0000-0000-0000A7180000}"/>
    <cellStyle name="Millares 8 3 5 3 2" xfId="13892" xr:uid="{9589DDC6-96CB-49B3-ACBE-5A64961B1915}"/>
    <cellStyle name="Millares 8 3 5 4" xfId="10533" xr:uid="{0D04A095-ED4F-4EEE-9993-A089D862B03F}"/>
    <cellStyle name="Millares 8 3 6" xfId="4134" xr:uid="{00000000-0005-0000-0000-0000A8180000}"/>
    <cellStyle name="Millares 8 3 6 2" xfId="5826" xr:uid="{00000000-0005-0000-0000-0000A9180000}"/>
    <cellStyle name="Millares 8 3 6 2 2" xfId="9215" xr:uid="{00000000-0005-0000-0000-0000AA180000}"/>
    <cellStyle name="Millares 8 3 6 2 2 2" xfId="15953" xr:uid="{FD215AF0-54D7-498E-9A84-27213B966AD4}"/>
    <cellStyle name="Millares 8 3 6 2 3" xfId="12594" xr:uid="{9E2BEA21-14C6-4324-A73A-AA5FE31699F2}"/>
    <cellStyle name="Millares 8 3 6 3" xfId="7546" xr:uid="{00000000-0005-0000-0000-0000AB180000}"/>
    <cellStyle name="Millares 8 3 6 3 2" xfId="14284" xr:uid="{F627DA23-7B9C-4BE2-9523-84EA0FD1B0EB}"/>
    <cellStyle name="Millares 8 3 6 4" xfId="10925" xr:uid="{3685870C-C795-4934-8EE2-11708A7554C0}"/>
    <cellStyle name="Millares 8 3 7" xfId="4243" xr:uid="{00000000-0005-0000-0000-0000AC180000}"/>
    <cellStyle name="Millares 8 3 7 2" xfId="5924" xr:uid="{00000000-0005-0000-0000-0000AD180000}"/>
    <cellStyle name="Millares 8 3 7 2 2" xfId="9313" xr:uid="{00000000-0005-0000-0000-0000AE180000}"/>
    <cellStyle name="Millares 8 3 7 2 2 2" xfId="16051" xr:uid="{D654A1E3-3F76-435D-ACE3-E2D5DB6D7492}"/>
    <cellStyle name="Millares 8 3 7 2 3" xfId="12692" xr:uid="{81C2CAB3-CD78-46A8-90E4-F658BE09ADC8}"/>
    <cellStyle name="Millares 8 3 7 3" xfId="7644" xr:uid="{00000000-0005-0000-0000-0000AF180000}"/>
    <cellStyle name="Millares 8 3 7 3 2" xfId="14382" xr:uid="{3E160531-30E2-4802-86A1-505D6E42EFCD}"/>
    <cellStyle name="Millares 8 3 7 4" xfId="11023" xr:uid="{76DF89A2-F6C9-483D-A974-960DAF0BC241}"/>
    <cellStyle name="Millares 8 3 8" xfId="4657" xr:uid="{00000000-0005-0000-0000-0000B0180000}"/>
    <cellStyle name="Millares 8 3 8 2" xfId="8046" xr:uid="{00000000-0005-0000-0000-0000B1180000}"/>
    <cellStyle name="Millares 8 3 8 2 2" xfId="14784" xr:uid="{BAC27DAF-BB1D-4A4E-8A7B-B634AE0CB381}"/>
    <cellStyle name="Millares 8 3 8 3" xfId="11425" xr:uid="{EFF52F62-5390-4069-8A3E-EF0CC01ABE7A}"/>
    <cellStyle name="Millares 8 3 9" xfId="6363" xr:uid="{00000000-0005-0000-0000-0000B2180000}"/>
    <cellStyle name="Millares 8 3 9 2" xfId="13107" xr:uid="{2E739CAD-0DC5-48D2-8BF2-A402AACAB12D}"/>
    <cellStyle name="Millares 8 4" xfId="2988" xr:uid="{00000000-0005-0000-0000-0000B3180000}"/>
    <cellStyle name="Millares 8 4 2" xfId="3190" xr:uid="{00000000-0005-0000-0000-0000B4180000}"/>
    <cellStyle name="Millares 8 4 2 2" xfId="3582" xr:uid="{00000000-0005-0000-0000-0000B5180000}"/>
    <cellStyle name="Millares 8 4 2 2 2" xfId="5286" xr:uid="{00000000-0005-0000-0000-0000B6180000}"/>
    <cellStyle name="Millares 8 4 2 2 2 2" xfId="8675" xr:uid="{00000000-0005-0000-0000-0000B7180000}"/>
    <cellStyle name="Millares 8 4 2 2 2 2 2" xfId="15413" xr:uid="{07ADA40F-FDC3-4B74-98AF-921B31EF953B}"/>
    <cellStyle name="Millares 8 4 2 2 2 3" xfId="12054" xr:uid="{A246CB4F-1C1A-4DDE-B944-E26D812ECA3B}"/>
    <cellStyle name="Millares 8 4 2 2 3" xfId="7006" xr:uid="{00000000-0005-0000-0000-0000B8180000}"/>
    <cellStyle name="Millares 8 4 2 2 3 2" xfId="13744" xr:uid="{65934EEE-E3F5-47E3-9B86-ADC4BC34181A}"/>
    <cellStyle name="Millares 8 4 2 2 4" xfId="10385" xr:uid="{BA71E8E6-6C2B-45FE-B5C3-63FE30375B00}"/>
    <cellStyle name="Millares 8 4 2 3" xfId="3977" xr:uid="{00000000-0005-0000-0000-0000B9180000}"/>
    <cellStyle name="Millares 8 4 2 3 2" xfId="5675" xr:uid="{00000000-0005-0000-0000-0000BA180000}"/>
    <cellStyle name="Millares 8 4 2 3 2 2" xfId="9064" xr:uid="{00000000-0005-0000-0000-0000BB180000}"/>
    <cellStyle name="Millares 8 4 2 3 2 2 2" xfId="15802" xr:uid="{C6FDF0B3-85F3-49FA-A278-B65A0ABBB03A}"/>
    <cellStyle name="Millares 8 4 2 3 2 3" xfId="12443" xr:uid="{5B5E4CE9-E4DC-4912-B41F-29B11DBCD715}"/>
    <cellStyle name="Millares 8 4 2 3 3" xfId="7395" xr:uid="{00000000-0005-0000-0000-0000BC180000}"/>
    <cellStyle name="Millares 8 4 2 3 3 2" xfId="14133" xr:uid="{0E3D5B85-99DF-487F-872C-11E3859CDF28}"/>
    <cellStyle name="Millares 8 4 2 3 4" xfId="10774" xr:uid="{78D7CF84-A585-4311-8596-54C3EE73FF78}"/>
    <cellStyle name="Millares 8 4 2 4" xfId="4484" xr:uid="{00000000-0005-0000-0000-0000BD180000}"/>
    <cellStyle name="Millares 8 4 2 4 2" xfId="6165" xr:uid="{00000000-0005-0000-0000-0000BE180000}"/>
    <cellStyle name="Millares 8 4 2 4 2 2" xfId="9554" xr:uid="{00000000-0005-0000-0000-0000BF180000}"/>
    <cellStyle name="Millares 8 4 2 4 2 2 2" xfId="16292" xr:uid="{A97E946E-CE5A-4053-AC34-8CA942A6BDAB}"/>
    <cellStyle name="Millares 8 4 2 4 2 3" xfId="12933" xr:uid="{EEDEF979-8BFD-47CD-9848-B67736234416}"/>
    <cellStyle name="Millares 8 4 2 4 3" xfId="7885" xr:uid="{00000000-0005-0000-0000-0000C0180000}"/>
    <cellStyle name="Millares 8 4 2 4 3 2" xfId="14623" xr:uid="{4B646AF5-D01D-4722-84CB-734A01DBDEDD}"/>
    <cellStyle name="Millares 8 4 2 4 4" xfId="11264" xr:uid="{57B4529D-B395-4C57-BC5D-62C13A7E0147}"/>
    <cellStyle name="Millares 8 4 2 5" xfId="4898" xr:uid="{00000000-0005-0000-0000-0000C1180000}"/>
    <cellStyle name="Millares 8 4 2 5 2" xfId="8287" xr:uid="{00000000-0005-0000-0000-0000C2180000}"/>
    <cellStyle name="Millares 8 4 2 5 2 2" xfId="15025" xr:uid="{C9F9D38C-E8DA-4364-9DCA-BCBA30C9F67B}"/>
    <cellStyle name="Millares 8 4 2 5 3" xfId="11666" xr:uid="{34951910-8F4F-402F-B3B6-886210FE367E}"/>
    <cellStyle name="Millares 8 4 2 6" xfId="6618" xr:uid="{00000000-0005-0000-0000-0000C3180000}"/>
    <cellStyle name="Millares 8 4 2 6 2" xfId="13356" xr:uid="{6A2F6F2D-6325-43BE-8B26-DE80078839F8}"/>
    <cellStyle name="Millares 8 4 2 7" xfId="9996" xr:uid="{5DC1262D-6778-4B26-867C-0AF20D8CD65B}"/>
    <cellStyle name="Millares 8 4 3" xfId="3388" xr:uid="{00000000-0005-0000-0000-0000C4180000}"/>
    <cellStyle name="Millares 8 4 3 2" xfId="5092" xr:uid="{00000000-0005-0000-0000-0000C5180000}"/>
    <cellStyle name="Millares 8 4 3 2 2" xfId="8481" xr:uid="{00000000-0005-0000-0000-0000C6180000}"/>
    <cellStyle name="Millares 8 4 3 2 2 2" xfId="15219" xr:uid="{5BDE1574-71D0-4B17-97D7-03728AFE4F88}"/>
    <cellStyle name="Millares 8 4 3 2 3" xfId="11860" xr:uid="{210292D0-250E-43DF-AE42-0B4A73F2F20C}"/>
    <cellStyle name="Millares 8 4 3 3" xfId="6812" xr:uid="{00000000-0005-0000-0000-0000C7180000}"/>
    <cellStyle name="Millares 8 4 3 3 2" xfId="13550" xr:uid="{E3969432-D153-47CD-9842-657E46628F09}"/>
    <cellStyle name="Millares 8 4 3 4" xfId="10191" xr:uid="{61DE3AD6-A8FD-481E-BA41-85CD47AABE6E}"/>
    <cellStyle name="Millares 8 4 4" xfId="3783" xr:uid="{00000000-0005-0000-0000-0000C8180000}"/>
    <cellStyle name="Millares 8 4 4 2" xfId="5481" xr:uid="{00000000-0005-0000-0000-0000C9180000}"/>
    <cellStyle name="Millares 8 4 4 2 2" xfId="8870" xr:uid="{00000000-0005-0000-0000-0000CA180000}"/>
    <cellStyle name="Millares 8 4 4 2 2 2" xfId="15608" xr:uid="{65D8C98C-8BCE-4243-B426-41198425FFA4}"/>
    <cellStyle name="Millares 8 4 4 2 3" xfId="12249" xr:uid="{61482ED8-E8F3-4ED2-80D7-B02124107791}"/>
    <cellStyle name="Millares 8 4 4 3" xfId="7201" xr:uid="{00000000-0005-0000-0000-0000CB180000}"/>
    <cellStyle name="Millares 8 4 4 3 2" xfId="13939" xr:uid="{8787F959-F13A-4191-A2B4-7F7D542B39A0}"/>
    <cellStyle name="Millares 8 4 4 4" xfId="10580" xr:uid="{C1423D85-067B-4BBF-9A8B-76240F12BC1F}"/>
    <cellStyle name="Millares 8 4 5" xfId="4290" xr:uid="{00000000-0005-0000-0000-0000CC180000}"/>
    <cellStyle name="Millares 8 4 5 2" xfId="5971" xr:uid="{00000000-0005-0000-0000-0000CD180000}"/>
    <cellStyle name="Millares 8 4 5 2 2" xfId="9360" xr:uid="{00000000-0005-0000-0000-0000CE180000}"/>
    <cellStyle name="Millares 8 4 5 2 2 2" xfId="16098" xr:uid="{76C3694D-1ABF-4EB3-ABA8-CE2C056EB2AE}"/>
    <cellStyle name="Millares 8 4 5 2 3" xfId="12739" xr:uid="{3DBA76D6-AAE2-49CF-ADD7-229C8C8053D2}"/>
    <cellStyle name="Millares 8 4 5 3" xfId="7691" xr:uid="{00000000-0005-0000-0000-0000CF180000}"/>
    <cellStyle name="Millares 8 4 5 3 2" xfId="14429" xr:uid="{B710B09F-89CA-49A2-AE47-CE23265A643E}"/>
    <cellStyle name="Millares 8 4 5 4" xfId="11070" xr:uid="{AF4CAAB9-6304-41BD-A136-0D4B7F8A926A}"/>
    <cellStyle name="Millares 8 4 6" xfId="4704" xr:uid="{00000000-0005-0000-0000-0000D0180000}"/>
    <cellStyle name="Millares 8 4 6 2" xfId="8093" xr:uid="{00000000-0005-0000-0000-0000D1180000}"/>
    <cellStyle name="Millares 8 4 6 2 2" xfId="14831" xr:uid="{1B9C9991-D3B7-4703-8A95-E54AEA411A1F}"/>
    <cellStyle name="Millares 8 4 6 3" xfId="11472" xr:uid="{3EF4F9FE-49DA-4A13-8925-CE2BDA1A8A77}"/>
    <cellStyle name="Millares 8 4 7" xfId="6424" xr:uid="{00000000-0005-0000-0000-0000D2180000}"/>
    <cellStyle name="Millares 8 4 7 2" xfId="13162" xr:uid="{3F91014D-C61C-4D88-ABFF-9381D040CEC1}"/>
    <cellStyle name="Millares 8 4 8" xfId="9802" xr:uid="{D39E18D2-E344-4A8B-8EFE-157698844012}"/>
    <cellStyle name="Millares 8 5" xfId="3094" xr:uid="{00000000-0005-0000-0000-0000D3180000}"/>
    <cellStyle name="Millares 8 5 2" xfId="3486" xr:uid="{00000000-0005-0000-0000-0000D4180000}"/>
    <cellStyle name="Millares 8 5 2 2" xfId="5190" xr:uid="{00000000-0005-0000-0000-0000D5180000}"/>
    <cellStyle name="Millares 8 5 2 2 2" xfId="8579" xr:uid="{00000000-0005-0000-0000-0000D6180000}"/>
    <cellStyle name="Millares 8 5 2 2 2 2" xfId="15317" xr:uid="{D70DC8DF-F364-419F-82CA-2BC2F457600F}"/>
    <cellStyle name="Millares 8 5 2 2 3" xfId="11958" xr:uid="{F598916D-6EFF-4807-95B3-359BBE9EF14B}"/>
    <cellStyle name="Millares 8 5 2 3" xfId="6910" xr:uid="{00000000-0005-0000-0000-0000D7180000}"/>
    <cellStyle name="Millares 8 5 2 3 2" xfId="13648" xr:uid="{34652048-4656-4F67-90ED-E5D274464E42}"/>
    <cellStyle name="Millares 8 5 2 4" xfId="10289" xr:uid="{FCA447BB-25F6-4C7F-9966-97D478DAEB70}"/>
    <cellStyle name="Millares 8 5 3" xfId="3881" xr:uid="{00000000-0005-0000-0000-0000D8180000}"/>
    <cellStyle name="Millares 8 5 3 2" xfId="5579" xr:uid="{00000000-0005-0000-0000-0000D9180000}"/>
    <cellStyle name="Millares 8 5 3 2 2" xfId="8968" xr:uid="{00000000-0005-0000-0000-0000DA180000}"/>
    <cellStyle name="Millares 8 5 3 2 2 2" xfId="15706" xr:uid="{543F551C-8F1D-4C75-8D24-31D3538E57C3}"/>
    <cellStyle name="Millares 8 5 3 2 3" xfId="12347" xr:uid="{FB3429BE-FA7F-4984-860D-F0CCEC98623C}"/>
    <cellStyle name="Millares 8 5 3 3" xfId="7299" xr:uid="{00000000-0005-0000-0000-0000DB180000}"/>
    <cellStyle name="Millares 8 5 3 3 2" xfId="14037" xr:uid="{2881FDED-857F-49E3-B873-E6A214A8A3BB}"/>
    <cellStyle name="Millares 8 5 3 4" xfId="10678" xr:uid="{E36CAD07-4A5D-4086-862A-36EC1C5C2908}"/>
    <cellStyle name="Millares 8 5 4" xfId="4388" xr:uid="{00000000-0005-0000-0000-0000DC180000}"/>
    <cellStyle name="Millares 8 5 4 2" xfId="6069" xr:uid="{00000000-0005-0000-0000-0000DD180000}"/>
    <cellStyle name="Millares 8 5 4 2 2" xfId="9458" xr:uid="{00000000-0005-0000-0000-0000DE180000}"/>
    <cellStyle name="Millares 8 5 4 2 2 2" xfId="16196" xr:uid="{AFB2D950-3FA1-4D8C-A6B2-66181C41493A}"/>
    <cellStyle name="Millares 8 5 4 2 3" xfId="12837" xr:uid="{D79F9338-348C-46EA-8051-EDB515D12FC4}"/>
    <cellStyle name="Millares 8 5 4 3" xfId="7789" xr:uid="{00000000-0005-0000-0000-0000DF180000}"/>
    <cellStyle name="Millares 8 5 4 3 2" xfId="14527" xr:uid="{2089EB8D-EC9E-4FFF-8770-84CED53B8E8F}"/>
    <cellStyle name="Millares 8 5 4 4" xfId="11168" xr:uid="{1078614F-4809-45AD-8951-CE157D625212}"/>
    <cellStyle name="Millares 8 5 5" xfId="4802" xr:uid="{00000000-0005-0000-0000-0000E0180000}"/>
    <cellStyle name="Millares 8 5 5 2" xfId="8191" xr:uid="{00000000-0005-0000-0000-0000E1180000}"/>
    <cellStyle name="Millares 8 5 5 2 2" xfId="14929" xr:uid="{7359E75A-F879-4859-A132-440457266B29}"/>
    <cellStyle name="Millares 8 5 5 3" xfId="11570" xr:uid="{F8891AAA-CA38-474F-9E6C-C9E268DC2D56}"/>
    <cellStyle name="Millares 8 5 6" xfId="6522" xr:uid="{00000000-0005-0000-0000-0000E2180000}"/>
    <cellStyle name="Millares 8 5 6 2" xfId="13260" xr:uid="{220CC24F-63E5-4735-9FF8-8C8939DD3150}"/>
    <cellStyle name="Millares 8 5 7" xfId="9900" xr:uid="{72D1361C-4539-41AD-ADFB-490572368345}"/>
    <cellStyle name="Millares 8 6" xfId="3292" xr:uid="{00000000-0005-0000-0000-0000E3180000}"/>
    <cellStyle name="Millares 8 6 2" xfId="4996" xr:uid="{00000000-0005-0000-0000-0000E4180000}"/>
    <cellStyle name="Millares 8 6 2 2" xfId="8385" xr:uid="{00000000-0005-0000-0000-0000E5180000}"/>
    <cellStyle name="Millares 8 6 2 2 2" xfId="15123" xr:uid="{3FC2CAA0-A232-45C1-BACB-31511142E070}"/>
    <cellStyle name="Millares 8 6 2 3" xfId="11764" xr:uid="{D327D635-F157-45EA-B5D3-1DBFBC777195}"/>
    <cellStyle name="Millares 8 6 3" xfId="6716" xr:uid="{00000000-0005-0000-0000-0000E6180000}"/>
    <cellStyle name="Millares 8 6 3 2" xfId="13454" xr:uid="{684C9319-B6D7-4816-BD53-4D1FB2D208A8}"/>
    <cellStyle name="Millares 8 6 4" xfId="10094" xr:uid="{1CC465EA-A13C-4B39-AF39-1EF4C4CD687C}"/>
    <cellStyle name="Millares 8 7" xfId="3685" xr:uid="{00000000-0005-0000-0000-0000E7180000}"/>
    <cellStyle name="Millares 8 7 2" xfId="5384" xr:uid="{00000000-0005-0000-0000-0000E8180000}"/>
    <cellStyle name="Millares 8 7 2 2" xfId="8773" xr:uid="{00000000-0005-0000-0000-0000E9180000}"/>
    <cellStyle name="Millares 8 7 2 2 2" xfId="15511" xr:uid="{18E2BD43-739E-439D-B635-60083FEA4B26}"/>
    <cellStyle name="Millares 8 7 2 3" xfId="12152" xr:uid="{610BB0DE-5996-4B48-BA8B-0384DC394C1D}"/>
    <cellStyle name="Millares 8 7 3" xfId="7104" xr:uid="{00000000-0005-0000-0000-0000EA180000}"/>
    <cellStyle name="Millares 8 7 3 2" xfId="13842" xr:uid="{77F96252-129D-4C27-8551-8A0EA4402A5C}"/>
    <cellStyle name="Millares 8 7 4" xfId="10483" xr:uid="{3235C820-BB3C-403E-BD63-5B6D47514FA9}"/>
    <cellStyle name="Millares 8 8" xfId="4083" xr:uid="{00000000-0005-0000-0000-0000EB180000}"/>
    <cellStyle name="Millares 8 8 2" xfId="5775" xr:uid="{00000000-0005-0000-0000-0000EC180000}"/>
    <cellStyle name="Millares 8 8 2 2" xfId="9164" xr:uid="{00000000-0005-0000-0000-0000ED180000}"/>
    <cellStyle name="Millares 8 8 2 2 2" xfId="15902" xr:uid="{DF3A1AAA-A0C9-496C-A586-36FD2D68441A}"/>
    <cellStyle name="Millares 8 8 2 3" xfId="12543" xr:uid="{FC36FE79-7515-4F54-8944-A8091C481B1C}"/>
    <cellStyle name="Millares 8 8 3" xfId="7495" xr:uid="{00000000-0005-0000-0000-0000EE180000}"/>
    <cellStyle name="Millares 8 8 3 2" xfId="14233" xr:uid="{F18FC5D4-4F36-421C-9EBD-22CD7E258A03}"/>
    <cellStyle name="Millares 8 8 4" xfId="10874" xr:uid="{7AC3FC0E-A132-44A4-8CDC-ED531075AC06}"/>
    <cellStyle name="Millares 8 9" xfId="4188" xr:uid="{00000000-0005-0000-0000-0000EF180000}"/>
    <cellStyle name="Millares 8 9 2" xfId="5873" xr:uid="{00000000-0005-0000-0000-0000F0180000}"/>
    <cellStyle name="Millares 8 9 2 2" xfId="9262" xr:uid="{00000000-0005-0000-0000-0000F1180000}"/>
    <cellStyle name="Millares 8 9 2 2 2" xfId="16000" xr:uid="{F45E5169-C2AD-456A-AF09-8A54158AD5B9}"/>
    <cellStyle name="Millares 8 9 2 3" xfId="12641" xr:uid="{92C3E0F0-C925-4FDA-A38E-DE3F2E723869}"/>
    <cellStyle name="Millares 8 9 3" xfId="7593" xr:uid="{00000000-0005-0000-0000-0000F2180000}"/>
    <cellStyle name="Millares 8 9 3 2" xfId="14331" xr:uid="{92AAA985-4C1A-4A6B-8219-D0A4C0F4122C}"/>
    <cellStyle name="Millares 8 9 4" xfId="10972" xr:uid="{A20519D7-38BD-4C1D-89BE-84F6B9475381}"/>
    <cellStyle name="Millares 9" xfId="244" xr:uid="{00000000-0005-0000-0000-0000F3180000}"/>
    <cellStyle name="Millares 9 10" xfId="4607" xr:uid="{00000000-0005-0000-0000-0000F4180000}"/>
    <cellStyle name="Millares 9 10 2" xfId="7996" xr:uid="{00000000-0005-0000-0000-0000F5180000}"/>
    <cellStyle name="Millares 9 10 2 2" xfId="14734" xr:uid="{809B2D14-36F9-414C-9803-98E82934A040}"/>
    <cellStyle name="Millares 9 10 3" xfId="11375" xr:uid="{8A35B9B5-FE88-449B-97BB-ECBBEE7740F7}"/>
    <cellStyle name="Millares 9 11" xfId="6286" xr:uid="{00000000-0005-0000-0000-0000F6180000}"/>
    <cellStyle name="Millares 9 11 2" xfId="13047" xr:uid="{09165ABD-A686-41F1-A961-6CD2E0AAB93C}"/>
    <cellStyle name="Millares 9 12" xfId="9708" xr:uid="{DF4FB70A-EE1C-47ED-9088-06EFE5AAC23C}"/>
    <cellStyle name="Millares 9 2" xfId="245" xr:uid="{00000000-0005-0000-0000-0000F7180000}"/>
    <cellStyle name="Millares 9 2 10" xfId="6287" xr:uid="{00000000-0005-0000-0000-0000F8180000}"/>
    <cellStyle name="Millares 9 2 10 2" xfId="13048" xr:uid="{8877C6C8-D447-4C06-AF63-6DE4A1A59192}"/>
    <cellStyle name="Millares 9 2 11" xfId="9709" xr:uid="{D7C7D166-A597-4C4D-B52A-0AA9E5AAE86A}"/>
    <cellStyle name="Millares 9 2 2" xfId="2914" xr:uid="{00000000-0005-0000-0000-0000F9180000}"/>
    <cellStyle name="Millares 9 2 2 10" xfId="9758" xr:uid="{AF33B1D2-FC1E-469B-832B-4222D4818B2A}"/>
    <cellStyle name="Millares 9 2 2 2" xfId="3046" xr:uid="{00000000-0005-0000-0000-0000FA180000}"/>
    <cellStyle name="Millares 9 2 2 2 2" xfId="3244" xr:uid="{00000000-0005-0000-0000-0000FB180000}"/>
    <cellStyle name="Millares 9 2 2 2 2 2" xfId="3636" xr:uid="{00000000-0005-0000-0000-0000FC180000}"/>
    <cellStyle name="Millares 9 2 2 2 2 2 2" xfId="5340" xr:uid="{00000000-0005-0000-0000-0000FD180000}"/>
    <cellStyle name="Millares 9 2 2 2 2 2 2 2" xfId="8729" xr:uid="{00000000-0005-0000-0000-0000FE180000}"/>
    <cellStyle name="Millares 9 2 2 2 2 2 2 2 2" xfId="15467" xr:uid="{9438B80C-3459-4DCD-BD7D-810545347BB0}"/>
    <cellStyle name="Millares 9 2 2 2 2 2 2 3" xfId="12108" xr:uid="{F6084A6A-E2AC-48EB-BDFA-344761518BF8}"/>
    <cellStyle name="Millares 9 2 2 2 2 2 3" xfId="7060" xr:uid="{00000000-0005-0000-0000-0000FF180000}"/>
    <cellStyle name="Millares 9 2 2 2 2 2 3 2" xfId="13798" xr:uid="{470642F3-0ED1-4461-8FA3-A03B37032142}"/>
    <cellStyle name="Millares 9 2 2 2 2 2 4" xfId="10439" xr:uid="{8E0C9B7F-4857-4B00-9132-A7F6DACBCA1B}"/>
    <cellStyle name="Millares 9 2 2 2 2 3" xfId="4031" xr:uid="{00000000-0005-0000-0000-000000190000}"/>
    <cellStyle name="Millares 9 2 2 2 2 3 2" xfId="5729" xr:uid="{00000000-0005-0000-0000-000001190000}"/>
    <cellStyle name="Millares 9 2 2 2 2 3 2 2" xfId="9118" xr:uid="{00000000-0005-0000-0000-000002190000}"/>
    <cellStyle name="Millares 9 2 2 2 2 3 2 2 2" xfId="15856" xr:uid="{695310BC-1A48-40D6-9097-6CE0A87D66F9}"/>
    <cellStyle name="Millares 9 2 2 2 2 3 2 3" xfId="12497" xr:uid="{9735CDF0-19F0-4BCD-AC7B-C7E32D6A02D7}"/>
    <cellStyle name="Millares 9 2 2 2 2 3 3" xfId="7449" xr:uid="{00000000-0005-0000-0000-000003190000}"/>
    <cellStyle name="Millares 9 2 2 2 2 3 3 2" xfId="14187" xr:uid="{614DAA40-0483-4B38-9A67-FD9E420EAA88}"/>
    <cellStyle name="Millares 9 2 2 2 2 3 4" xfId="10828" xr:uid="{A1DFE50B-04BF-4DEE-8A4D-37F9C63574F5}"/>
    <cellStyle name="Millares 9 2 2 2 2 4" xfId="4538" xr:uid="{00000000-0005-0000-0000-000004190000}"/>
    <cellStyle name="Millares 9 2 2 2 2 4 2" xfId="6219" xr:uid="{00000000-0005-0000-0000-000005190000}"/>
    <cellStyle name="Millares 9 2 2 2 2 4 2 2" xfId="9608" xr:uid="{00000000-0005-0000-0000-000006190000}"/>
    <cellStyle name="Millares 9 2 2 2 2 4 2 2 2" xfId="16346" xr:uid="{84B45CF1-6015-4E9A-8C58-F332BE243BD9}"/>
    <cellStyle name="Millares 9 2 2 2 2 4 2 3" xfId="12987" xr:uid="{8F4877D3-3104-42FD-A885-012D4AC9B2CA}"/>
    <cellStyle name="Millares 9 2 2 2 2 4 3" xfId="7939" xr:uid="{00000000-0005-0000-0000-000007190000}"/>
    <cellStyle name="Millares 9 2 2 2 2 4 3 2" xfId="14677" xr:uid="{739DFDB9-08DA-4EA8-BC5D-3642A4687B33}"/>
    <cellStyle name="Millares 9 2 2 2 2 4 4" xfId="11318" xr:uid="{2E970528-B57B-4153-8E1D-7BDA3E6E870A}"/>
    <cellStyle name="Millares 9 2 2 2 2 5" xfId="4952" xr:uid="{00000000-0005-0000-0000-000008190000}"/>
    <cellStyle name="Millares 9 2 2 2 2 5 2" xfId="8341" xr:uid="{00000000-0005-0000-0000-000009190000}"/>
    <cellStyle name="Millares 9 2 2 2 2 5 2 2" xfId="15079" xr:uid="{498AD240-A3EE-44A7-8612-A90C2FD3A211}"/>
    <cellStyle name="Millares 9 2 2 2 2 5 3" xfId="11720" xr:uid="{1CC6D971-6DB9-4079-A0AC-5349EFB7578B}"/>
    <cellStyle name="Millares 9 2 2 2 2 6" xfId="6672" xr:uid="{00000000-0005-0000-0000-00000A190000}"/>
    <cellStyle name="Millares 9 2 2 2 2 6 2" xfId="13410" xr:uid="{F05FCB69-1BC2-47E7-B5D5-1C7A142A2D89}"/>
    <cellStyle name="Millares 9 2 2 2 2 7" xfId="10050" xr:uid="{0264685A-49AD-410C-9B1A-C147CF2CF0EE}"/>
    <cellStyle name="Millares 9 2 2 2 3" xfId="3442" xr:uid="{00000000-0005-0000-0000-00000B190000}"/>
    <cellStyle name="Millares 9 2 2 2 3 2" xfId="5146" xr:uid="{00000000-0005-0000-0000-00000C190000}"/>
    <cellStyle name="Millares 9 2 2 2 3 2 2" xfId="8535" xr:uid="{00000000-0005-0000-0000-00000D190000}"/>
    <cellStyle name="Millares 9 2 2 2 3 2 2 2" xfId="15273" xr:uid="{E7608094-EAC9-498A-AA3A-FE239F1C3D52}"/>
    <cellStyle name="Millares 9 2 2 2 3 2 3" xfId="11914" xr:uid="{54A1D630-D2B5-4C05-9B2B-72E110DCCD32}"/>
    <cellStyle name="Millares 9 2 2 2 3 3" xfId="6866" xr:uid="{00000000-0005-0000-0000-00000E190000}"/>
    <cellStyle name="Millares 9 2 2 2 3 3 2" xfId="13604" xr:uid="{9F929DD6-67C4-42D6-B09B-2AE848BEDB20}"/>
    <cellStyle name="Millares 9 2 2 2 3 4" xfId="10245" xr:uid="{5549868B-98E2-401C-BC93-EF885CC7B4EF}"/>
    <cellStyle name="Millares 9 2 2 2 4" xfId="3837" xr:uid="{00000000-0005-0000-0000-00000F190000}"/>
    <cellStyle name="Millares 9 2 2 2 4 2" xfId="5535" xr:uid="{00000000-0005-0000-0000-000010190000}"/>
    <cellStyle name="Millares 9 2 2 2 4 2 2" xfId="8924" xr:uid="{00000000-0005-0000-0000-000011190000}"/>
    <cellStyle name="Millares 9 2 2 2 4 2 2 2" xfId="15662" xr:uid="{D6E3E246-C0FF-48A0-8EDE-3D1960E26946}"/>
    <cellStyle name="Millares 9 2 2 2 4 2 3" xfId="12303" xr:uid="{F1F59933-98DD-4F69-9EEF-6B7458759A37}"/>
    <cellStyle name="Millares 9 2 2 2 4 3" xfId="7255" xr:uid="{00000000-0005-0000-0000-000012190000}"/>
    <cellStyle name="Millares 9 2 2 2 4 3 2" xfId="13993" xr:uid="{91165573-B1C1-4606-824A-346DA4F36367}"/>
    <cellStyle name="Millares 9 2 2 2 4 4" xfId="10634" xr:uid="{433FB23C-9F9F-4179-BAA3-1DE25E8E165B}"/>
    <cellStyle name="Millares 9 2 2 2 5" xfId="4344" xr:uid="{00000000-0005-0000-0000-000013190000}"/>
    <cellStyle name="Millares 9 2 2 2 5 2" xfId="6025" xr:uid="{00000000-0005-0000-0000-000014190000}"/>
    <cellStyle name="Millares 9 2 2 2 5 2 2" xfId="9414" xr:uid="{00000000-0005-0000-0000-000015190000}"/>
    <cellStyle name="Millares 9 2 2 2 5 2 2 2" xfId="16152" xr:uid="{4A83D3DE-21AF-4995-A541-3B02EB2EE50C}"/>
    <cellStyle name="Millares 9 2 2 2 5 2 3" xfId="12793" xr:uid="{76723411-0C46-4CD8-A3A9-C9BB80ECDDF7}"/>
    <cellStyle name="Millares 9 2 2 2 5 3" xfId="7745" xr:uid="{00000000-0005-0000-0000-000016190000}"/>
    <cellStyle name="Millares 9 2 2 2 5 3 2" xfId="14483" xr:uid="{F1819CDF-B8EA-4D2F-9B2F-C4D8246820A4}"/>
    <cellStyle name="Millares 9 2 2 2 5 4" xfId="11124" xr:uid="{6FB4B745-ECCE-44D6-A495-C45E9FF45449}"/>
    <cellStyle name="Millares 9 2 2 2 6" xfId="4758" xr:uid="{00000000-0005-0000-0000-000017190000}"/>
    <cellStyle name="Millares 9 2 2 2 6 2" xfId="8147" xr:uid="{00000000-0005-0000-0000-000018190000}"/>
    <cellStyle name="Millares 9 2 2 2 6 2 2" xfId="14885" xr:uid="{E2273DAB-DCBB-4260-BCC9-DB436B35CAD5}"/>
    <cellStyle name="Millares 9 2 2 2 6 3" xfId="11526" xr:uid="{B080091B-8EAC-44FE-83A2-A1CF94A5DDBC}"/>
    <cellStyle name="Millares 9 2 2 2 7" xfId="6478" xr:uid="{00000000-0005-0000-0000-000019190000}"/>
    <cellStyle name="Millares 9 2 2 2 7 2" xfId="13216" xr:uid="{04766FC8-D033-44E8-8807-A4818E8E2208}"/>
    <cellStyle name="Millares 9 2 2 2 8" xfId="9856" xr:uid="{62B74A07-B7AB-47E8-A12F-BE60A8B70A0B}"/>
    <cellStyle name="Millares 9 2 2 3" xfId="3146" xr:uid="{00000000-0005-0000-0000-00001A190000}"/>
    <cellStyle name="Millares 9 2 2 3 2" xfId="3538" xr:uid="{00000000-0005-0000-0000-00001B190000}"/>
    <cellStyle name="Millares 9 2 2 3 2 2" xfId="5242" xr:uid="{00000000-0005-0000-0000-00001C190000}"/>
    <cellStyle name="Millares 9 2 2 3 2 2 2" xfId="8631" xr:uid="{00000000-0005-0000-0000-00001D190000}"/>
    <cellStyle name="Millares 9 2 2 3 2 2 2 2" xfId="15369" xr:uid="{601A4CAC-954F-476F-8BBE-255C0A156BCE}"/>
    <cellStyle name="Millares 9 2 2 3 2 2 3" xfId="12010" xr:uid="{0F2C5439-915B-483A-B24B-BCEE6E5C67D8}"/>
    <cellStyle name="Millares 9 2 2 3 2 3" xfId="6962" xr:uid="{00000000-0005-0000-0000-00001E190000}"/>
    <cellStyle name="Millares 9 2 2 3 2 3 2" xfId="13700" xr:uid="{77F81880-94BF-4272-AB91-046189D7F78E}"/>
    <cellStyle name="Millares 9 2 2 3 2 4" xfId="10341" xr:uid="{6518DC9A-5F59-4F69-BEE6-396014F88882}"/>
    <cellStyle name="Millares 9 2 2 3 3" xfId="3933" xr:uid="{00000000-0005-0000-0000-00001F190000}"/>
    <cellStyle name="Millares 9 2 2 3 3 2" xfId="5631" xr:uid="{00000000-0005-0000-0000-000020190000}"/>
    <cellStyle name="Millares 9 2 2 3 3 2 2" xfId="9020" xr:uid="{00000000-0005-0000-0000-000021190000}"/>
    <cellStyle name="Millares 9 2 2 3 3 2 2 2" xfId="15758" xr:uid="{B174DC32-DF94-47EC-8661-9140A97B852D}"/>
    <cellStyle name="Millares 9 2 2 3 3 2 3" xfId="12399" xr:uid="{C80412A4-EF73-4A2E-9015-4486EC1EA8B5}"/>
    <cellStyle name="Millares 9 2 2 3 3 3" xfId="7351" xr:uid="{00000000-0005-0000-0000-000022190000}"/>
    <cellStyle name="Millares 9 2 2 3 3 3 2" xfId="14089" xr:uid="{0B5A0E55-BEE0-40D0-9E08-90B4957E1515}"/>
    <cellStyle name="Millares 9 2 2 3 3 4" xfId="10730" xr:uid="{9F8426C9-179B-4E82-9796-EBF0DAC6A1F7}"/>
    <cellStyle name="Millares 9 2 2 3 4" xfId="4440" xr:uid="{00000000-0005-0000-0000-000023190000}"/>
    <cellStyle name="Millares 9 2 2 3 4 2" xfId="6121" xr:uid="{00000000-0005-0000-0000-000024190000}"/>
    <cellStyle name="Millares 9 2 2 3 4 2 2" xfId="9510" xr:uid="{00000000-0005-0000-0000-000025190000}"/>
    <cellStyle name="Millares 9 2 2 3 4 2 2 2" xfId="16248" xr:uid="{181B1F37-4848-439D-A05A-0C45F2834954}"/>
    <cellStyle name="Millares 9 2 2 3 4 2 3" xfId="12889" xr:uid="{ED24260E-2CBC-4342-BBEE-1D1A82298041}"/>
    <cellStyle name="Millares 9 2 2 3 4 3" xfId="7841" xr:uid="{00000000-0005-0000-0000-000026190000}"/>
    <cellStyle name="Millares 9 2 2 3 4 3 2" xfId="14579" xr:uid="{1BAB61C7-7730-410C-8C02-26B2D28C2E84}"/>
    <cellStyle name="Millares 9 2 2 3 4 4" xfId="11220" xr:uid="{23DF5B37-FAF0-4812-BD5B-17580C56262B}"/>
    <cellStyle name="Millares 9 2 2 3 5" xfId="4854" xr:uid="{00000000-0005-0000-0000-000027190000}"/>
    <cellStyle name="Millares 9 2 2 3 5 2" xfId="8243" xr:uid="{00000000-0005-0000-0000-000028190000}"/>
    <cellStyle name="Millares 9 2 2 3 5 2 2" xfId="14981" xr:uid="{5BE84847-BC02-4D2F-AC2A-BF333ECE697F}"/>
    <cellStyle name="Millares 9 2 2 3 5 3" xfId="11622" xr:uid="{A544499E-9263-4D44-AEE4-F01545B16FE3}"/>
    <cellStyle name="Millares 9 2 2 3 6" xfId="6574" xr:uid="{00000000-0005-0000-0000-000029190000}"/>
    <cellStyle name="Millares 9 2 2 3 6 2" xfId="13312" xr:uid="{BC45B25E-EE03-450C-90AE-3804EDAE083F}"/>
    <cellStyle name="Millares 9 2 2 3 7" xfId="9952" xr:uid="{E3DAE39D-E6CA-40EA-B2DD-EB6E090C7ECE}"/>
    <cellStyle name="Millares 9 2 2 4" xfId="3344" xr:uid="{00000000-0005-0000-0000-00002A190000}"/>
    <cellStyle name="Millares 9 2 2 4 2" xfId="5048" xr:uid="{00000000-0005-0000-0000-00002B190000}"/>
    <cellStyle name="Millares 9 2 2 4 2 2" xfId="8437" xr:uid="{00000000-0005-0000-0000-00002C190000}"/>
    <cellStyle name="Millares 9 2 2 4 2 2 2" xfId="15175" xr:uid="{CEA2C6DB-F893-48C0-A8BF-BA2EC3BB4B9F}"/>
    <cellStyle name="Millares 9 2 2 4 2 3" xfId="11816" xr:uid="{2DE01B90-1214-4FEF-8E6F-37E5FB8469E5}"/>
    <cellStyle name="Millares 9 2 2 4 3" xfId="6768" xr:uid="{00000000-0005-0000-0000-00002D190000}"/>
    <cellStyle name="Millares 9 2 2 4 3 2" xfId="13506" xr:uid="{5504A86D-5C35-4923-AD5A-68C5B54EB983}"/>
    <cellStyle name="Millares 9 2 2 4 4" xfId="10147" xr:uid="{BAF7DFA9-AD3A-4FC4-AB0F-649B227B315F}"/>
    <cellStyle name="Millares 9 2 2 5" xfId="3739" xr:uid="{00000000-0005-0000-0000-00002E190000}"/>
    <cellStyle name="Millares 9 2 2 5 2" xfId="5437" xr:uid="{00000000-0005-0000-0000-00002F190000}"/>
    <cellStyle name="Millares 9 2 2 5 2 2" xfId="8826" xr:uid="{00000000-0005-0000-0000-000030190000}"/>
    <cellStyle name="Millares 9 2 2 5 2 2 2" xfId="15564" xr:uid="{6FA7031F-7432-46C4-9A67-6366AEB3E444}"/>
    <cellStyle name="Millares 9 2 2 5 2 3" xfId="12205" xr:uid="{9C8ACC83-43D7-4B95-A1DE-350489F7A0A7}"/>
    <cellStyle name="Millares 9 2 2 5 3" xfId="7157" xr:uid="{00000000-0005-0000-0000-000031190000}"/>
    <cellStyle name="Millares 9 2 2 5 3 2" xfId="13895" xr:uid="{67B58D12-8D24-4B3F-87EE-D581AD633BF5}"/>
    <cellStyle name="Millares 9 2 2 5 4" xfId="10536" xr:uid="{F7C2946D-5395-4138-9188-190A4A9B3350}"/>
    <cellStyle name="Millares 9 2 2 6" xfId="4137" xr:uid="{00000000-0005-0000-0000-000032190000}"/>
    <cellStyle name="Millares 9 2 2 6 2" xfId="5829" xr:uid="{00000000-0005-0000-0000-000033190000}"/>
    <cellStyle name="Millares 9 2 2 6 2 2" xfId="9218" xr:uid="{00000000-0005-0000-0000-000034190000}"/>
    <cellStyle name="Millares 9 2 2 6 2 2 2" xfId="15956" xr:uid="{50F54A56-0E9E-4222-B8E1-B3D59730AB20}"/>
    <cellStyle name="Millares 9 2 2 6 2 3" xfId="12597" xr:uid="{DEC0BA87-2F33-4FE4-9795-F1C05DF8C08D}"/>
    <cellStyle name="Millares 9 2 2 6 3" xfId="7549" xr:uid="{00000000-0005-0000-0000-000035190000}"/>
    <cellStyle name="Millares 9 2 2 6 3 2" xfId="14287" xr:uid="{DBCC7168-8F10-4E2A-820C-F3DEFD2B1706}"/>
    <cellStyle name="Millares 9 2 2 6 4" xfId="10928" xr:uid="{0B6B09A3-5A30-41A7-898E-B6303FC3CF07}"/>
    <cellStyle name="Millares 9 2 2 7" xfId="4246" xr:uid="{00000000-0005-0000-0000-000036190000}"/>
    <cellStyle name="Millares 9 2 2 7 2" xfId="5927" xr:uid="{00000000-0005-0000-0000-000037190000}"/>
    <cellStyle name="Millares 9 2 2 7 2 2" xfId="9316" xr:uid="{00000000-0005-0000-0000-000038190000}"/>
    <cellStyle name="Millares 9 2 2 7 2 2 2" xfId="16054" xr:uid="{5889447F-C7BB-483F-BE93-BCA1A4FA352C}"/>
    <cellStyle name="Millares 9 2 2 7 2 3" xfId="12695" xr:uid="{0919FD67-C305-4B37-B7D7-BE2A61C42C3D}"/>
    <cellStyle name="Millares 9 2 2 7 3" xfId="7647" xr:uid="{00000000-0005-0000-0000-000039190000}"/>
    <cellStyle name="Millares 9 2 2 7 3 2" xfId="14385" xr:uid="{52D60C21-4BD7-4DDE-86F9-8B691DB9060E}"/>
    <cellStyle name="Millares 9 2 2 7 4" xfId="11026" xr:uid="{2805D519-E75C-4BA5-9327-8CD8312447F7}"/>
    <cellStyle name="Millares 9 2 2 8" xfId="4660" xr:uid="{00000000-0005-0000-0000-00003A190000}"/>
    <cellStyle name="Millares 9 2 2 8 2" xfId="8049" xr:uid="{00000000-0005-0000-0000-00003B190000}"/>
    <cellStyle name="Millares 9 2 2 8 2 2" xfId="14787" xr:uid="{0D4CD256-7F0A-4CC1-817D-1593BA92DE0B}"/>
    <cellStyle name="Millares 9 2 2 8 3" xfId="11428" xr:uid="{AF10D030-8C69-4C39-96CB-B146C7BF292B}"/>
    <cellStyle name="Millares 9 2 2 9" xfId="6366" xr:uid="{00000000-0005-0000-0000-00003C190000}"/>
    <cellStyle name="Millares 9 2 2 9 2" xfId="13110" xr:uid="{778770F3-4D94-4271-A1F6-040C5726F773}"/>
    <cellStyle name="Millares 9 2 3" xfId="2991" xr:uid="{00000000-0005-0000-0000-00003D190000}"/>
    <cellStyle name="Millares 9 2 3 2" xfId="3193" xr:uid="{00000000-0005-0000-0000-00003E190000}"/>
    <cellStyle name="Millares 9 2 3 2 2" xfId="3585" xr:uid="{00000000-0005-0000-0000-00003F190000}"/>
    <cellStyle name="Millares 9 2 3 2 2 2" xfId="5289" xr:uid="{00000000-0005-0000-0000-000040190000}"/>
    <cellStyle name="Millares 9 2 3 2 2 2 2" xfId="8678" xr:uid="{00000000-0005-0000-0000-000041190000}"/>
    <cellStyle name="Millares 9 2 3 2 2 2 2 2" xfId="15416" xr:uid="{D6AB89B7-67BE-4256-8D9A-DADA91182727}"/>
    <cellStyle name="Millares 9 2 3 2 2 2 3" xfId="12057" xr:uid="{C90E7ACC-C2A8-4646-A439-AF0959BC187B}"/>
    <cellStyle name="Millares 9 2 3 2 2 3" xfId="7009" xr:uid="{00000000-0005-0000-0000-000042190000}"/>
    <cellStyle name="Millares 9 2 3 2 2 3 2" xfId="13747" xr:uid="{A32362DC-62B3-4E47-9450-B149CA2C38AB}"/>
    <cellStyle name="Millares 9 2 3 2 2 4" xfId="10388" xr:uid="{AAB80444-8F5D-4743-9A8D-9CD1EE6E84DE}"/>
    <cellStyle name="Millares 9 2 3 2 3" xfId="3980" xr:uid="{00000000-0005-0000-0000-000043190000}"/>
    <cellStyle name="Millares 9 2 3 2 3 2" xfId="5678" xr:uid="{00000000-0005-0000-0000-000044190000}"/>
    <cellStyle name="Millares 9 2 3 2 3 2 2" xfId="9067" xr:uid="{00000000-0005-0000-0000-000045190000}"/>
    <cellStyle name="Millares 9 2 3 2 3 2 2 2" xfId="15805" xr:uid="{357FE2A1-9FE4-41DF-9B2A-7EEFB8BAD994}"/>
    <cellStyle name="Millares 9 2 3 2 3 2 3" xfId="12446" xr:uid="{92040BC4-C06C-4F14-B3CB-C7962437B2C0}"/>
    <cellStyle name="Millares 9 2 3 2 3 3" xfId="7398" xr:uid="{00000000-0005-0000-0000-000046190000}"/>
    <cellStyle name="Millares 9 2 3 2 3 3 2" xfId="14136" xr:uid="{495B8B79-E73E-4590-ACB9-2CFD34F4E265}"/>
    <cellStyle name="Millares 9 2 3 2 3 4" xfId="10777" xr:uid="{48A95CBB-0A62-4FAF-B13D-9D7A738B2B1C}"/>
    <cellStyle name="Millares 9 2 3 2 4" xfId="4487" xr:uid="{00000000-0005-0000-0000-000047190000}"/>
    <cellStyle name="Millares 9 2 3 2 4 2" xfId="6168" xr:uid="{00000000-0005-0000-0000-000048190000}"/>
    <cellStyle name="Millares 9 2 3 2 4 2 2" xfId="9557" xr:uid="{00000000-0005-0000-0000-000049190000}"/>
    <cellStyle name="Millares 9 2 3 2 4 2 2 2" xfId="16295" xr:uid="{E9B4F9F4-4808-448C-936F-19824AC3035C}"/>
    <cellStyle name="Millares 9 2 3 2 4 2 3" xfId="12936" xr:uid="{27257A70-E1ED-4D27-9132-703263DC5E6A}"/>
    <cellStyle name="Millares 9 2 3 2 4 3" xfId="7888" xr:uid="{00000000-0005-0000-0000-00004A190000}"/>
    <cellStyle name="Millares 9 2 3 2 4 3 2" xfId="14626" xr:uid="{AD03C053-52AB-4037-AF0F-F96343B8C6B7}"/>
    <cellStyle name="Millares 9 2 3 2 4 4" xfId="11267" xr:uid="{35ACE6A2-5CA4-49A7-9619-BEF081DCA1DC}"/>
    <cellStyle name="Millares 9 2 3 2 5" xfId="4901" xr:uid="{00000000-0005-0000-0000-00004B190000}"/>
    <cellStyle name="Millares 9 2 3 2 5 2" xfId="8290" xr:uid="{00000000-0005-0000-0000-00004C190000}"/>
    <cellStyle name="Millares 9 2 3 2 5 2 2" xfId="15028" xr:uid="{B4F59F92-135D-486B-9877-7FBD7D37561E}"/>
    <cellStyle name="Millares 9 2 3 2 5 3" xfId="11669" xr:uid="{166D6354-DF6B-41E8-AB28-E310389B8A71}"/>
    <cellStyle name="Millares 9 2 3 2 6" xfId="6621" xr:uid="{00000000-0005-0000-0000-00004D190000}"/>
    <cellStyle name="Millares 9 2 3 2 6 2" xfId="13359" xr:uid="{3D8DA298-CCC2-4619-8890-C5812EDD9B05}"/>
    <cellStyle name="Millares 9 2 3 2 7" xfId="9999" xr:uid="{4F3030C4-3620-4FCA-9A7A-88955626C7B2}"/>
    <cellStyle name="Millares 9 2 3 3" xfId="3391" xr:uid="{00000000-0005-0000-0000-00004E190000}"/>
    <cellStyle name="Millares 9 2 3 3 2" xfId="5095" xr:uid="{00000000-0005-0000-0000-00004F190000}"/>
    <cellStyle name="Millares 9 2 3 3 2 2" xfId="8484" xr:uid="{00000000-0005-0000-0000-000050190000}"/>
    <cellStyle name="Millares 9 2 3 3 2 2 2" xfId="15222" xr:uid="{D2592FA7-4DD5-4748-89B5-2BB23EB9FD32}"/>
    <cellStyle name="Millares 9 2 3 3 2 3" xfId="11863" xr:uid="{74615897-9C78-4C18-8B49-81A44B2F70C1}"/>
    <cellStyle name="Millares 9 2 3 3 3" xfId="6815" xr:uid="{00000000-0005-0000-0000-000051190000}"/>
    <cellStyle name="Millares 9 2 3 3 3 2" xfId="13553" xr:uid="{9F8CD7B6-2545-49B9-A382-0CDF228A3E51}"/>
    <cellStyle name="Millares 9 2 3 3 4" xfId="10194" xr:uid="{2F0EEE4E-350A-4979-9F9B-3FF4713F39FE}"/>
    <cellStyle name="Millares 9 2 3 4" xfId="3786" xr:uid="{00000000-0005-0000-0000-000052190000}"/>
    <cellStyle name="Millares 9 2 3 4 2" xfId="5484" xr:uid="{00000000-0005-0000-0000-000053190000}"/>
    <cellStyle name="Millares 9 2 3 4 2 2" xfId="8873" xr:uid="{00000000-0005-0000-0000-000054190000}"/>
    <cellStyle name="Millares 9 2 3 4 2 2 2" xfId="15611" xr:uid="{957243CC-EAE0-40DF-AEAF-3920D57A309F}"/>
    <cellStyle name="Millares 9 2 3 4 2 3" xfId="12252" xr:uid="{85F9E79B-C363-4F32-A3D9-29D316FA5732}"/>
    <cellStyle name="Millares 9 2 3 4 3" xfId="7204" xr:uid="{00000000-0005-0000-0000-000055190000}"/>
    <cellStyle name="Millares 9 2 3 4 3 2" xfId="13942" xr:uid="{092208CA-E73B-4844-8EE6-C0AE57FCECD1}"/>
    <cellStyle name="Millares 9 2 3 4 4" xfId="10583" xr:uid="{065FCCAB-CB36-467D-BABB-C890397089A2}"/>
    <cellStyle name="Millares 9 2 3 5" xfId="4293" xr:uid="{00000000-0005-0000-0000-000056190000}"/>
    <cellStyle name="Millares 9 2 3 5 2" xfId="5974" xr:uid="{00000000-0005-0000-0000-000057190000}"/>
    <cellStyle name="Millares 9 2 3 5 2 2" xfId="9363" xr:uid="{00000000-0005-0000-0000-000058190000}"/>
    <cellStyle name="Millares 9 2 3 5 2 2 2" xfId="16101" xr:uid="{C672B48F-A046-428D-BDCC-8C3CCD780D21}"/>
    <cellStyle name="Millares 9 2 3 5 2 3" xfId="12742" xr:uid="{18394765-B54E-4DD9-AE13-D517640C45D6}"/>
    <cellStyle name="Millares 9 2 3 5 3" xfId="7694" xr:uid="{00000000-0005-0000-0000-000059190000}"/>
    <cellStyle name="Millares 9 2 3 5 3 2" xfId="14432" xr:uid="{41ED5253-5D6A-4388-92F1-723B9571C482}"/>
    <cellStyle name="Millares 9 2 3 5 4" xfId="11073" xr:uid="{322BA73D-7BBB-4723-AD36-B5FF37266238}"/>
    <cellStyle name="Millares 9 2 3 6" xfId="4707" xr:uid="{00000000-0005-0000-0000-00005A190000}"/>
    <cellStyle name="Millares 9 2 3 6 2" xfId="8096" xr:uid="{00000000-0005-0000-0000-00005B190000}"/>
    <cellStyle name="Millares 9 2 3 6 2 2" xfId="14834" xr:uid="{473ADEF7-1BDB-4DFC-8DA4-F61E53B2FDA9}"/>
    <cellStyle name="Millares 9 2 3 6 3" xfId="11475" xr:uid="{60DD3ECD-81FC-4E04-8C11-A3B27BFAF178}"/>
    <cellStyle name="Millares 9 2 3 7" xfId="6427" xr:uid="{00000000-0005-0000-0000-00005C190000}"/>
    <cellStyle name="Millares 9 2 3 7 2" xfId="13165" xr:uid="{4D3D113A-54DA-48F5-8A5E-F3EE1F1681FF}"/>
    <cellStyle name="Millares 9 2 3 8" xfId="9805" xr:uid="{3CBE39F6-10F5-41DF-8BEC-DA2E51F5D02B}"/>
    <cellStyle name="Millares 9 2 4" xfId="3097" xr:uid="{00000000-0005-0000-0000-00005D190000}"/>
    <cellStyle name="Millares 9 2 4 2" xfId="3489" xr:uid="{00000000-0005-0000-0000-00005E190000}"/>
    <cellStyle name="Millares 9 2 4 2 2" xfId="5193" xr:uid="{00000000-0005-0000-0000-00005F190000}"/>
    <cellStyle name="Millares 9 2 4 2 2 2" xfId="8582" xr:uid="{00000000-0005-0000-0000-000060190000}"/>
    <cellStyle name="Millares 9 2 4 2 2 2 2" xfId="15320" xr:uid="{656D215A-5E7B-4226-BD66-BA4299746AEB}"/>
    <cellStyle name="Millares 9 2 4 2 2 3" xfId="11961" xr:uid="{1AE2C33A-182E-4F2E-80E3-D03C89CD03F9}"/>
    <cellStyle name="Millares 9 2 4 2 3" xfId="6913" xr:uid="{00000000-0005-0000-0000-000061190000}"/>
    <cellStyle name="Millares 9 2 4 2 3 2" xfId="13651" xr:uid="{27FF66A6-5540-4C3F-80E1-634B5122D62E}"/>
    <cellStyle name="Millares 9 2 4 2 4" xfId="10292" xr:uid="{24568C70-AE1D-448D-B6D7-49D7735A84EF}"/>
    <cellStyle name="Millares 9 2 4 3" xfId="3884" xr:uid="{00000000-0005-0000-0000-000062190000}"/>
    <cellStyle name="Millares 9 2 4 3 2" xfId="5582" xr:uid="{00000000-0005-0000-0000-000063190000}"/>
    <cellStyle name="Millares 9 2 4 3 2 2" xfId="8971" xr:uid="{00000000-0005-0000-0000-000064190000}"/>
    <cellStyle name="Millares 9 2 4 3 2 2 2" xfId="15709" xr:uid="{9B814C4F-DAB7-400D-942C-A5EB9C5136EC}"/>
    <cellStyle name="Millares 9 2 4 3 2 3" xfId="12350" xr:uid="{FD99C585-4533-41F7-ACC1-2A22FA946F59}"/>
    <cellStyle name="Millares 9 2 4 3 3" xfId="7302" xr:uid="{00000000-0005-0000-0000-000065190000}"/>
    <cellStyle name="Millares 9 2 4 3 3 2" xfId="14040" xr:uid="{FF85701D-D413-4820-9C04-8416DC34F796}"/>
    <cellStyle name="Millares 9 2 4 3 4" xfId="10681" xr:uid="{8EE3C994-D0E6-46F2-97D6-489E1CAFFAE1}"/>
    <cellStyle name="Millares 9 2 4 4" xfId="4391" xr:uid="{00000000-0005-0000-0000-000066190000}"/>
    <cellStyle name="Millares 9 2 4 4 2" xfId="6072" xr:uid="{00000000-0005-0000-0000-000067190000}"/>
    <cellStyle name="Millares 9 2 4 4 2 2" xfId="9461" xr:uid="{00000000-0005-0000-0000-000068190000}"/>
    <cellStyle name="Millares 9 2 4 4 2 2 2" xfId="16199" xr:uid="{F45037DC-FBF1-46A2-A7E3-45703AAD7EEA}"/>
    <cellStyle name="Millares 9 2 4 4 2 3" xfId="12840" xr:uid="{A9C5CFF4-3DDF-4716-B3C0-A8D361A2696E}"/>
    <cellStyle name="Millares 9 2 4 4 3" xfId="7792" xr:uid="{00000000-0005-0000-0000-000069190000}"/>
    <cellStyle name="Millares 9 2 4 4 3 2" xfId="14530" xr:uid="{A58BE0AF-092D-4646-8B94-0B6FC9E8895B}"/>
    <cellStyle name="Millares 9 2 4 4 4" xfId="11171" xr:uid="{E4EC9F01-D6DA-40E0-B539-EDFF23EE6CB4}"/>
    <cellStyle name="Millares 9 2 4 5" xfId="4805" xr:uid="{00000000-0005-0000-0000-00006A190000}"/>
    <cellStyle name="Millares 9 2 4 5 2" xfId="8194" xr:uid="{00000000-0005-0000-0000-00006B190000}"/>
    <cellStyle name="Millares 9 2 4 5 2 2" xfId="14932" xr:uid="{2FE7D249-7CE4-410D-B801-4521E624A7FB}"/>
    <cellStyle name="Millares 9 2 4 5 3" xfId="11573" xr:uid="{46D69101-53B6-484A-A18E-A83298BA9DCB}"/>
    <cellStyle name="Millares 9 2 4 6" xfId="6525" xr:uid="{00000000-0005-0000-0000-00006C190000}"/>
    <cellStyle name="Millares 9 2 4 6 2" xfId="13263" xr:uid="{7D228B2B-6973-450B-82EF-5CD4B49C46E9}"/>
    <cellStyle name="Millares 9 2 4 7" xfId="9903" xr:uid="{61C6AFAC-C8B4-43D6-8888-86DDBE485DE1}"/>
    <cellStyle name="Millares 9 2 5" xfId="3295" xr:uid="{00000000-0005-0000-0000-00006D190000}"/>
    <cellStyle name="Millares 9 2 5 2" xfId="4999" xr:uid="{00000000-0005-0000-0000-00006E190000}"/>
    <cellStyle name="Millares 9 2 5 2 2" xfId="8388" xr:uid="{00000000-0005-0000-0000-00006F190000}"/>
    <cellStyle name="Millares 9 2 5 2 2 2" xfId="15126" xr:uid="{DC02285F-9FE9-4E83-87E7-2BCDFC692699}"/>
    <cellStyle name="Millares 9 2 5 2 3" xfId="11767" xr:uid="{478049C4-EE6C-4582-AA8C-AE94CCAB64B5}"/>
    <cellStyle name="Millares 9 2 5 3" xfId="6719" xr:uid="{00000000-0005-0000-0000-000070190000}"/>
    <cellStyle name="Millares 9 2 5 3 2" xfId="13457" xr:uid="{DC796E0C-36E1-45BC-BDEC-6E52FB12F4C2}"/>
    <cellStyle name="Millares 9 2 5 4" xfId="10097" xr:uid="{AE7ED959-11DE-49D4-BF73-E41B74760F04}"/>
    <cellStyle name="Millares 9 2 6" xfId="3688" xr:uid="{00000000-0005-0000-0000-000071190000}"/>
    <cellStyle name="Millares 9 2 6 2" xfId="5387" xr:uid="{00000000-0005-0000-0000-000072190000}"/>
    <cellStyle name="Millares 9 2 6 2 2" xfId="8776" xr:uid="{00000000-0005-0000-0000-000073190000}"/>
    <cellStyle name="Millares 9 2 6 2 2 2" xfId="15514" xr:uid="{A7AC500A-884E-47AF-B47B-A35BDD634521}"/>
    <cellStyle name="Millares 9 2 6 2 3" xfId="12155" xr:uid="{75DF803D-EC61-4954-A6A8-0133B66D7A3C}"/>
    <cellStyle name="Millares 9 2 6 3" xfId="7107" xr:uid="{00000000-0005-0000-0000-000074190000}"/>
    <cellStyle name="Millares 9 2 6 3 2" xfId="13845" xr:uid="{2DC0A1FE-F0D5-45BD-9CCD-010AA6FAE18E}"/>
    <cellStyle name="Millares 9 2 6 4" xfId="10486" xr:uid="{7C940462-7BA7-44E5-B226-63CDE9C6BFEF}"/>
    <cellStyle name="Millares 9 2 7" xfId="4086" xr:uid="{00000000-0005-0000-0000-000075190000}"/>
    <cellStyle name="Millares 9 2 7 2" xfId="5778" xr:uid="{00000000-0005-0000-0000-000076190000}"/>
    <cellStyle name="Millares 9 2 7 2 2" xfId="9167" xr:uid="{00000000-0005-0000-0000-000077190000}"/>
    <cellStyle name="Millares 9 2 7 2 2 2" xfId="15905" xr:uid="{10613007-438F-4B73-B988-B77F6847FA77}"/>
    <cellStyle name="Millares 9 2 7 2 3" xfId="12546" xr:uid="{7DFF9EE6-E4CB-492A-B708-53A68F672DFD}"/>
    <cellStyle name="Millares 9 2 7 3" xfId="7498" xr:uid="{00000000-0005-0000-0000-000078190000}"/>
    <cellStyle name="Millares 9 2 7 3 2" xfId="14236" xr:uid="{84EB53B5-F498-48C5-A163-F77DE433934F}"/>
    <cellStyle name="Millares 9 2 7 4" xfId="10877" xr:uid="{8D0C1941-C913-4DE5-A1B4-5190ACF13B2C}"/>
    <cellStyle name="Millares 9 2 8" xfId="4191" xr:uid="{00000000-0005-0000-0000-000079190000}"/>
    <cellStyle name="Millares 9 2 8 2" xfId="5876" xr:uid="{00000000-0005-0000-0000-00007A190000}"/>
    <cellStyle name="Millares 9 2 8 2 2" xfId="9265" xr:uid="{00000000-0005-0000-0000-00007B190000}"/>
    <cellStyle name="Millares 9 2 8 2 2 2" xfId="16003" xr:uid="{F0D10F55-90EC-4E75-A209-5492043AE1F2}"/>
    <cellStyle name="Millares 9 2 8 2 3" xfId="12644" xr:uid="{7A04DB6A-DDFF-4F4C-A7FC-60B78C5BB59D}"/>
    <cellStyle name="Millares 9 2 8 3" xfId="7596" xr:uid="{00000000-0005-0000-0000-00007C190000}"/>
    <cellStyle name="Millares 9 2 8 3 2" xfId="14334" xr:uid="{8F133CE0-CBA2-47C6-AF33-66EC9A52FC7E}"/>
    <cellStyle name="Millares 9 2 8 4" xfId="10975" xr:uid="{FA7D6656-729F-4951-8453-1B1B6FE7A315}"/>
    <cellStyle name="Millares 9 2 9" xfId="4608" xr:uid="{00000000-0005-0000-0000-00007D190000}"/>
    <cellStyle name="Millares 9 2 9 2" xfId="7997" xr:uid="{00000000-0005-0000-0000-00007E190000}"/>
    <cellStyle name="Millares 9 2 9 2 2" xfId="14735" xr:uid="{3A3DC95F-7CC8-4995-A9B0-3F0BC1F40336}"/>
    <cellStyle name="Millares 9 2 9 3" xfId="11376" xr:uid="{BA16D703-AD8D-4DCD-A29A-91636ECFD390}"/>
    <cellStyle name="Millares 9 3" xfId="2913" xr:uid="{00000000-0005-0000-0000-00007F190000}"/>
    <cellStyle name="Millares 9 3 10" xfId="9757" xr:uid="{6A37F056-F09E-4AA4-B302-BE48444ECDAD}"/>
    <cellStyle name="Millares 9 3 2" xfId="3045" xr:uid="{00000000-0005-0000-0000-000080190000}"/>
    <cellStyle name="Millares 9 3 2 2" xfId="3243" xr:uid="{00000000-0005-0000-0000-000081190000}"/>
    <cellStyle name="Millares 9 3 2 2 2" xfId="3635" xr:uid="{00000000-0005-0000-0000-000082190000}"/>
    <cellStyle name="Millares 9 3 2 2 2 2" xfId="5339" xr:uid="{00000000-0005-0000-0000-000083190000}"/>
    <cellStyle name="Millares 9 3 2 2 2 2 2" xfId="8728" xr:uid="{00000000-0005-0000-0000-000084190000}"/>
    <cellStyle name="Millares 9 3 2 2 2 2 2 2" xfId="15466" xr:uid="{7896C6D6-9599-4956-950E-FB938AEF123E}"/>
    <cellStyle name="Millares 9 3 2 2 2 2 3" xfId="12107" xr:uid="{17F43555-FFDB-437C-B3E7-BFE58249F7A0}"/>
    <cellStyle name="Millares 9 3 2 2 2 3" xfId="7059" xr:uid="{00000000-0005-0000-0000-000085190000}"/>
    <cellStyle name="Millares 9 3 2 2 2 3 2" xfId="13797" xr:uid="{BCC02FFA-E066-47E1-B006-8F863800C7CF}"/>
    <cellStyle name="Millares 9 3 2 2 2 4" xfId="10438" xr:uid="{B76EF330-28B6-4BC4-9B28-4E7B77E02192}"/>
    <cellStyle name="Millares 9 3 2 2 3" xfId="4030" xr:uid="{00000000-0005-0000-0000-000086190000}"/>
    <cellStyle name="Millares 9 3 2 2 3 2" xfId="5728" xr:uid="{00000000-0005-0000-0000-000087190000}"/>
    <cellStyle name="Millares 9 3 2 2 3 2 2" xfId="9117" xr:uid="{00000000-0005-0000-0000-000088190000}"/>
    <cellStyle name="Millares 9 3 2 2 3 2 2 2" xfId="15855" xr:uid="{BAF5F26B-D97D-4EEC-9505-C9BE61ACF553}"/>
    <cellStyle name="Millares 9 3 2 2 3 2 3" xfId="12496" xr:uid="{39E8D6FA-C734-4EFE-A984-39EDAD10256F}"/>
    <cellStyle name="Millares 9 3 2 2 3 3" xfId="7448" xr:uid="{00000000-0005-0000-0000-000089190000}"/>
    <cellStyle name="Millares 9 3 2 2 3 3 2" xfId="14186" xr:uid="{CD6AF2AD-6779-4054-8B0D-FDD0E0D37418}"/>
    <cellStyle name="Millares 9 3 2 2 3 4" xfId="10827" xr:uid="{3EC6F6D1-2297-4FA6-959B-7F97FDA82FF8}"/>
    <cellStyle name="Millares 9 3 2 2 4" xfId="4537" xr:uid="{00000000-0005-0000-0000-00008A190000}"/>
    <cellStyle name="Millares 9 3 2 2 4 2" xfId="6218" xr:uid="{00000000-0005-0000-0000-00008B190000}"/>
    <cellStyle name="Millares 9 3 2 2 4 2 2" xfId="9607" xr:uid="{00000000-0005-0000-0000-00008C190000}"/>
    <cellStyle name="Millares 9 3 2 2 4 2 2 2" xfId="16345" xr:uid="{188F2136-03DA-4315-A9E5-0B5F797CE16E}"/>
    <cellStyle name="Millares 9 3 2 2 4 2 3" xfId="12986" xr:uid="{47E940EF-49B1-419A-97DB-5CC932CC72D6}"/>
    <cellStyle name="Millares 9 3 2 2 4 3" xfId="7938" xr:uid="{00000000-0005-0000-0000-00008D190000}"/>
    <cellStyle name="Millares 9 3 2 2 4 3 2" xfId="14676" xr:uid="{53979C3A-3517-4C6F-A285-170FA5CADF44}"/>
    <cellStyle name="Millares 9 3 2 2 4 4" xfId="11317" xr:uid="{B7847D25-70B3-4F4A-A777-F8C550A33227}"/>
    <cellStyle name="Millares 9 3 2 2 5" xfId="4951" xr:uid="{00000000-0005-0000-0000-00008E190000}"/>
    <cellStyle name="Millares 9 3 2 2 5 2" xfId="8340" xr:uid="{00000000-0005-0000-0000-00008F190000}"/>
    <cellStyle name="Millares 9 3 2 2 5 2 2" xfId="15078" xr:uid="{F6087AD8-3D6C-4DDE-995D-7BE8F6CC6877}"/>
    <cellStyle name="Millares 9 3 2 2 5 3" xfId="11719" xr:uid="{4C72E426-4455-4CAE-A5A1-B7E5877CC72C}"/>
    <cellStyle name="Millares 9 3 2 2 6" xfId="6671" xr:uid="{00000000-0005-0000-0000-000090190000}"/>
    <cellStyle name="Millares 9 3 2 2 6 2" xfId="13409" xr:uid="{9DB5C92F-26B6-4E73-B296-817B67C591A3}"/>
    <cellStyle name="Millares 9 3 2 2 7" xfId="10049" xr:uid="{D3B2A0F7-505C-45BE-865E-8159DC1F49AA}"/>
    <cellStyle name="Millares 9 3 2 3" xfId="3441" xr:uid="{00000000-0005-0000-0000-000091190000}"/>
    <cellStyle name="Millares 9 3 2 3 2" xfId="5145" xr:uid="{00000000-0005-0000-0000-000092190000}"/>
    <cellStyle name="Millares 9 3 2 3 2 2" xfId="8534" xr:uid="{00000000-0005-0000-0000-000093190000}"/>
    <cellStyle name="Millares 9 3 2 3 2 2 2" xfId="15272" xr:uid="{D8BAA450-EF2A-4765-A0FE-B47062EBA964}"/>
    <cellStyle name="Millares 9 3 2 3 2 3" xfId="11913" xr:uid="{9FD89B30-B4B2-4AC9-BCAA-53FF8767D277}"/>
    <cellStyle name="Millares 9 3 2 3 3" xfId="6865" xr:uid="{00000000-0005-0000-0000-000094190000}"/>
    <cellStyle name="Millares 9 3 2 3 3 2" xfId="13603" xr:uid="{71CD20F7-5D37-4E0C-8E75-0303CE9C6396}"/>
    <cellStyle name="Millares 9 3 2 3 4" xfId="10244" xr:uid="{40308566-F53A-441E-882C-9134C2C38BEB}"/>
    <cellStyle name="Millares 9 3 2 4" xfId="3836" xr:uid="{00000000-0005-0000-0000-000095190000}"/>
    <cellStyle name="Millares 9 3 2 4 2" xfId="5534" xr:uid="{00000000-0005-0000-0000-000096190000}"/>
    <cellStyle name="Millares 9 3 2 4 2 2" xfId="8923" xr:uid="{00000000-0005-0000-0000-000097190000}"/>
    <cellStyle name="Millares 9 3 2 4 2 2 2" xfId="15661" xr:uid="{81A954C5-022A-4B08-84AA-5CF304AEE76C}"/>
    <cellStyle name="Millares 9 3 2 4 2 3" xfId="12302" xr:uid="{8EB4890A-4147-4B06-93BA-AABB1122F655}"/>
    <cellStyle name="Millares 9 3 2 4 3" xfId="7254" xr:uid="{00000000-0005-0000-0000-000098190000}"/>
    <cellStyle name="Millares 9 3 2 4 3 2" xfId="13992" xr:uid="{F05E61EF-C269-4539-82A8-6ED780E14BAC}"/>
    <cellStyle name="Millares 9 3 2 4 4" xfId="10633" xr:uid="{67972873-80F9-42C9-9177-D1AC19366B6E}"/>
    <cellStyle name="Millares 9 3 2 5" xfId="4343" xr:uid="{00000000-0005-0000-0000-000099190000}"/>
    <cellStyle name="Millares 9 3 2 5 2" xfId="6024" xr:uid="{00000000-0005-0000-0000-00009A190000}"/>
    <cellStyle name="Millares 9 3 2 5 2 2" xfId="9413" xr:uid="{00000000-0005-0000-0000-00009B190000}"/>
    <cellStyle name="Millares 9 3 2 5 2 2 2" xfId="16151" xr:uid="{24ABDF07-F1EA-4DA1-8BD7-A7EFBB12274C}"/>
    <cellStyle name="Millares 9 3 2 5 2 3" xfId="12792" xr:uid="{EF17DC3F-B548-4B37-8A56-99524202370B}"/>
    <cellStyle name="Millares 9 3 2 5 3" xfId="7744" xr:uid="{00000000-0005-0000-0000-00009C190000}"/>
    <cellStyle name="Millares 9 3 2 5 3 2" xfId="14482" xr:uid="{D4D92DD1-C96D-4FD1-B2EE-3273A8BDB29A}"/>
    <cellStyle name="Millares 9 3 2 5 4" xfId="11123" xr:uid="{FD0DEC21-4A02-4368-8533-D3208F201D3C}"/>
    <cellStyle name="Millares 9 3 2 6" xfId="4757" xr:uid="{00000000-0005-0000-0000-00009D190000}"/>
    <cellStyle name="Millares 9 3 2 6 2" xfId="8146" xr:uid="{00000000-0005-0000-0000-00009E190000}"/>
    <cellStyle name="Millares 9 3 2 6 2 2" xfId="14884" xr:uid="{81F6FB3A-263E-464D-8E3E-9FB15E50E451}"/>
    <cellStyle name="Millares 9 3 2 6 3" xfId="11525" xr:uid="{5BD66CD6-14FA-476D-A6AB-22594DDD3BAF}"/>
    <cellStyle name="Millares 9 3 2 7" xfId="6477" xr:uid="{00000000-0005-0000-0000-00009F190000}"/>
    <cellStyle name="Millares 9 3 2 7 2" xfId="13215" xr:uid="{BA88956B-8290-4087-A434-BECF16487A6E}"/>
    <cellStyle name="Millares 9 3 2 8" xfId="9855" xr:uid="{797EA572-F834-432B-B356-9656BE940E60}"/>
    <cellStyle name="Millares 9 3 3" xfId="3145" xr:uid="{00000000-0005-0000-0000-0000A0190000}"/>
    <cellStyle name="Millares 9 3 3 2" xfId="3537" xr:uid="{00000000-0005-0000-0000-0000A1190000}"/>
    <cellStyle name="Millares 9 3 3 2 2" xfId="5241" xr:uid="{00000000-0005-0000-0000-0000A2190000}"/>
    <cellStyle name="Millares 9 3 3 2 2 2" xfId="8630" xr:uid="{00000000-0005-0000-0000-0000A3190000}"/>
    <cellStyle name="Millares 9 3 3 2 2 2 2" xfId="15368" xr:uid="{A25169C5-72DE-400B-A96F-6FD27A8A5C92}"/>
    <cellStyle name="Millares 9 3 3 2 2 3" xfId="12009" xr:uid="{B87FAB11-ED55-4855-B975-61C65C892D7D}"/>
    <cellStyle name="Millares 9 3 3 2 3" xfId="6961" xr:uid="{00000000-0005-0000-0000-0000A4190000}"/>
    <cellStyle name="Millares 9 3 3 2 3 2" xfId="13699" xr:uid="{6D056306-D055-43C1-9C81-F2B6514BAF76}"/>
    <cellStyle name="Millares 9 3 3 2 4" xfId="10340" xr:uid="{1EAB1EFD-0092-4773-978C-DC8B2B0A4950}"/>
    <cellStyle name="Millares 9 3 3 3" xfId="3932" xr:uid="{00000000-0005-0000-0000-0000A5190000}"/>
    <cellStyle name="Millares 9 3 3 3 2" xfId="5630" xr:uid="{00000000-0005-0000-0000-0000A6190000}"/>
    <cellStyle name="Millares 9 3 3 3 2 2" xfId="9019" xr:uid="{00000000-0005-0000-0000-0000A7190000}"/>
    <cellStyle name="Millares 9 3 3 3 2 2 2" xfId="15757" xr:uid="{B1FF0D82-BDDE-47FA-B8DF-C3F83C67AF7F}"/>
    <cellStyle name="Millares 9 3 3 3 2 3" xfId="12398" xr:uid="{7F351E54-0C89-4F6C-9A04-19EEFAC8176F}"/>
    <cellStyle name="Millares 9 3 3 3 3" xfId="7350" xr:uid="{00000000-0005-0000-0000-0000A8190000}"/>
    <cellStyle name="Millares 9 3 3 3 3 2" xfId="14088" xr:uid="{55E428D3-6E9C-48B2-83A9-837FEE117BD2}"/>
    <cellStyle name="Millares 9 3 3 3 4" xfId="10729" xr:uid="{A659CD3C-408A-4386-AF9D-D889E967DABD}"/>
    <cellStyle name="Millares 9 3 3 4" xfId="4439" xr:uid="{00000000-0005-0000-0000-0000A9190000}"/>
    <cellStyle name="Millares 9 3 3 4 2" xfId="6120" xr:uid="{00000000-0005-0000-0000-0000AA190000}"/>
    <cellStyle name="Millares 9 3 3 4 2 2" xfId="9509" xr:uid="{00000000-0005-0000-0000-0000AB190000}"/>
    <cellStyle name="Millares 9 3 3 4 2 2 2" xfId="16247" xr:uid="{23D8CB1E-7EDA-45ED-867A-72B938FDFB83}"/>
    <cellStyle name="Millares 9 3 3 4 2 3" xfId="12888" xr:uid="{E58C94A4-DA87-4871-A17C-3048BA93EC49}"/>
    <cellStyle name="Millares 9 3 3 4 3" xfId="7840" xr:uid="{00000000-0005-0000-0000-0000AC190000}"/>
    <cellStyle name="Millares 9 3 3 4 3 2" xfId="14578" xr:uid="{2E486962-083F-4738-8BF2-E5D4FD79AE2E}"/>
    <cellStyle name="Millares 9 3 3 4 4" xfId="11219" xr:uid="{8AF35F76-A067-4723-95D0-D9F1F6109CB9}"/>
    <cellStyle name="Millares 9 3 3 5" xfId="4853" xr:uid="{00000000-0005-0000-0000-0000AD190000}"/>
    <cellStyle name="Millares 9 3 3 5 2" xfId="8242" xr:uid="{00000000-0005-0000-0000-0000AE190000}"/>
    <cellStyle name="Millares 9 3 3 5 2 2" xfId="14980" xr:uid="{96A29A18-3940-4380-BEC6-20FD28B22BC9}"/>
    <cellStyle name="Millares 9 3 3 5 3" xfId="11621" xr:uid="{E310CD93-21CD-4CB5-B153-7EC393816544}"/>
    <cellStyle name="Millares 9 3 3 6" xfId="6573" xr:uid="{00000000-0005-0000-0000-0000AF190000}"/>
    <cellStyle name="Millares 9 3 3 6 2" xfId="13311" xr:uid="{A7D4E628-F4F6-4049-A819-90D8B40F7E82}"/>
    <cellStyle name="Millares 9 3 3 7" xfId="9951" xr:uid="{5979AE49-16D8-401B-9EA3-88F1CAB603E9}"/>
    <cellStyle name="Millares 9 3 4" xfId="3343" xr:uid="{00000000-0005-0000-0000-0000B0190000}"/>
    <cellStyle name="Millares 9 3 4 2" xfId="5047" xr:uid="{00000000-0005-0000-0000-0000B1190000}"/>
    <cellStyle name="Millares 9 3 4 2 2" xfId="8436" xr:uid="{00000000-0005-0000-0000-0000B2190000}"/>
    <cellStyle name="Millares 9 3 4 2 2 2" xfId="15174" xr:uid="{A3B4A8C3-6D08-49E7-83E3-2F71020A1FA6}"/>
    <cellStyle name="Millares 9 3 4 2 3" xfId="11815" xr:uid="{E8440E02-3E96-414D-A164-2A436FFFEB26}"/>
    <cellStyle name="Millares 9 3 4 3" xfId="6767" xr:uid="{00000000-0005-0000-0000-0000B3190000}"/>
    <cellStyle name="Millares 9 3 4 3 2" xfId="13505" xr:uid="{B158942C-72B2-4660-851A-1507A8F8858F}"/>
    <cellStyle name="Millares 9 3 4 4" xfId="10146" xr:uid="{41434DFF-9D84-4AEA-981A-F299F0E6F0E0}"/>
    <cellStyle name="Millares 9 3 5" xfId="3738" xr:uid="{00000000-0005-0000-0000-0000B4190000}"/>
    <cellStyle name="Millares 9 3 5 2" xfId="5436" xr:uid="{00000000-0005-0000-0000-0000B5190000}"/>
    <cellStyle name="Millares 9 3 5 2 2" xfId="8825" xr:uid="{00000000-0005-0000-0000-0000B6190000}"/>
    <cellStyle name="Millares 9 3 5 2 2 2" xfId="15563" xr:uid="{62064861-DB48-4C87-B525-0CE77E9AC94E}"/>
    <cellStyle name="Millares 9 3 5 2 3" xfId="12204" xr:uid="{E43F479E-3810-4381-BD93-94512ED329E4}"/>
    <cellStyle name="Millares 9 3 5 3" xfId="7156" xr:uid="{00000000-0005-0000-0000-0000B7190000}"/>
    <cellStyle name="Millares 9 3 5 3 2" xfId="13894" xr:uid="{95E5E59F-3AD1-4CEC-B6AD-A3BD17671019}"/>
    <cellStyle name="Millares 9 3 5 4" xfId="10535" xr:uid="{F13B3DDA-5418-4165-A629-54D9C9414FD9}"/>
    <cellStyle name="Millares 9 3 6" xfId="4136" xr:uid="{00000000-0005-0000-0000-0000B8190000}"/>
    <cellStyle name="Millares 9 3 6 2" xfId="5828" xr:uid="{00000000-0005-0000-0000-0000B9190000}"/>
    <cellStyle name="Millares 9 3 6 2 2" xfId="9217" xr:uid="{00000000-0005-0000-0000-0000BA190000}"/>
    <cellStyle name="Millares 9 3 6 2 2 2" xfId="15955" xr:uid="{8693470D-191F-4DBD-A1DA-6EE9CE48495B}"/>
    <cellStyle name="Millares 9 3 6 2 3" xfId="12596" xr:uid="{22FEC75A-3D5B-46D1-BF09-4691B88C4526}"/>
    <cellStyle name="Millares 9 3 6 3" xfId="7548" xr:uid="{00000000-0005-0000-0000-0000BB190000}"/>
    <cellStyle name="Millares 9 3 6 3 2" xfId="14286" xr:uid="{E37BD45E-3D75-4656-A5D1-840E46F65604}"/>
    <cellStyle name="Millares 9 3 6 4" xfId="10927" xr:uid="{55679E47-DD65-4F33-B924-F670F329FFF0}"/>
    <cellStyle name="Millares 9 3 7" xfId="4245" xr:uid="{00000000-0005-0000-0000-0000BC190000}"/>
    <cellStyle name="Millares 9 3 7 2" xfId="5926" xr:uid="{00000000-0005-0000-0000-0000BD190000}"/>
    <cellStyle name="Millares 9 3 7 2 2" xfId="9315" xr:uid="{00000000-0005-0000-0000-0000BE190000}"/>
    <cellStyle name="Millares 9 3 7 2 2 2" xfId="16053" xr:uid="{EB63B9CF-E487-4BD7-A2EA-E0D1F5E4C76D}"/>
    <cellStyle name="Millares 9 3 7 2 3" xfId="12694" xr:uid="{0067BA79-D0C4-4A22-B845-F401043B8127}"/>
    <cellStyle name="Millares 9 3 7 3" xfId="7646" xr:uid="{00000000-0005-0000-0000-0000BF190000}"/>
    <cellStyle name="Millares 9 3 7 3 2" xfId="14384" xr:uid="{7E10DD58-4F78-4348-B83E-EA8CE9D42193}"/>
    <cellStyle name="Millares 9 3 7 4" xfId="11025" xr:uid="{F145DA8B-DA22-46EF-A265-328BE6FF33B6}"/>
    <cellStyle name="Millares 9 3 8" xfId="4659" xr:uid="{00000000-0005-0000-0000-0000C0190000}"/>
    <cellStyle name="Millares 9 3 8 2" xfId="8048" xr:uid="{00000000-0005-0000-0000-0000C1190000}"/>
    <cellStyle name="Millares 9 3 8 2 2" xfId="14786" xr:uid="{0EEA3027-0AB4-4D52-82BA-176475C26FAC}"/>
    <cellStyle name="Millares 9 3 8 3" xfId="11427" xr:uid="{DB36F15C-98CD-418E-B7F7-EA005C2D95BE}"/>
    <cellStyle name="Millares 9 3 9" xfId="6365" xr:uid="{00000000-0005-0000-0000-0000C2190000}"/>
    <cellStyle name="Millares 9 3 9 2" xfId="13109" xr:uid="{EA3E8D0C-0063-41A3-B88B-FEF2F4A4FFFC}"/>
    <cellStyle name="Millares 9 4" xfId="2990" xr:uid="{00000000-0005-0000-0000-0000C3190000}"/>
    <cellStyle name="Millares 9 4 2" xfId="3192" xr:uid="{00000000-0005-0000-0000-0000C4190000}"/>
    <cellStyle name="Millares 9 4 2 2" xfId="3584" xr:uid="{00000000-0005-0000-0000-0000C5190000}"/>
    <cellStyle name="Millares 9 4 2 2 2" xfId="5288" xr:uid="{00000000-0005-0000-0000-0000C6190000}"/>
    <cellStyle name="Millares 9 4 2 2 2 2" xfId="8677" xr:uid="{00000000-0005-0000-0000-0000C7190000}"/>
    <cellStyle name="Millares 9 4 2 2 2 2 2" xfId="15415" xr:uid="{7DD1729D-FBB0-4AEA-9144-C2DF75D84412}"/>
    <cellStyle name="Millares 9 4 2 2 2 3" xfId="12056" xr:uid="{4F1B78F5-62FF-4220-B014-62F014E08D65}"/>
    <cellStyle name="Millares 9 4 2 2 3" xfId="7008" xr:uid="{00000000-0005-0000-0000-0000C8190000}"/>
    <cellStyle name="Millares 9 4 2 2 3 2" xfId="13746" xr:uid="{3875D343-7F24-4D32-97B4-38464A21439D}"/>
    <cellStyle name="Millares 9 4 2 2 4" xfId="10387" xr:uid="{07200954-4529-466B-834E-9AEF6A1E2515}"/>
    <cellStyle name="Millares 9 4 2 3" xfId="3979" xr:uid="{00000000-0005-0000-0000-0000C9190000}"/>
    <cellStyle name="Millares 9 4 2 3 2" xfId="5677" xr:uid="{00000000-0005-0000-0000-0000CA190000}"/>
    <cellStyle name="Millares 9 4 2 3 2 2" xfId="9066" xr:uid="{00000000-0005-0000-0000-0000CB190000}"/>
    <cellStyle name="Millares 9 4 2 3 2 2 2" xfId="15804" xr:uid="{347E700E-9B8B-4EF4-B4AB-D10C636EFAE6}"/>
    <cellStyle name="Millares 9 4 2 3 2 3" xfId="12445" xr:uid="{791970B6-64AD-4663-8ABA-FB022BA8A97B}"/>
    <cellStyle name="Millares 9 4 2 3 3" xfId="7397" xr:uid="{00000000-0005-0000-0000-0000CC190000}"/>
    <cellStyle name="Millares 9 4 2 3 3 2" xfId="14135" xr:uid="{44CDEB60-C9FC-4D72-A7FF-DE520DD33AEF}"/>
    <cellStyle name="Millares 9 4 2 3 4" xfId="10776" xr:uid="{66381E88-9E6F-4EB7-8288-E6590CEC801E}"/>
    <cellStyle name="Millares 9 4 2 4" xfId="4486" xr:uid="{00000000-0005-0000-0000-0000CD190000}"/>
    <cellStyle name="Millares 9 4 2 4 2" xfId="6167" xr:uid="{00000000-0005-0000-0000-0000CE190000}"/>
    <cellStyle name="Millares 9 4 2 4 2 2" xfId="9556" xr:uid="{00000000-0005-0000-0000-0000CF190000}"/>
    <cellStyle name="Millares 9 4 2 4 2 2 2" xfId="16294" xr:uid="{2BA5C377-7808-45C7-A860-D4CCA5BDF853}"/>
    <cellStyle name="Millares 9 4 2 4 2 3" xfId="12935" xr:uid="{AC354054-4366-4FD9-B048-514BCE9A9C79}"/>
    <cellStyle name="Millares 9 4 2 4 3" xfId="7887" xr:uid="{00000000-0005-0000-0000-0000D0190000}"/>
    <cellStyle name="Millares 9 4 2 4 3 2" xfId="14625" xr:uid="{2CA8C37C-1BA3-4E43-B514-9C5217B26E81}"/>
    <cellStyle name="Millares 9 4 2 4 4" xfId="11266" xr:uid="{2F90A344-E890-4582-9EBD-81E540F39020}"/>
    <cellStyle name="Millares 9 4 2 5" xfId="4900" xr:uid="{00000000-0005-0000-0000-0000D1190000}"/>
    <cellStyle name="Millares 9 4 2 5 2" xfId="8289" xr:uid="{00000000-0005-0000-0000-0000D2190000}"/>
    <cellStyle name="Millares 9 4 2 5 2 2" xfId="15027" xr:uid="{BDE4E1EF-83FD-479D-BBC4-1F68DD19166B}"/>
    <cellStyle name="Millares 9 4 2 5 3" xfId="11668" xr:uid="{2974BE8B-88D2-4035-8790-8F244DB10A4E}"/>
    <cellStyle name="Millares 9 4 2 6" xfId="6620" xr:uid="{00000000-0005-0000-0000-0000D3190000}"/>
    <cellStyle name="Millares 9 4 2 6 2" xfId="13358" xr:uid="{615A4918-56C2-45F3-91FE-144DC5F6B88A}"/>
    <cellStyle name="Millares 9 4 2 7" xfId="9998" xr:uid="{6DF4DF9C-BDBC-4E76-A915-9028F272D201}"/>
    <cellStyle name="Millares 9 4 3" xfId="3390" xr:uid="{00000000-0005-0000-0000-0000D4190000}"/>
    <cellStyle name="Millares 9 4 3 2" xfId="5094" xr:uid="{00000000-0005-0000-0000-0000D5190000}"/>
    <cellStyle name="Millares 9 4 3 2 2" xfId="8483" xr:uid="{00000000-0005-0000-0000-0000D6190000}"/>
    <cellStyle name="Millares 9 4 3 2 2 2" xfId="15221" xr:uid="{69D00DC3-53CD-43BA-84AA-2FB8263422D6}"/>
    <cellStyle name="Millares 9 4 3 2 3" xfId="11862" xr:uid="{0E4177AC-C150-4099-966F-C097B39B361C}"/>
    <cellStyle name="Millares 9 4 3 3" xfId="6814" xr:uid="{00000000-0005-0000-0000-0000D7190000}"/>
    <cellStyle name="Millares 9 4 3 3 2" xfId="13552" xr:uid="{772AAF56-7784-4AD7-AE9C-B9499BB929E2}"/>
    <cellStyle name="Millares 9 4 3 4" xfId="10193" xr:uid="{4F491077-9DED-4B7A-8BCF-5A694510E420}"/>
    <cellStyle name="Millares 9 4 4" xfId="3785" xr:uid="{00000000-0005-0000-0000-0000D8190000}"/>
    <cellStyle name="Millares 9 4 4 2" xfId="5483" xr:uid="{00000000-0005-0000-0000-0000D9190000}"/>
    <cellStyle name="Millares 9 4 4 2 2" xfId="8872" xr:uid="{00000000-0005-0000-0000-0000DA190000}"/>
    <cellStyle name="Millares 9 4 4 2 2 2" xfId="15610" xr:uid="{ED0BF471-6A25-4368-884C-C52B48F0B0A4}"/>
    <cellStyle name="Millares 9 4 4 2 3" xfId="12251" xr:uid="{3E637733-5663-4317-945F-797559722B5F}"/>
    <cellStyle name="Millares 9 4 4 3" xfId="7203" xr:uid="{00000000-0005-0000-0000-0000DB190000}"/>
    <cellStyle name="Millares 9 4 4 3 2" xfId="13941" xr:uid="{9CFB7ADA-C287-40B8-AA05-3DBB42E2D228}"/>
    <cellStyle name="Millares 9 4 4 4" xfId="10582" xr:uid="{22CD0637-4218-4708-9E53-81E921F003AD}"/>
    <cellStyle name="Millares 9 4 5" xfId="4292" xr:uid="{00000000-0005-0000-0000-0000DC190000}"/>
    <cellStyle name="Millares 9 4 5 2" xfId="5973" xr:uid="{00000000-0005-0000-0000-0000DD190000}"/>
    <cellStyle name="Millares 9 4 5 2 2" xfId="9362" xr:uid="{00000000-0005-0000-0000-0000DE190000}"/>
    <cellStyle name="Millares 9 4 5 2 2 2" xfId="16100" xr:uid="{A06F05CD-4E3D-4831-83C3-3596047AB2BE}"/>
    <cellStyle name="Millares 9 4 5 2 3" xfId="12741" xr:uid="{FB468F67-4055-493F-8E33-8D2D06CF2F65}"/>
    <cellStyle name="Millares 9 4 5 3" xfId="7693" xr:uid="{00000000-0005-0000-0000-0000DF190000}"/>
    <cellStyle name="Millares 9 4 5 3 2" xfId="14431" xr:uid="{513CC268-4861-4508-BA68-442E02F71ADF}"/>
    <cellStyle name="Millares 9 4 5 4" xfId="11072" xr:uid="{E73A012B-DAB7-45D0-917F-509A8AF5EC2D}"/>
    <cellStyle name="Millares 9 4 6" xfId="4706" xr:uid="{00000000-0005-0000-0000-0000E0190000}"/>
    <cellStyle name="Millares 9 4 6 2" xfId="8095" xr:uid="{00000000-0005-0000-0000-0000E1190000}"/>
    <cellStyle name="Millares 9 4 6 2 2" xfId="14833" xr:uid="{9C2145AD-98A6-488C-86A7-13C08EA3E089}"/>
    <cellStyle name="Millares 9 4 6 3" xfId="11474" xr:uid="{C00C8410-8F4E-41CB-BAE9-56BC8AB4F7B8}"/>
    <cellStyle name="Millares 9 4 7" xfId="6426" xr:uid="{00000000-0005-0000-0000-0000E2190000}"/>
    <cellStyle name="Millares 9 4 7 2" xfId="13164" xr:uid="{00965A46-D67C-4C79-AD27-42A6C877EBEA}"/>
    <cellStyle name="Millares 9 4 8" xfId="9804" xr:uid="{05F0A3F7-6009-4AC3-BCE5-D04E1DA5DB36}"/>
    <cellStyle name="Millares 9 5" xfId="3096" xr:uid="{00000000-0005-0000-0000-0000E3190000}"/>
    <cellStyle name="Millares 9 5 2" xfId="3488" xr:uid="{00000000-0005-0000-0000-0000E4190000}"/>
    <cellStyle name="Millares 9 5 2 2" xfId="5192" xr:uid="{00000000-0005-0000-0000-0000E5190000}"/>
    <cellStyle name="Millares 9 5 2 2 2" xfId="8581" xr:uid="{00000000-0005-0000-0000-0000E6190000}"/>
    <cellStyle name="Millares 9 5 2 2 2 2" xfId="15319" xr:uid="{4FB8E006-468C-4287-9833-4752E82E1227}"/>
    <cellStyle name="Millares 9 5 2 2 3" xfId="11960" xr:uid="{445651E9-7B92-4CAE-B433-E30D6E0FFF13}"/>
    <cellStyle name="Millares 9 5 2 3" xfId="6912" xr:uid="{00000000-0005-0000-0000-0000E7190000}"/>
    <cellStyle name="Millares 9 5 2 3 2" xfId="13650" xr:uid="{29B75B12-DBC1-4BCA-80B5-B0E406A42C50}"/>
    <cellStyle name="Millares 9 5 2 4" xfId="10291" xr:uid="{C0D85D30-0062-4D57-A1DD-D43098D00226}"/>
    <cellStyle name="Millares 9 5 3" xfId="3883" xr:uid="{00000000-0005-0000-0000-0000E8190000}"/>
    <cellStyle name="Millares 9 5 3 2" xfId="5581" xr:uid="{00000000-0005-0000-0000-0000E9190000}"/>
    <cellStyle name="Millares 9 5 3 2 2" xfId="8970" xr:uid="{00000000-0005-0000-0000-0000EA190000}"/>
    <cellStyle name="Millares 9 5 3 2 2 2" xfId="15708" xr:uid="{E48CBF64-E3E9-4239-96AA-75DCAB19CAD0}"/>
    <cellStyle name="Millares 9 5 3 2 3" xfId="12349" xr:uid="{1CCCC401-C5AC-4DE6-88DE-28E62CFC3C9C}"/>
    <cellStyle name="Millares 9 5 3 3" xfId="7301" xr:uid="{00000000-0005-0000-0000-0000EB190000}"/>
    <cellStyle name="Millares 9 5 3 3 2" xfId="14039" xr:uid="{7FF9B82C-C3AC-4DE9-9741-9EAD1A51E967}"/>
    <cellStyle name="Millares 9 5 3 4" xfId="10680" xr:uid="{3EB8D177-DD39-4AF8-A967-9E1DB36746C0}"/>
    <cellStyle name="Millares 9 5 4" xfId="4390" xr:uid="{00000000-0005-0000-0000-0000EC190000}"/>
    <cellStyle name="Millares 9 5 4 2" xfId="6071" xr:uid="{00000000-0005-0000-0000-0000ED190000}"/>
    <cellStyle name="Millares 9 5 4 2 2" xfId="9460" xr:uid="{00000000-0005-0000-0000-0000EE190000}"/>
    <cellStyle name="Millares 9 5 4 2 2 2" xfId="16198" xr:uid="{3C3D233F-DC26-4E72-9EBD-83DF44F1753C}"/>
    <cellStyle name="Millares 9 5 4 2 3" xfId="12839" xr:uid="{138C4320-B948-4A53-A330-18F357390F82}"/>
    <cellStyle name="Millares 9 5 4 3" xfId="7791" xr:uid="{00000000-0005-0000-0000-0000EF190000}"/>
    <cellStyle name="Millares 9 5 4 3 2" xfId="14529" xr:uid="{7390A6AA-5FC5-4A17-A230-3202F064D607}"/>
    <cellStyle name="Millares 9 5 4 4" xfId="11170" xr:uid="{E8D0F69A-0E3F-4E48-A48C-81DB9BA5A4A2}"/>
    <cellStyle name="Millares 9 5 5" xfId="4804" xr:uid="{00000000-0005-0000-0000-0000F0190000}"/>
    <cellStyle name="Millares 9 5 5 2" xfId="8193" xr:uid="{00000000-0005-0000-0000-0000F1190000}"/>
    <cellStyle name="Millares 9 5 5 2 2" xfId="14931" xr:uid="{B27CCEE8-BD02-42ED-A424-1245D63D04D3}"/>
    <cellStyle name="Millares 9 5 5 3" xfId="11572" xr:uid="{D64BC2E8-D954-4270-A5D0-B9A92BD4F214}"/>
    <cellStyle name="Millares 9 5 6" xfId="6524" xr:uid="{00000000-0005-0000-0000-0000F2190000}"/>
    <cellStyle name="Millares 9 5 6 2" xfId="13262" xr:uid="{DDFD4660-FF5D-4A18-AD62-77CFFBF14C9C}"/>
    <cellStyle name="Millares 9 5 7" xfId="9902" xr:uid="{36A2B3F9-B621-4DEB-8611-E268CA543C7B}"/>
    <cellStyle name="Millares 9 6" xfId="3294" xr:uid="{00000000-0005-0000-0000-0000F3190000}"/>
    <cellStyle name="Millares 9 6 2" xfId="4998" xr:uid="{00000000-0005-0000-0000-0000F4190000}"/>
    <cellStyle name="Millares 9 6 2 2" xfId="8387" xr:uid="{00000000-0005-0000-0000-0000F5190000}"/>
    <cellStyle name="Millares 9 6 2 2 2" xfId="15125" xr:uid="{E6A2090B-FAAD-4AAB-ACE3-63B9719CB8CF}"/>
    <cellStyle name="Millares 9 6 2 3" xfId="11766" xr:uid="{C1EB321E-F9A8-4C8A-A4F6-D04B4A7BBAD1}"/>
    <cellStyle name="Millares 9 6 3" xfId="6718" xr:uid="{00000000-0005-0000-0000-0000F6190000}"/>
    <cellStyle name="Millares 9 6 3 2" xfId="13456" xr:uid="{0A7A3D67-8F6D-407B-BD91-695DC4160B61}"/>
    <cellStyle name="Millares 9 6 4" xfId="10096" xr:uid="{6897B2B5-2BB2-4C68-B395-BB59D9C5D6F3}"/>
    <cellStyle name="Millares 9 7" xfId="3687" xr:uid="{00000000-0005-0000-0000-0000F7190000}"/>
    <cellStyle name="Millares 9 7 2" xfId="5386" xr:uid="{00000000-0005-0000-0000-0000F8190000}"/>
    <cellStyle name="Millares 9 7 2 2" xfId="8775" xr:uid="{00000000-0005-0000-0000-0000F9190000}"/>
    <cellStyle name="Millares 9 7 2 2 2" xfId="15513" xr:uid="{CC8619C0-2900-46B4-8FAF-26EF874CF165}"/>
    <cellStyle name="Millares 9 7 2 3" xfId="12154" xr:uid="{1D86AE1C-DB88-4EC6-9F8D-1394BA0D8CD7}"/>
    <cellStyle name="Millares 9 7 3" xfId="7106" xr:uid="{00000000-0005-0000-0000-0000FA190000}"/>
    <cellStyle name="Millares 9 7 3 2" xfId="13844" xr:uid="{FD6EAF64-57D5-486F-8D89-34E670FDC985}"/>
    <cellStyle name="Millares 9 7 4" xfId="10485" xr:uid="{586ACB9F-A26D-4F4C-94ED-AC1C28B6DB81}"/>
    <cellStyle name="Millares 9 8" xfId="4085" xr:uid="{00000000-0005-0000-0000-0000FB190000}"/>
    <cellStyle name="Millares 9 8 2" xfId="5777" xr:uid="{00000000-0005-0000-0000-0000FC190000}"/>
    <cellStyle name="Millares 9 8 2 2" xfId="9166" xr:uid="{00000000-0005-0000-0000-0000FD190000}"/>
    <cellStyle name="Millares 9 8 2 2 2" xfId="15904" xr:uid="{6BFB7327-D740-4A9C-9136-525ED69BF92F}"/>
    <cellStyle name="Millares 9 8 2 3" xfId="12545" xr:uid="{CAACAE82-0D0C-4F22-AAD1-FE2CDB63700F}"/>
    <cellStyle name="Millares 9 8 3" xfId="7497" xr:uid="{00000000-0005-0000-0000-0000FE190000}"/>
    <cellStyle name="Millares 9 8 3 2" xfId="14235" xr:uid="{B18B146A-7511-4F7B-AB8F-DEA52E2B66CD}"/>
    <cellStyle name="Millares 9 8 4" xfId="10876" xr:uid="{32512B53-1ABC-4411-B076-98CBC9736E7E}"/>
    <cellStyle name="Millares 9 9" xfId="4190" xr:uid="{00000000-0005-0000-0000-0000FF190000}"/>
    <cellStyle name="Millares 9 9 2" xfId="5875" xr:uid="{00000000-0005-0000-0000-0000001A0000}"/>
    <cellStyle name="Millares 9 9 2 2" xfId="9264" xr:uid="{00000000-0005-0000-0000-0000011A0000}"/>
    <cellStyle name="Millares 9 9 2 2 2" xfId="16002" xr:uid="{200CB37E-ED27-4C95-8308-F2B549273B5C}"/>
    <cellStyle name="Millares 9 9 2 3" xfId="12643" xr:uid="{CF29AC6B-9196-4434-872C-8ADAABAD2009}"/>
    <cellStyle name="Millares 9 9 3" xfId="7595" xr:uid="{00000000-0005-0000-0000-0000021A0000}"/>
    <cellStyle name="Millares 9 9 3 2" xfId="14333" xr:uid="{7256AA8A-980F-443B-B3DD-BE94EF66F2DE}"/>
    <cellStyle name="Millares 9 9 4" xfId="10974" xr:uid="{B2B165B5-A25E-45C1-8775-51E53C2803A5}"/>
    <cellStyle name="Moneda" xfId="9" builtinId="4"/>
    <cellStyle name="Moneda [0]" xfId="2866" builtinId="7"/>
    <cellStyle name="Moneda [0] 10" xfId="3002" xr:uid="{00000000-0005-0000-0000-0000051A0000}"/>
    <cellStyle name="Moneda [0] 10 2" xfId="3200" xr:uid="{00000000-0005-0000-0000-0000061A0000}"/>
    <cellStyle name="Moneda [0] 10 2 2" xfId="3592" xr:uid="{00000000-0005-0000-0000-0000071A0000}"/>
    <cellStyle name="Moneda [0] 10 2 2 2" xfId="5296" xr:uid="{00000000-0005-0000-0000-0000081A0000}"/>
    <cellStyle name="Moneda [0] 10 2 2 2 2" xfId="8685" xr:uid="{00000000-0005-0000-0000-0000091A0000}"/>
    <cellStyle name="Moneda [0] 10 2 2 2 2 2" xfId="15423" xr:uid="{41A3D4F5-E8DD-4337-9358-24813A3AB276}"/>
    <cellStyle name="Moneda [0] 10 2 2 2 3" xfId="12064" xr:uid="{01DEBB79-1BF1-498E-B9D4-D51E45A9E414}"/>
    <cellStyle name="Moneda [0] 10 2 2 3" xfId="7016" xr:uid="{00000000-0005-0000-0000-00000A1A0000}"/>
    <cellStyle name="Moneda [0] 10 2 2 3 2" xfId="13754" xr:uid="{56CC0B30-2B33-4FC4-BFA7-C70C4B0A5A36}"/>
    <cellStyle name="Moneda [0] 10 2 2 4" xfId="10395" xr:uid="{49E9C6BA-98A2-47C3-B1FF-B31BC3B1BEAB}"/>
    <cellStyle name="Moneda [0] 10 2 3" xfId="3987" xr:uid="{00000000-0005-0000-0000-00000B1A0000}"/>
    <cellStyle name="Moneda [0] 10 2 3 2" xfId="5685" xr:uid="{00000000-0005-0000-0000-00000C1A0000}"/>
    <cellStyle name="Moneda [0] 10 2 3 2 2" xfId="9074" xr:uid="{00000000-0005-0000-0000-00000D1A0000}"/>
    <cellStyle name="Moneda [0] 10 2 3 2 2 2" xfId="15812" xr:uid="{8D5EE557-FAA2-4519-98F6-1CCAF461BBC6}"/>
    <cellStyle name="Moneda [0] 10 2 3 2 3" xfId="12453" xr:uid="{7AE611C7-91E9-43E6-9306-A890EE3B79AC}"/>
    <cellStyle name="Moneda [0] 10 2 3 3" xfId="7405" xr:uid="{00000000-0005-0000-0000-00000E1A0000}"/>
    <cellStyle name="Moneda [0] 10 2 3 3 2" xfId="14143" xr:uid="{B9E89ED2-3AB5-4361-9826-65B759BB5ED6}"/>
    <cellStyle name="Moneda [0] 10 2 3 4" xfId="10784" xr:uid="{522B5E65-C1F9-41C3-833C-4CCA15BE4DD6}"/>
    <cellStyle name="Moneda [0] 10 2 4" xfId="4494" xr:uid="{00000000-0005-0000-0000-00000F1A0000}"/>
    <cellStyle name="Moneda [0] 10 2 4 2" xfId="6175" xr:uid="{00000000-0005-0000-0000-0000101A0000}"/>
    <cellStyle name="Moneda [0] 10 2 4 2 2" xfId="9564" xr:uid="{00000000-0005-0000-0000-0000111A0000}"/>
    <cellStyle name="Moneda [0] 10 2 4 2 2 2" xfId="16302" xr:uid="{7BC63087-BF2C-4EFE-8721-F6B8BAA43F02}"/>
    <cellStyle name="Moneda [0] 10 2 4 2 3" xfId="12943" xr:uid="{41265C0F-8749-4DD2-A9AB-0CE0454BF89D}"/>
    <cellStyle name="Moneda [0] 10 2 4 3" xfId="7895" xr:uid="{00000000-0005-0000-0000-0000121A0000}"/>
    <cellStyle name="Moneda [0] 10 2 4 3 2" xfId="14633" xr:uid="{2BBFCC0E-5861-4658-AD41-5B8E15F0E042}"/>
    <cellStyle name="Moneda [0] 10 2 4 4" xfId="11274" xr:uid="{6D4ECB16-60C7-438A-B319-7CC83318742A}"/>
    <cellStyle name="Moneda [0] 10 2 5" xfId="4908" xr:uid="{00000000-0005-0000-0000-0000131A0000}"/>
    <cellStyle name="Moneda [0] 10 2 5 2" xfId="8297" xr:uid="{00000000-0005-0000-0000-0000141A0000}"/>
    <cellStyle name="Moneda [0] 10 2 5 2 2" xfId="15035" xr:uid="{4EBB480F-BCAB-4740-B600-F26433D8C788}"/>
    <cellStyle name="Moneda [0] 10 2 5 3" xfId="11676" xr:uid="{F2DF0F21-E653-491E-BF8D-0299D4822632}"/>
    <cellStyle name="Moneda [0] 10 2 6" xfId="6628" xr:uid="{00000000-0005-0000-0000-0000151A0000}"/>
    <cellStyle name="Moneda [0] 10 2 6 2" xfId="13366" xr:uid="{45CF662A-8550-42B7-A8AE-AA844CB745EE}"/>
    <cellStyle name="Moneda [0] 10 2 7" xfId="10006" xr:uid="{8677E0CB-B7B3-447E-8932-E010D4F3A5D2}"/>
    <cellStyle name="Moneda [0] 10 3" xfId="3398" xr:uid="{00000000-0005-0000-0000-0000161A0000}"/>
    <cellStyle name="Moneda [0] 10 3 2" xfId="5102" xr:uid="{00000000-0005-0000-0000-0000171A0000}"/>
    <cellStyle name="Moneda [0] 10 3 2 2" xfId="8491" xr:uid="{00000000-0005-0000-0000-0000181A0000}"/>
    <cellStyle name="Moneda [0] 10 3 2 2 2" xfId="15229" xr:uid="{434ABA27-D408-4F40-A02D-A58E27CAE14A}"/>
    <cellStyle name="Moneda [0] 10 3 2 3" xfId="11870" xr:uid="{DD262BEB-A101-4F90-B499-661C73E5E7D8}"/>
    <cellStyle name="Moneda [0] 10 3 3" xfId="6822" xr:uid="{00000000-0005-0000-0000-0000191A0000}"/>
    <cellStyle name="Moneda [0] 10 3 3 2" xfId="13560" xr:uid="{D650DE91-B310-45CE-B54C-AED2489871A2}"/>
    <cellStyle name="Moneda [0] 10 3 4" xfId="10201" xr:uid="{C73A7AF4-B8B1-4E85-9FFC-B6B7A0445FBD}"/>
    <cellStyle name="Moneda [0] 10 4" xfId="3793" xr:uid="{00000000-0005-0000-0000-00001A1A0000}"/>
    <cellStyle name="Moneda [0] 10 4 2" xfId="5491" xr:uid="{00000000-0005-0000-0000-00001B1A0000}"/>
    <cellStyle name="Moneda [0] 10 4 2 2" xfId="8880" xr:uid="{00000000-0005-0000-0000-00001C1A0000}"/>
    <cellStyle name="Moneda [0] 10 4 2 2 2" xfId="15618" xr:uid="{8A961C58-55D8-467C-9C1A-3EC6BB0FBFAA}"/>
    <cellStyle name="Moneda [0] 10 4 2 3" xfId="12259" xr:uid="{F2A10949-071E-4B40-AA16-24990B50246B}"/>
    <cellStyle name="Moneda [0] 10 4 3" xfId="7211" xr:uid="{00000000-0005-0000-0000-00001D1A0000}"/>
    <cellStyle name="Moneda [0] 10 4 3 2" xfId="13949" xr:uid="{B0FAEF24-2AF5-4F2B-8743-C482833119D3}"/>
    <cellStyle name="Moneda [0] 10 4 4" xfId="10590" xr:uid="{2BDAE813-7A17-4DB9-A65E-C90EADAF2293}"/>
    <cellStyle name="Moneda [0] 10 5" xfId="4300" xr:uid="{00000000-0005-0000-0000-00001E1A0000}"/>
    <cellStyle name="Moneda [0] 10 5 2" xfId="5981" xr:uid="{00000000-0005-0000-0000-00001F1A0000}"/>
    <cellStyle name="Moneda [0] 10 5 2 2" xfId="9370" xr:uid="{00000000-0005-0000-0000-0000201A0000}"/>
    <cellStyle name="Moneda [0] 10 5 2 2 2" xfId="16108" xr:uid="{755A03BE-406B-47AD-AC94-08178443478A}"/>
    <cellStyle name="Moneda [0] 10 5 2 3" xfId="12749" xr:uid="{DEF76748-83B2-4C71-A848-51A5AACC068E}"/>
    <cellStyle name="Moneda [0] 10 5 3" xfId="7701" xr:uid="{00000000-0005-0000-0000-0000211A0000}"/>
    <cellStyle name="Moneda [0] 10 5 3 2" xfId="14439" xr:uid="{4DEDB36D-36E7-47D7-913F-FD4B61F19FA4}"/>
    <cellStyle name="Moneda [0] 10 5 4" xfId="11080" xr:uid="{E0750BC6-7D6C-436C-98DC-4D763552761B}"/>
    <cellStyle name="Moneda [0] 10 6" xfId="4714" xr:uid="{00000000-0005-0000-0000-0000221A0000}"/>
    <cellStyle name="Moneda [0] 10 6 2" xfId="8103" xr:uid="{00000000-0005-0000-0000-0000231A0000}"/>
    <cellStyle name="Moneda [0] 10 6 2 2" xfId="14841" xr:uid="{991B404F-44FC-4425-A287-EB5991092E0F}"/>
    <cellStyle name="Moneda [0] 10 6 3" xfId="11482" xr:uid="{2B351863-18A6-4A58-AFC9-1AB64656EEEB}"/>
    <cellStyle name="Moneda [0] 10 7" xfId="6434" xr:uid="{00000000-0005-0000-0000-0000241A0000}"/>
    <cellStyle name="Moneda [0] 10 7 2" xfId="13172" xr:uid="{E707B18C-F511-4074-9BCF-B4717900E5B8}"/>
    <cellStyle name="Moneda [0] 10 8" xfId="9812" xr:uid="{FD4422C2-C4A2-454B-AB9A-284A5FFE9E24}"/>
    <cellStyle name="Moneda [0] 11" xfId="3102" xr:uid="{00000000-0005-0000-0000-0000251A0000}"/>
    <cellStyle name="Moneda [0] 11 2" xfId="3494" xr:uid="{00000000-0005-0000-0000-0000261A0000}"/>
    <cellStyle name="Moneda [0] 11 2 2" xfId="5198" xr:uid="{00000000-0005-0000-0000-0000271A0000}"/>
    <cellStyle name="Moneda [0] 11 2 2 2" xfId="8587" xr:uid="{00000000-0005-0000-0000-0000281A0000}"/>
    <cellStyle name="Moneda [0] 11 2 2 2 2" xfId="15325" xr:uid="{B2079584-B95E-4D22-BF5D-20D04D78B002}"/>
    <cellStyle name="Moneda [0] 11 2 2 3" xfId="11966" xr:uid="{1AD4C7B0-CF1B-4C90-A04C-9F0F26132F5B}"/>
    <cellStyle name="Moneda [0] 11 2 3" xfId="6918" xr:uid="{00000000-0005-0000-0000-0000291A0000}"/>
    <cellStyle name="Moneda [0] 11 2 3 2" xfId="13656" xr:uid="{49A5D016-E3B4-4FD3-AB48-E7146FE779DB}"/>
    <cellStyle name="Moneda [0] 11 2 4" xfId="10297" xr:uid="{4FE73E32-68C1-49C7-A73D-FBC851812AB8}"/>
    <cellStyle name="Moneda [0] 11 3" xfId="3889" xr:uid="{00000000-0005-0000-0000-00002A1A0000}"/>
    <cellStyle name="Moneda [0] 11 3 2" xfId="5587" xr:uid="{00000000-0005-0000-0000-00002B1A0000}"/>
    <cellStyle name="Moneda [0] 11 3 2 2" xfId="8976" xr:uid="{00000000-0005-0000-0000-00002C1A0000}"/>
    <cellStyle name="Moneda [0] 11 3 2 2 2" xfId="15714" xr:uid="{CE95CD1B-8659-4AE8-AA11-FD1960FCD2DA}"/>
    <cellStyle name="Moneda [0] 11 3 2 3" xfId="12355" xr:uid="{84773850-87E8-4925-803E-89A1CCF8673F}"/>
    <cellStyle name="Moneda [0] 11 3 3" xfId="7307" xr:uid="{00000000-0005-0000-0000-00002D1A0000}"/>
    <cellStyle name="Moneda [0] 11 3 3 2" xfId="14045" xr:uid="{3671F8CD-1F11-48B7-AA40-FC551D9FDDA5}"/>
    <cellStyle name="Moneda [0] 11 3 4" xfId="10686" xr:uid="{E8E0EC2E-7001-47A3-B6D0-BE68519E08E5}"/>
    <cellStyle name="Moneda [0] 11 4" xfId="4396" xr:uid="{00000000-0005-0000-0000-00002E1A0000}"/>
    <cellStyle name="Moneda [0] 11 4 2" xfId="6077" xr:uid="{00000000-0005-0000-0000-00002F1A0000}"/>
    <cellStyle name="Moneda [0] 11 4 2 2" xfId="9466" xr:uid="{00000000-0005-0000-0000-0000301A0000}"/>
    <cellStyle name="Moneda [0] 11 4 2 2 2" xfId="16204" xr:uid="{D72A10A0-D1F7-4218-9591-812CD5FAD702}"/>
    <cellStyle name="Moneda [0] 11 4 2 3" xfId="12845" xr:uid="{61F879E7-0A26-4BB3-B176-E81017238C9D}"/>
    <cellStyle name="Moneda [0] 11 4 3" xfId="7797" xr:uid="{00000000-0005-0000-0000-0000311A0000}"/>
    <cellStyle name="Moneda [0] 11 4 3 2" xfId="14535" xr:uid="{657794A0-6564-46E3-9E62-0CC0C04FBCA3}"/>
    <cellStyle name="Moneda [0] 11 4 4" xfId="11176" xr:uid="{EF4E387B-316D-4ED3-B22B-69AC6DCE4A22}"/>
    <cellStyle name="Moneda [0] 11 5" xfId="4810" xr:uid="{00000000-0005-0000-0000-0000321A0000}"/>
    <cellStyle name="Moneda [0] 11 5 2" xfId="8199" xr:uid="{00000000-0005-0000-0000-0000331A0000}"/>
    <cellStyle name="Moneda [0] 11 5 2 2" xfId="14937" xr:uid="{2E42D63F-9B6D-4561-ABA9-D1C4DE5D4DDD}"/>
    <cellStyle name="Moneda [0] 11 5 3" xfId="11578" xr:uid="{C8F19A33-316C-4D58-89A1-98AC2525FF4D}"/>
    <cellStyle name="Moneda [0] 11 6" xfId="6530" xr:uid="{00000000-0005-0000-0000-0000341A0000}"/>
    <cellStyle name="Moneda [0] 11 6 2" xfId="13268" xr:uid="{0C8DEB17-9684-4522-BB15-2E463B3B4318}"/>
    <cellStyle name="Moneda [0] 11 7" xfId="9908" xr:uid="{9DC4979A-EAF9-4A9A-AEAB-4E2FDDC2DF78}"/>
    <cellStyle name="Moneda [0] 12" xfId="3300" xr:uid="{00000000-0005-0000-0000-0000351A0000}"/>
    <cellStyle name="Moneda [0] 12 2" xfId="5004" xr:uid="{00000000-0005-0000-0000-0000361A0000}"/>
    <cellStyle name="Moneda [0] 12 2 2" xfId="8393" xr:uid="{00000000-0005-0000-0000-0000371A0000}"/>
    <cellStyle name="Moneda [0] 12 2 2 2" xfId="15131" xr:uid="{92EF65CF-4FEA-4EB4-892D-086559D1CB4A}"/>
    <cellStyle name="Moneda [0] 12 2 3" xfId="11772" xr:uid="{09B5AA82-1433-4C6A-887A-51255F792722}"/>
    <cellStyle name="Moneda [0] 12 3" xfId="6724" xr:uid="{00000000-0005-0000-0000-0000381A0000}"/>
    <cellStyle name="Moneda [0] 12 3 2" xfId="13462" xr:uid="{587D890F-2BDF-4EEC-8833-AC95C32B0491}"/>
    <cellStyle name="Moneda [0] 12 4" xfId="10103" xr:uid="{AE191AD8-2DC0-4E6B-9BA5-775E4EDCA741}"/>
    <cellStyle name="Moneda [0] 13" xfId="3695" xr:uid="{00000000-0005-0000-0000-0000391A0000}"/>
    <cellStyle name="Moneda [0] 13 2" xfId="5393" xr:uid="{00000000-0005-0000-0000-00003A1A0000}"/>
    <cellStyle name="Moneda [0] 13 2 2" xfId="8782" xr:uid="{00000000-0005-0000-0000-00003B1A0000}"/>
    <cellStyle name="Moneda [0] 13 2 2 2" xfId="15520" xr:uid="{1F5A06E1-F6B0-444D-98E6-F61A365FE3C8}"/>
    <cellStyle name="Moneda [0] 13 2 3" xfId="12161" xr:uid="{974D6558-5AAD-4C6D-A1B3-BC21BF025D69}"/>
    <cellStyle name="Moneda [0] 13 3" xfId="7113" xr:uid="{00000000-0005-0000-0000-00003C1A0000}"/>
    <cellStyle name="Moneda [0] 13 3 2" xfId="13851" xr:uid="{A2D229B9-0B09-4C6E-989F-9B942CB65FEA}"/>
    <cellStyle name="Moneda [0] 13 4" xfId="10492" xr:uid="{AACE3501-0F57-4855-97F6-41BB56AA6C7D}"/>
    <cellStyle name="Moneda [0] 14" xfId="4093" xr:uid="{00000000-0005-0000-0000-00003D1A0000}"/>
    <cellStyle name="Moneda [0] 14 2" xfId="5785" xr:uid="{00000000-0005-0000-0000-00003E1A0000}"/>
    <cellStyle name="Moneda [0] 14 2 2" xfId="9174" xr:uid="{00000000-0005-0000-0000-00003F1A0000}"/>
    <cellStyle name="Moneda [0] 14 2 2 2" xfId="15912" xr:uid="{94534F9C-C488-4BDD-AF09-0D0F147696E1}"/>
    <cellStyle name="Moneda [0] 14 2 3" xfId="12553" xr:uid="{FE695F51-AB02-46AE-84C8-C96B8CA9FB0B}"/>
    <cellStyle name="Moneda [0] 14 3" xfId="7505" xr:uid="{00000000-0005-0000-0000-0000401A0000}"/>
    <cellStyle name="Moneda [0] 14 3 2" xfId="14243" xr:uid="{814EC0E6-6956-4793-962D-2BB01D8AEC36}"/>
    <cellStyle name="Moneda [0] 14 4" xfId="10884" xr:uid="{E48A2F6B-7E6B-45F7-8A09-5DC4F27CCCDB}"/>
    <cellStyle name="Moneda [0] 15" xfId="4202" xr:uid="{00000000-0005-0000-0000-0000411A0000}"/>
    <cellStyle name="Moneda [0] 15 2" xfId="5883" xr:uid="{00000000-0005-0000-0000-0000421A0000}"/>
    <cellStyle name="Moneda [0] 15 2 2" xfId="9272" xr:uid="{00000000-0005-0000-0000-0000431A0000}"/>
    <cellStyle name="Moneda [0] 15 2 2 2" xfId="16010" xr:uid="{0C5F4DF7-AC42-4B6D-A30C-7E36B5374C0C}"/>
    <cellStyle name="Moneda [0] 15 2 3" xfId="12651" xr:uid="{3BD98913-857A-4C41-82F4-C99823C482B3}"/>
    <cellStyle name="Moneda [0] 15 3" xfId="7603" xr:uid="{00000000-0005-0000-0000-0000441A0000}"/>
    <cellStyle name="Moneda [0] 15 3 2" xfId="14341" xr:uid="{3CFE5CEF-31BB-4B11-AAF8-187609E17B48}"/>
    <cellStyle name="Moneda [0] 15 4" xfId="10982" xr:uid="{E512ED8A-4D84-45C4-8C89-C29B50A63509}"/>
    <cellStyle name="Moneda [0] 16" xfId="4616" xr:uid="{00000000-0005-0000-0000-0000451A0000}"/>
    <cellStyle name="Moneda [0] 16 2" xfId="8005" xr:uid="{00000000-0005-0000-0000-0000461A0000}"/>
    <cellStyle name="Moneda [0] 16 2 2" xfId="14743" xr:uid="{C104EC8C-91D2-4D21-9B1C-A7AC1ACFF8F8}"/>
    <cellStyle name="Moneda [0] 16 3" xfId="11384" xr:uid="{570B957B-5A41-422A-BA76-0CBD5CE38039}"/>
    <cellStyle name="Moneda [0] 17" xfId="6322" xr:uid="{00000000-0005-0000-0000-0000471A0000}"/>
    <cellStyle name="Moneda [0] 17 2" xfId="13066" xr:uid="{7402DA79-E09D-4B0F-8785-FA64CDE09244}"/>
    <cellStyle name="Moneda [0] 18" xfId="9638" xr:uid="{00000000-0005-0000-0000-0000481A0000}"/>
    <cellStyle name="Moneda [0] 18 2" xfId="16375" xr:uid="{B03FEF12-C631-417F-894B-2D79C774A669}"/>
    <cellStyle name="Moneda [0] 19" xfId="9634" xr:uid="{00000000-0005-0000-0000-0000491A0000}"/>
    <cellStyle name="Moneda [0] 19 2" xfId="16371" xr:uid="{001E5180-9385-4D30-B3A3-0F1E2335BE48}"/>
    <cellStyle name="Moneda [0] 2" xfId="246" xr:uid="{00000000-0005-0000-0000-00004A1A0000}"/>
    <cellStyle name="Moneda [0] 2 2" xfId="247" xr:uid="{00000000-0005-0000-0000-00004B1A0000}"/>
    <cellStyle name="Moneda [0] 2 2 2" xfId="248" xr:uid="{00000000-0005-0000-0000-00004C1A0000}"/>
    <cellStyle name="Moneda [0] 2 2 2 2" xfId="249" xr:uid="{00000000-0005-0000-0000-00004D1A0000}"/>
    <cellStyle name="Moneda [0] 2 2 2 2 2" xfId="2916" xr:uid="{00000000-0005-0000-0000-00004E1A0000}"/>
    <cellStyle name="Moneda [0] 2 2 2 3" xfId="2915" xr:uid="{00000000-0005-0000-0000-00004F1A0000}"/>
    <cellStyle name="Moneda [0] 2 2 3" xfId="250" xr:uid="{00000000-0005-0000-0000-0000501A0000}"/>
    <cellStyle name="Moneda [0] 2 2 3 2" xfId="2917" xr:uid="{00000000-0005-0000-0000-0000511A0000}"/>
    <cellStyle name="Moneda [0] 2 2 4" xfId="251" xr:uid="{00000000-0005-0000-0000-0000521A0000}"/>
    <cellStyle name="Moneda [0] 2 2 4 2" xfId="2918" xr:uid="{00000000-0005-0000-0000-0000531A0000}"/>
    <cellStyle name="Moneda [0] 2 3" xfId="252" xr:uid="{00000000-0005-0000-0000-0000541A0000}"/>
    <cellStyle name="Moneda [0] 2 3 2" xfId="253" xr:uid="{00000000-0005-0000-0000-0000551A0000}"/>
    <cellStyle name="Moneda [0] 2 3 2 2" xfId="2920" xr:uid="{00000000-0005-0000-0000-0000561A0000}"/>
    <cellStyle name="Moneda [0] 2 3 3" xfId="2919" xr:uid="{00000000-0005-0000-0000-0000571A0000}"/>
    <cellStyle name="Moneda [0] 2 4" xfId="254" xr:uid="{00000000-0005-0000-0000-0000581A0000}"/>
    <cellStyle name="Moneda [0] 2 4 2" xfId="2921" xr:uid="{00000000-0005-0000-0000-0000591A0000}"/>
    <cellStyle name="Moneda [0] 2 5" xfId="255" xr:uid="{00000000-0005-0000-0000-00005A1A0000}"/>
    <cellStyle name="Moneda [0] 2 5 2" xfId="2922" xr:uid="{00000000-0005-0000-0000-00005B1A0000}"/>
    <cellStyle name="Moneda [0] 20" xfId="9662" xr:uid="{00000000-0005-0000-0000-00005C1A0000}"/>
    <cellStyle name="Moneda [0] 20 2" xfId="16393" xr:uid="{5406A5A4-9146-4E57-B8D4-9C1E12E35328}"/>
    <cellStyle name="Moneda [0] 21" xfId="9714" xr:uid="{1CE9D5BE-7FF3-4AEE-B233-04CFF5CC6788}"/>
    <cellStyle name="Moneda [0] 3" xfId="256" xr:uid="{00000000-0005-0000-0000-00005D1A0000}"/>
    <cellStyle name="Moneda [0] 3 10" xfId="3296" xr:uid="{00000000-0005-0000-0000-00005E1A0000}"/>
    <cellStyle name="Moneda [0] 3 10 2" xfId="5000" xr:uid="{00000000-0005-0000-0000-00005F1A0000}"/>
    <cellStyle name="Moneda [0] 3 10 2 2" xfId="8389" xr:uid="{00000000-0005-0000-0000-0000601A0000}"/>
    <cellStyle name="Moneda [0] 3 10 2 2 2" xfId="15127" xr:uid="{8878E2F8-50F3-49B2-9659-5239A8F35380}"/>
    <cellStyle name="Moneda [0] 3 10 2 3" xfId="11768" xr:uid="{ED78A61E-9845-49D6-8F62-50E592D584EB}"/>
    <cellStyle name="Moneda [0] 3 10 3" xfId="6720" xr:uid="{00000000-0005-0000-0000-0000611A0000}"/>
    <cellStyle name="Moneda [0] 3 10 3 2" xfId="13458" xr:uid="{698E1480-10C6-4DAD-B1DA-8B9C42F784F3}"/>
    <cellStyle name="Moneda [0] 3 10 4" xfId="10099" xr:uid="{4AC3750A-A895-4090-AD64-137B433C5E52}"/>
    <cellStyle name="Moneda [0] 3 11" xfId="3689" xr:uid="{00000000-0005-0000-0000-0000621A0000}"/>
    <cellStyle name="Moneda [0] 3 11 2" xfId="5388" xr:uid="{00000000-0005-0000-0000-0000631A0000}"/>
    <cellStyle name="Moneda [0] 3 11 2 2" xfId="8777" xr:uid="{00000000-0005-0000-0000-0000641A0000}"/>
    <cellStyle name="Moneda [0] 3 11 2 2 2" xfId="15515" xr:uid="{6A621BCE-0304-46FD-9CBE-A512AC4A1646}"/>
    <cellStyle name="Moneda [0] 3 11 2 3" xfId="12156" xr:uid="{820D63CB-A2E7-42D0-9A24-DA5DF0DEC347}"/>
    <cellStyle name="Moneda [0] 3 11 3" xfId="7108" xr:uid="{00000000-0005-0000-0000-0000651A0000}"/>
    <cellStyle name="Moneda [0] 3 11 3 2" xfId="13846" xr:uid="{9F5A4620-042F-4599-B207-D27927912D92}"/>
    <cellStyle name="Moneda [0] 3 11 4" xfId="10487" xr:uid="{2A368D85-BF96-470A-A936-D9980D904282}"/>
    <cellStyle name="Moneda [0] 3 12" xfId="4087" xr:uid="{00000000-0005-0000-0000-0000661A0000}"/>
    <cellStyle name="Moneda [0] 3 12 2" xfId="5779" xr:uid="{00000000-0005-0000-0000-0000671A0000}"/>
    <cellStyle name="Moneda [0] 3 12 2 2" xfId="9168" xr:uid="{00000000-0005-0000-0000-0000681A0000}"/>
    <cellStyle name="Moneda [0] 3 12 2 2 2" xfId="15906" xr:uid="{ED687D8C-529E-4B11-97DD-E385FB8447DA}"/>
    <cellStyle name="Moneda [0] 3 12 2 3" xfId="12547" xr:uid="{4606C04C-9151-4B48-852C-04C112D7DB71}"/>
    <cellStyle name="Moneda [0] 3 12 3" xfId="7499" xr:uid="{00000000-0005-0000-0000-0000691A0000}"/>
    <cellStyle name="Moneda [0] 3 12 3 2" xfId="14237" xr:uid="{41410F5F-93E9-4FF1-81E4-9A68364ACD7F}"/>
    <cellStyle name="Moneda [0] 3 12 4" xfId="10878" xr:uid="{A6E266AF-BA0C-4E5C-B8E1-9C30AF8A8903}"/>
    <cellStyle name="Moneda [0] 3 13" xfId="4192" xr:uid="{00000000-0005-0000-0000-00006A1A0000}"/>
    <cellStyle name="Moneda [0] 3 13 2" xfId="5877" xr:uid="{00000000-0005-0000-0000-00006B1A0000}"/>
    <cellStyle name="Moneda [0] 3 13 2 2" xfId="9266" xr:uid="{00000000-0005-0000-0000-00006C1A0000}"/>
    <cellStyle name="Moneda [0] 3 13 2 2 2" xfId="16004" xr:uid="{AB85DDFB-D52E-4ADB-AC70-4706673557BC}"/>
    <cellStyle name="Moneda [0] 3 13 2 3" xfId="12645" xr:uid="{DC18ED93-40AA-47BA-8099-0176B6D0AA7E}"/>
    <cellStyle name="Moneda [0] 3 13 3" xfId="7597" xr:uid="{00000000-0005-0000-0000-00006D1A0000}"/>
    <cellStyle name="Moneda [0] 3 13 3 2" xfId="14335" xr:uid="{68AEE1E6-FA6E-407D-88BB-48B9FD76B794}"/>
    <cellStyle name="Moneda [0] 3 13 4" xfId="10976" xr:uid="{7611C9DF-03CE-415F-8D01-7816496FD870}"/>
    <cellStyle name="Moneda [0] 3 14" xfId="4609" xr:uid="{00000000-0005-0000-0000-00006E1A0000}"/>
    <cellStyle name="Moneda [0] 3 14 2" xfId="7998" xr:uid="{00000000-0005-0000-0000-00006F1A0000}"/>
    <cellStyle name="Moneda [0] 3 14 2 2" xfId="14736" xr:uid="{644D67CB-606C-4FB6-A162-07E00F335471}"/>
    <cellStyle name="Moneda [0] 3 14 3" xfId="11377" xr:uid="{B2AE1426-3966-45B4-8846-95E5FFB6271F}"/>
    <cellStyle name="Moneda [0] 3 15" xfId="6288" xr:uid="{00000000-0005-0000-0000-0000701A0000}"/>
    <cellStyle name="Moneda [0] 3 15 2" xfId="13049" xr:uid="{371E4087-B5D9-4A77-98AA-78EDDE4CFBC2}"/>
    <cellStyle name="Moneda [0] 3 16" xfId="9710" xr:uid="{7B015380-C496-4EAA-87DE-D2874FFB7D35}"/>
    <cellStyle name="Moneda [0] 3 2" xfId="257" xr:uid="{00000000-0005-0000-0000-0000711A0000}"/>
    <cellStyle name="Moneda [0] 3 2 2" xfId="258" xr:uid="{00000000-0005-0000-0000-0000721A0000}"/>
    <cellStyle name="Moneda [0] 3 2 2 2" xfId="259" xr:uid="{00000000-0005-0000-0000-0000731A0000}"/>
    <cellStyle name="Moneda [0] 3 2 3" xfId="260" xr:uid="{00000000-0005-0000-0000-0000741A0000}"/>
    <cellStyle name="Moneda [0] 3 2 3 2" xfId="261" xr:uid="{00000000-0005-0000-0000-0000751A0000}"/>
    <cellStyle name="Moneda [0] 3 2 4" xfId="262" xr:uid="{00000000-0005-0000-0000-0000761A0000}"/>
    <cellStyle name="Moneda [0] 3 2 4 2" xfId="263" xr:uid="{00000000-0005-0000-0000-0000771A0000}"/>
    <cellStyle name="Moneda [0] 3 2 5" xfId="264" xr:uid="{00000000-0005-0000-0000-0000781A0000}"/>
    <cellStyle name="Moneda [0] 3 3" xfId="265" xr:uid="{00000000-0005-0000-0000-0000791A0000}"/>
    <cellStyle name="Moneda [0] 3 3 2" xfId="266" xr:uid="{00000000-0005-0000-0000-00007A1A0000}"/>
    <cellStyle name="Moneda [0] 3 4" xfId="267" xr:uid="{00000000-0005-0000-0000-00007B1A0000}"/>
    <cellStyle name="Moneda [0] 3 4 2" xfId="268" xr:uid="{00000000-0005-0000-0000-00007C1A0000}"/>
    <cellStyle name="Moneda [0] 3 5" xfId="269" xr:uid="{00000000-0005-0000-0000-00007D1A0000}"/>
    <cellStyle name="Moneda [0] 3 5 2" xfId="270" xr:uid="{00000000-0005-0000-0000-00007E1A0000}"/>
    <cellStyle name="Moneda [0] 3 6" xfId="271" xr:uid="{00000000-0005-0000-0000-00007F1A0000}"/>
    <cellStyle name="Moneda [0] 3 7" xfId="272" xr:uid="{00000000-0005-0000-0000-0000801A0000}"/>
    <cellStyle name="Moneda [0] 3 8" xfId="2992" xr:uid="{00000000-0005-0000-0000-0000811A0000}"/>
    <cellStyle name="Moneda [0] 3 8 2" xfId="3194" xr:uid="{00000000-0005-0000-0000-0000821A0000}"/>
    <cellStyle name="Moneda [0] 3 8 2 2" xfId="3586" xr:uid="{00000000-0005-0000-0000-0000831A0000}"/>
    <cellStyle name="Moneda [0] 3 8 2 2 2" xfId="5290" xr:uid="{00000000-0005-0000-0000-0000841A0000}"/>
    <cellStyle name="Moneda [0] 3 8 2 2 2 2" xfId="8679" xr:uid="{00000000-0005-0000-0000-0000851A0000}"/>
    <cellStyle name="Moneda [0] 3 8 2 2 2 2 2" xfId="15417" xr:uid="{C2A6B61C-746C-418B-842C-5A18C56A212E}"/>
    <cellStyle name="Moneda [0] 3 8 2 2 2 3" xfId="12058" xr:uid="{D1FC967F-F251-4FC7-8DBA-6F2680A01055}"/>
    <cellStyle name="Moneda [0] 3 8 2 2 3" xfId="7010" xr:uid="{00000000-0005-0000-0000-0000861A0000}"/>
    <cellStyle name="Moneda [0] 3 8 2 2 3 2" xfId="13748" xr:uid="{C7119A6A-F003-43B5-A434-4256604D8364}"/>
    <cellStyle name="Moneda [0] 3 8 2 2 4" xfId="10389" xr:uid="{DB3591B0-0AE0-43CA-86D9-D290CC8C023E}"/>
    <cellStyle name="Moneda [0] 3 8 2 3" xfId="3981" xr:uid="{00000000-0005-0000-0000-0000871A0000}"/>
    <cellStyle name="Moneda [0] 3 8 2 3 2" xfId="5679" xr:uid="{00000000-0005-0000-0000-0000881A0000}"/>
    <cellStyle name="Moneda [0] 3 8 2 3 2 2" xfId="9068" xr:uid="{00000000-0005-0000-0000-0000891A0000}"/>
    <cellStyle name="Moneda [0] 3 8 2 3 2 2 2" xfId="15806" xr:uid="{3189B89A-DB52-4AD2-BFD0-2B71BF2BFF96}"/>
    <cellStyle name="Moneda [0] 3 8 2 3 2 3" xfId="12447" xr:uid="{3EE8DFFC-AA7E-48A1-87CA-54C48F275C2D}"/>
    <cellStyle name="Moneda [0] 3 8 2 3 3" xfId="7399" xr:uid="{00000000-0005-0000-0000-00008A1A0000}"/>
    <cellStyle name="Moneda [0] 3 8 2 3 3 2" xfId="14137" xr:uid="{1F893C15-1765-4BAF-B205-91A021C25A86}"/>
    <cellStyle name="Moneda [0] 3 8 2 3 4" xfId="10778" xr:uid="{5C74CA31-6551-41BB-8D29-50E13A0AFCC8}"/>
    <cellStyle name="Moneda [0] 3 8 2 4" xfId="4488" xr:uid="{00000000-0005-0000-0000-00008B1A0000}"/>
    <cellStyle name="Moneda [0] 3 8 2 4 2" xfId="6169" xr:uid="{00000000-0005-0000-0000-00008C1A0000}"/>
    <cellStyle name="Moneda [0] 3 8 2 4 2 2" xfId="9558" xr:uid="{00000000-0005-0000-0000-00008D1A0000}"/>
    <cellStyle name="Moneda [0] 3 8 2 4 2 2 2" xfId="16296" xr:uid="{2BF938D1-9640-4717-B2C5-572BCBEF3539}"/>
    <cellStyle name="Moneda [0] 3 8 2 4 2 3" xfId="12937" xr:uid="{95D406D3-88E5-4552-8A3A-DE58F7D9C19B}"/>
    <cellStyle name="Moneda [0] 3 8 2 4 3" xfId="7889" xr:uid="{00000000-0005-0000-0000-00008E1A0000}"/>
    <cellStyle name="Moneda [0] 3 8 2 4 3 2" xfId="14627" xr:uid="{711F7360-1933-41DB-9269-76769E8DB09A}"/>
    <cellStyle name="Moneda [0] 3 8 2 4 4" xfId="11268" xr:uid="{A3DF9E64-605D-487F-BD28-B77B04D2C3B5}"/>
    <cellStyle name="Moneda [0] 3 8 2 5" xfId="4902" xr:uid="{00000000-0005-0000-0000-00008F1A0000}"/>
    <cellStyle name="Moneda [0] 3 8 2 5 2" xfId="8291" xr:uid="{00000000-0005-0000-0000-0000901A0000}"/>
    <cellStyle name="Moneda [0] 3 8 2 5 2 2" xfId="15029" xr:uid="{C6CE48B8-9ECA-43A7-95FC-A03B1C18CE32}"/>
    <cellStyle name="Moneda [0] 3 8 2 5 3" xfId="11670" xr:uid="{A9438AE6-1A92-4916-95CB-7E9D4F64A1A9}"/>
    <cellStyle name="Moneda [0] 3 8 2 6" xfId="6622" xr:uid="{00000000-0005-0000-0000-0000911A0000}"/>
    <cellStyle name="Moneda [0] 3 8 2 6 2" xfId="13360" xr:uid="{58B2F8A5-9F74-4F7D-AD73-C96B11507DAE}"/>
    <cellStyle name="Moneda [0] 3 8 2 7" xfId="10000" xr:uid="{C10BA565-66D7-4CFF-A165-E62D395AF61A}"/>
    <cellStyle name="Moneda [0] 3 8 3" xfId="3392" xr:uid="{00000000-0005-0000-0000-0000921A0000}"/>
    <cellStyle name="Moneda [0] 3 8 3 2" xfId="5096" xr:uid="{00000000-0005-0000-0000-0000931A0000}"/>
    <cellStyle name="Moneda [0] 3 8 3 2 2" xfId="8485" xr:uid="{00000000-0005-0000-0000-0000941A0000}"/>
    <cellStyle name="Moneda [0] 3 8 3 2 2 2" xfId="15223" xr:uid="{A343978A-DE8D-4EA4-B1A0-1CECCF946D63}"/>
    <cellStyle name="Moneda [0] 3 8 3 2 3" xfId="11864" xr:uid="{96C6DF81-EB9F-4699-BE2E-361801FE03E7}"/>
    <cellStyle name="Moneda [0] 3 8 3 3" xfId="6816" xr:uid="{00000000-0005-0000-0000-0000951A0000}"/>
    <cellStyle name="Moneda [0] 3 8 3 3 2" xfId="13554" xr:uid="{9F8EACF7-6AEF-400A-AFD6-BCC78709A31E}"/>
    <cellStyle name="Moneda [0] 3 8 3 4" xfId="10195" xr:uid="{B63BD385-C982-4E7D-9245-B42B5A934A83}"/>
    <cellStyle name="Moneda [0] 3 8 4" xfId="3787" xr:uid="{00000000-0005-0000-0000-0000961A0000}"/>
    <cellStyle name="Moneda [0] 3 8 4 2" xfId="5485" xr:uid="{00000000-0005-0000-0000-0000971A0000}"/>
    <cellStyle name="Moneda [0] 3 8 4 2 2" xfId="8874" xr:uid="{00000000-0005-0000-0000-0000981A0000}"/>
    <cellStyle name="Moneda [0] 3 8 4 2 2 2" xfId="15612" xr:uid="{F6A2C9F2-2AE0-47C0-BAE3-EC3D53759844}"/>
    <cellStyle name="Moneda [0] 3 8 4 2 3" xfId="12253" xr:uid="{C9BB34E6-6363-4E2A-A759-7B4B3DF3958E}"/>
    <cellStyle name="Moneda [0] 3 8 4 3" xfId="7205" xr:uid="{00000000-0005-0000-0000-0000991A0000}"/>
    <cellStyle name="Moneda [0] 3 8 4 3 2" xfId="13943" xr:uid="{53827547-FD28-4917-93C9-8D11F10E40C1}"/>
    <cellStyle name="Moneda [0] 3 8 4 4" xfId="10584" xr:uid="{FA36ED54-DE6A-4020-A03C-8A54FFA21CCB}"/>
    <cellStyle name="Moneda [0] 3 8 5" xfId="4294" xr:uid="{00000000-0005-0000-0000-00009A1A0000}"/>
    <cellStyle name="Moneda [0] 3 8 5 2" xfId="5975" xr:uid="{00000000-0005-0000-0000-00009B1A0000}"/>
    <cellStyle name="Moneda [0] 3 8 5 2 2" xfId="9364" xr:uid="{00000000-0005-0000-0000-00009C1A0000}"/>
    <cellStyle name="Moneda [0] 3 8 5 2 2 2" xfId="16102" xr:uid="{40336289-5B76-401C-AA16-1B3AE97011D9}"/>
    <cellStyle name="Moneda [0] 3 8 5 2 3" xfId="12743" xr:uid="{4835A4CE-903A-425A-95CC-DCAB794235F2}"/>
    <cellStyle name="Moneda [0] 3 8 5 3" xfId="7695" xr:uid="{00000000-0005-0000-0000-00009D1A0000}"/>
    <cellStyle name="Moneda [0] 3 8 5 3 2" xfId="14433" xr:uid="{EB5A12D8-36AB-401D-A143-9B32E2EF2019}"/>
    <cellStyle name="Moneda [0] 3 8 5 4" xfId="11074" xr:uid="{07E1540B-7CBE-40EB-9BEB-876E791BE308}"/>
    <cellStyle name="Moneda [0] 3 8 6" xfId="4708" xr:uid="{00000000-0005-0000-0000-00009E1A0000}"/>
    <cellStyle name="Moneda [0] 3 8 6 2" xfId="8097" xr:uid="{00000000-0005-0000-0000-00009F1A0000}"/>
    <cellStyle name="Moneda [0] 3 8 6 2 2" xfId="14835" xr:uid="{12975C33-BBA0-4C63-9610-A8A1C6815A89}"/>
    <cellStyle name="Moneda [0] 3 8 6 3" xfId="11476" xr:uid="{0FE90AED-727B-4B35-A771-7997067487C1}"/>
    <cellStyle name="Moneda [0] 3 8 7" xfId="6428" xr:uid="{00000000-0005-0000-0000-0000A01A0000}"/>
    <cellStyle name="Moneda [0] 3 8 7 2" xfId="13166" xr:uid="{EBB30829-D8F9-496E-8B0F-6625610BCDD3}"/>
    <cellStyle name="Moneda [0] 3 8 8" xfId="9806" xr:uid="{8163A2FA-5311-4D0F-AC85-E1FB000BAE9E}"/>
    <cellStyle name="Moneda [0] 3 9" xfId="3098" xr:uid="{00000000-0005-0000-0000-0000A11A0000}"/>
    <cellStyle name="Moneda [0] 3 9 2" xfId="3490" xr:uid="{00000000-0005-0000-0000-0000A21A0000}"/>
    <cellStyle name="Moneda [0] 3 9 2 2" xfId="5194" xr:uid="{00000000-0005-0000-0000-0000A31A0000}"/>
    <cellStyle name="Moneda [0] 3 9 2 2 2" xfId="8583" xr:uid="{00000000-0005-0000-0000-0000A41A0000}"/>
    <cellStyle name="Moneda [0] 3 9 2 2 2 2" xfId="15321" xr:uid="{2DFAEFB4-0209-4ABB-A758-1DF053F3BCE3}"/>
    <cellStyle name="Moneda [0] 3 9 2 2 3" xfId="11962" xr:uid="{7D6582DD-9408-4511-8425-092B69487CEE}"/>
    <cellStyle name="Moneda [0] 3 9 2 3" xfId="6914" xr:uid="{00000000-0005-0000-0000-0000A51A0000}"/>
    <cellStyle name="Moneda [0] 3 9 2 3 2" xfId="13652" xr:uid="{622706EA-DF11-41F6-BB38-68515D02F292}"/>
    <cellStyle name="Moneda [0] 3 9 2 4" xfId="10293" xr:uid="{7A7C657B-206A-4813-B336-16320DF71C01}"/>
    <cellStyle name="Moneda [0] 3 9 3" xfId="3885" xr:uid="{00000000-0005-0000-0000-0000A61A0000}"/>
    <cellStyle name="Moneda [0] 3 9 3 2" xfId="5583" xr:uid="{00000000-0005-0000-0000-0000A71A0000}"/>
    <cellStyle name="Moneda [0] 3 9 3 2 2" xfId="8972" xr:uid="{00000000-0005-0000-0000-0000A81A0000}"/>
    <cellStyle name="Moneda [0] 3 9 3 2 2 2" xfId="15710" xr:uid="{36DF0F34-239B-4825-9172-90D80F066877}"/>
    <cellStyle name="Moneda [0] 3 9 3 2 3" xfId="12351" xr:uid="{67FE6DDE-0BF9-49F0-8D84-BF8FB0FA5AE4}"/>
    <cellStyle name="Moneda [0] 3 9 3 3" xfId="7303" xr:uid="{00000000-0005-0000-0000-0000A91A0000}"/>
    <cellStyle name="Moneda [0] 3 9 3 3 2" xfId="14041" xr:uid="{93EF29C9-5784-4F06-A9B9-89871E544B78}"/>
    <cellStyle name="Moneda [0] 3 9 3 4" xfId="10682" xr:uid="{3ACEFCE8-162C-4D74-B677-DA9E2AC3D303}"/>
    <cellStyle name="Moneda [0] 3 9 4" xfId="4392" xr:uid="{00000000-0005-0000-0000-0000AA1A0000}"/>
    <cellStyle name="Moneda [0] 3 9 4 2" xfId="6073" xr:uid="{00000000-0005-0000-0000-0000AB1A0000}"/>
    <cellStyle name="Moneda [0] 3 9 4 2 2" xfId="9462" xr:uid="{00000000-0005-0000-0000-0000AC1A0000}"/>
    <cellStyle name="Moneda [0] 3 9 4 2 2 2" xfId="16200" xr:uid="{45214A79-B1C7-48EA-A01D-0C87AB2EDDC0}"/>
    <cellStyle name="Moneda [0] 3 9 4 2 3" xfId="12841" xr:uid="{C1B8A2D0-BE82-47B6-9A35-9452608A5CEE}"/>
    <cellStyle name="Moneda [0] 3 9 4 3" xfId="7793" xr:uid="{00000000-0005-0000-0000-0000AD1A0000}"/>
    <cellStyle name="Moneda [0] 3 9 4 3 2" xfId="14531" xr:uid="{8618CDF9-37B3-4795-9763-71BB6476CA4E}"/>
    <cellStyle name="Moneda [0] 3 9 4 4" xfId="11172" xr:uid="{50455265-4C9D-431B-910D-89CAEC203AF7}"/>
    <cellStyle name="Moneda [0] 3 9 5" xfId="4806" xr:uid="{00000000-0005-0000-0000-0000AE1A0000}"/>
    <cellStyle name="Moneda [0] 3 9 5 2" xfId="8195" xr:uid="{00000000-0005-0000-0000-0000AF1A0000}"/>
    <cellStyle name="Moneda [0] 3 9 5 2 2" xfId="14933" xr:uid="{714FBE0A-4119-484F-BA04-017499397F98}"/>
    <cellStyle name="Moneda [0] 3 9 5 3" xfId="11574" xr:uid="{6E0D05A6-4F6C-4BF0-BD2B-B823F25DCDB7}"/>
    <cellStyle name="Moneda [0] 3 9 6" xfId="6526" xr:uid="{00000000-0005-0000-0000-0000B01A0000}"/>
    <cellStyle name="Moneda [0] 3 9 6 2" xfId="13264" xr:uid="{B62F3A1B-364E-44F6-B3A5-23A8AC36B340}"/>
    <cellStyle name="Moneda [0] 3 9 7" xfId="9904" xr:uid="{F892DE8A-01E3-45C1-B872-D9BB606A065B}"/>
    <cellStyle name="Moneda [0] 4" xfId="273" xr:uid="{00000000-0005-0000-0000-0000B11A0000}"/>
    <cellStyle name="Moneda [0] 4 2" xfId="274" xr:uid="{00000000-0005-0000-0000-0000B21A0000}"/>
    <cellStyle name="Moneda [0] 4 2 2" xfId="275" xr:uid="{00000000-0005-0000-0000-0000B31A0000}"/>
    <cellStyle name="Moneda [0] 4 3" xfId="276" xr:uid="{00000000-0005-0000-0000-0000B41A0000}"/>
    <cellStyle name="Moneda [0] 4 3 2" xfId="277" xr:uid="{00000000-0005-0000-0000-0000B51A0000}"/>
    <cellStyle name="Moneda [0] 4 4" xfId="278" xr:uid="{00000000-0005-0000-0000-0000B61A0000}"/>
    <cellStyle name="Moneda [0] 4 4 2" xfId="279" xr:uid="{00000000-0005-0000-0000-0000B71A0000}"/>
    <cellStyle name="Moneda [0] 4 5" xfId="280" xr:uid="{00000000-0005-0000-0000-0000B81A0000}"/>
    <cellStyle name="Moneda [0] 5" xfId="281" xr:uid="{00000000-0005-0000-0000-0000B91A0000}"/>
    <cellStyle name="Moneda [0] 5 2" xfId="282" xr:uid="{00000000-0005-0000-0000-0000BA1A0000}"/>
    <cellStyle name="Moneda [0] 5 2 2" xfId="283" xr:uid="{00000000-0005-0000-0000-0000BB1A0000}"/>
    <cellStyle name="Moneda [0] 5 3" xfId="284" xr:uid="{00000000-0005-0000-0000-0000BC1A0000}"/>
    <cellStyle name="Moneda [0] 5 3 2" xfId="285" xr:uid="{00000000-0005-0000-0000-0000BD1A0000}"/>
    <cellStyle name="Moneda [0] 5 4" xfId="286" xr:uid="{00000000-0005-0000-0000-0000BE1A0000}"/>
    <cellStyle name="Moneda [0] 5 4 2" xfId="287" xr:uid="{00000000-0005-0000-0000-0000BF1A0000}"/>
    <cellStyle name="Moneda [0] 5 5" xfId="288" xr:uid="{00000000-0005-0000-0000-0000C01A0000}"/>
    <cellStyle name="Moneda [0] 6" xfId="289" xr:uid="{00000000-0005-0000-0000-0000C11A0000}"/>
    <cellStyle name="Moneda [0] 6 2" xfId="290" xr:uid="{00000000-0005-0000-0000-0000C21A0000}"/>
    <cellStyle name="Moneda [0] 7" xfId="291" xr:uid="{00000000-0005-0000-0000-0000C31A0000}"/>
    <cellStyle name="Moneda [0] 7 2" xfId="292" xr:uid="{00000000-0005-0000-0000-0000C41A0000}"/>
    <cellStyle name="Moneda [0] 8" xfId="293" xr:uid="{00000000-0005-0000-0000-0000C51A0000}"/>
    <cellStyle name="Moneda [0] 8 2" xfId="294" xr:uid="{00000000-0005-0000-0000-0000C61A0000}"/>
    <cellStyle name="Moneda [0] 9" xfId="295" xr:uid="{00000000-0005-0000-0000-0000C71A0000}"/>
    <cellStyle name="Moneda [0] 9 2" xfId="296" xr:uid="{00000000-0005-0000-0000-0000C81A0000}"/>
    <cellStyle name="Moneda 10" xfId="297" xr:uid="{00000000-0005-0000-0000-0000C91A0000}"/>
    <cellStyle name="Moneda 10 10" xfId="298" xr:uid="{00000000-0005-0000-0000-0000CA1A0000}"/>
    <cellStyle name="Moneda 10 11" xfId="299" xr:uid="{00000000-0005-0000-0000-0000CB1A0000}"/>
    <cellStyle name="Moneda 10 2" xfId="300" xr:uid="{00000000-0005-0000-0000-0000CC1A0000}"/>
    <cellStyle name="Moneda 10 2 2" xfId="301" xr:uid="{00000000-0005-0000-0000-0000CD1A0000}"/>
    <cellStyle name="Moneda 10 2 2 2" xfId="302" xr:uid="{00000000-0005-0000-0000-0000CE1A0000}"/>
    <cellStyle name="Moneda 10 2 2 2 2" xfId="303" xr:uid="{00000000-0005-0000-0000-0000CF1A0000}"/>
    <cellStyle name="Moneda 10 2 2 2 2 2" xfId="304" xr:uid="{00000000-0005-0000-0000-0000D01A0000}"/>
    <cellStyle name="Moneda 10 2 2 2 3" xfId="305" xr:uid="{00000000-0005-0000-0000-0000D11A0000}"/>
    <cellStyle name="Moneda 10 2 2 2 3 2" xfId="306" xr:uid="{00000000-0005-0000-0000-0000D21A0000}"/>
    <cellStyle name="Moneda 10 2 2 2 4" xfId="307" xr:uid="{00000000-0005-0000-0000-0000D31A0000}"/>
    <cellStyle name="Moneda 10 2 2 2 4 2" xfId="308" xr:uid="{00000000-0005-0000-0000-0000D41A0000}"/>
    <cellStyle name="Moneda 10 2 2 2 5" xfId="309" xr:uid="{00000000-0005-0000-0000-0000D51A0000}"/>
    <cellStyle name="Moneda 10 2 2 3" xfId="310" xr:uid="{00000000-0005-0000-0000-0000D61A0000}"/>
    <cellStyle name="Moneda 10 2 2 3 2" xfId="311" xr:uid="{00000000-0005-0000-0000-0000D71A0000}"/>
    <cellStyle name="Moneda 10 2 2 4" xfId="312" xr:uid="{00000000-0005-0000-0000-0000D81A0000}"/>
    <cellStyle name="Moneda 10 2 2 4 2" xfId="313" xr:uid="{00000000-0005-0000-0000-0000D91A0000}"/>
    <cellStyle name="Moneda 10 2 2 5" xfId="314" xr:uid="{00000000-0005-0000-0000-0000DA1A0000}"/>
    <cellStyle name="Moneda 10 2 2 5 2" xfId="315" xr:uid="{00000000-0005-0000-0000-0000DB1A0000}"/>
    <cellStyle name="Moneda 10 2 2 6" xfId="316" xr:uid="{00000000-0005-0000-0000-0000DC1A0000}"/>
    <cellStyle name="Moneda 10 2 3" xfId="317" xr:uid="{00000000-0005-0000-0000-0000DD1A0000}"/>
    <cellStyle name="Moneda 10 2 3 2" xfId="318" xr:uid="{00000000-0005-0000-0000-0000DE1A0000}"/>
    <cellStyle name="Moneda 10 2 3 2 2" xfId="319" xr:uid="{00000000-0005-0000-0000-0000DF1A0000}"/>
    <cellStyle name="Moneda 10 2 3 3" xfId="320" xr:uid="{00000000-0005-0000-0000-0000E01A0000}"/>
    <cellStyle name="Moneda 10 2 3 3 2" xfId="321" xr:uid="{00000000-0005-0000-0000-0000E11A0000}"/>
    <cellStyle name="Moneda 10 2 3 4" xfId="322" xr:uid="{00000000-0005-0000-0000-0000E21A0000}"/>
    <cellStyle name="Moneda 10 2 3 4 2" xfId="323" xr:uid="{00000000-0005-0000-0000-0000E31A0000}"/>
    <cellStyle name="Moneda 10 2 3 5" xfId="324" xr:uid="{00000000-0005-0000-0000-0000E41A0000}"/>
    <cellStyle name="Moneda 10 2 4" xfId="325" xr:uid="{00000000-0005-0000-0000-0000E51A0000}"/>
    <cellStyle name="Moneda 10 2 4 2" xfId="326" xr:uid="{00000000-0005-0000-0000-0000E61A0000}"/>
    <cellStyle name="Moneda 10 2 5" xfId="327" xr:uid="{00000000-0005-0000-0000-0000E71A0000}"/>
    <cellStyle name="Moneda 10 2 5 2" xfId="328" xr:uid="{00000000-0005-0000-0000-0000E81A0000}"/>
    <cellStyle name="Moneda 10 2 6" xfId="329" xr:uid="{00000000-0005-0000-0000-0000E91A0000}"/>
    <cellStyle name="Moneda 10 2 6 2" xfId="330" xr:uid="{00000000-0005-0000-0000-0000EA1A0000}"/>
    <cellStyle name="Moneda 10 2 7" xfId="331" xr:uid="{00000000-0005-0000-0000-0000EB1A0000}"/>
    <cellStyle name="Moneda 10 2 8" xfId="332" xr:uid="{00000000-0005-0000-0000-0000EC1A0000}"/>
    <cellStyle name="Moneda 10 3" xfId="333" xr:uid="{00000000-0005-0000-0000-0000ED1A0000}"/>
    <cellStyle name="Moneda 10 3 2" xfId="334" xr:uid="{00000000-0005-0000-0000-0000EE1A0000}"/>
    <cellStyle name="Moneda 10 3 2 2" xfId="335" xr:uid="{00000000-0005-0000-0000-0000EF1A0000}"/>
    <cellStyle name="Moneda 10 3 2 2 2" xfId="336" xr:uid="{00000000-0005-0000-0000-0000F01A0000}"/>
    <cellStyle name="Moneda 10 3 2 2 2 2" xfId="337" xr:uid="{00000000-0005-0000-0000-0000F11A0000}"/>
    <cellStyle name="Moneda 10 3 2 2 3" xfId="338" xr:uid="{00000000-0005-0000-0000-0000F21A0000}"/>
    <cellStyle name="Moneda 10 3 2 2 3 2" xfId="339" xr:uid="{00000000-0005-0000-0000-0000F31A0000}"/>
    <cellStyle name="Moneda 10 3 2 2 4" xfId="340" xr:uid="{00000000-0005-0000-0000-0000F41A0000}"/>
    <cellStyle name="Moneda 10 3 2 2 4 2" xfId="341" xr:uid="{00000000-0005-0000-0000-0000F51A0000}"/>
    <cellStyle name="Moneda 10 3 2 2 5" xfId="342" xr:uid="{00000000-0005-0000-0000-0000F61A0000}"/>
    <cellStyle name="Moneda 10 3 2 3" xfId="343" xr:uid="{00000000-0005-0000-0000-0000F71A0000}"/>
    <cellStyle name="Moneda 10 3 2 3 2" xfId="344" xr:uid="{00000000-0005-0000-0000-0000F81A0000}"/>
    <cellStyle name="Moneda 10 3 2 4" xfId="345" xr:uid="{00000000-0005-0000-0000-0000F91A0000}"/>
    <cellStyle name="Moneda 10 3 2 4 2" xfId="346" xr:uid="{00000000-0005-0000-0000-0000FA1A0000}"/>
    <cellStyle name="Moneda 10 3 2 5" xfId="347" xr:uid="{00000000-0005-0000-0000-0000FB1A0000}"/>
    <cellStyle name="Moneda 10 3 2 5 2" xfId="348" xr:uid="{00000000-0005-0000-0000-0000FC1A0000}"/>
    <cellStyle name="Moneda 10 3 2 6" xfId="349" xr:uid="{00000000-0005-0000-0000-0000FD1A0000}"/>
    <cellStyle name="Moneda 10 3 3" xfId="350" xr:uid="{00000000-0005-0000-0000-0000FE1A0000}"/>
    <cellStyle name="Moneda 10 3 3 2" xfId="351" xr:uid="{00000000-0005-0000-0000-0000FF1A0000}"/>
    <cellStyle name="Moneda 10 3 3 2 2" xfId="352" xr:uid="{00000000-0005-0000-0000-0000001B0000}"/>
    <cellStyle name="Moneda 10 3 3 3" xfId="353" xr:uid="{00000000-0005-0000-0000-0000011B0000}"/>
    <cellStyle name="Moneda 10 3 3 3 2" xfId="354" xr:uid="{00000000-0005-0000-0000-0000021B0000}"/>
    <cellStyle name="Moneda 10 3 3 4" xfId="355" xr:uid="{00000000-0005-0000-0000-0000031B0000}"/>
    <cellStyle name="Moneda 10 3 3 4 2" xfId="356" xr:uid="{00000000-0005-0000-0000-0000041B0000}"/>
    <cellStyle name="Moneda 10 3 3 5" xfId="357" xr:uid="{00000000-0005-0000-0000-0000051B0000}"/>
    <cellStyle name="Moneda 10 3 4" xfId="358" xr:uid="{00000000-0005-0000-0000-0000061B0000}"/>
    <cellStyle name="Moneda 10 3 4 2" xfId="359" xr:uid="{00000000-0005-0000-0000-0000071B0000}"/>
    <cellStyle name="Moneda 10 3 5" xfId="360" xr:uid="{00000000-0005-0000-0000-0000081B0000}"/>
    <cellStyle name="Moneda 10 3 5 2" xfId="361" xr:uid="{00000000-0005-0000-0000-0000091B0000}"/>
    <cellStyle name="Moneda 10 3 6" xfId="362" xr:uid="{00000000-0005-0000-0000-00000A1B0000}"/>
    <cellStyle name="Moneda 10 3 6 2" xfId="363" xr:uid="{00000000-0005-0000-0000-00000B1B0000}"/>
    <cellStyle name="Moneda 10 3 7" xfId="364" xr:uid="{00000000-0005-0000-0000-00000C1B0000}"/>
    <cellStyle name="Moneda 10 4" xfId="365" xr:uid="{00000000-0005-0000-0000-00000D1B0000}"/>
    <cellStyle name="Moneda 10 4 2" xfId="366" xr:uid="{00000000-0005-0000-0000-00000E1B0000}"/>
    <cellStyle name="Moneda 10 4 2 2" xfId="367" xr:uid="{00000000-0005-0000-0000-00000F1B0000}"/>
    <cellStyle name="Moneda 10 4 2 2 2" xfId="368" xr:uid="{00000000-0005-0000-0000-0000101B0000}"/>
    <cellStyle name="Moneda 10 4 2 2 2 2" xfId="369" xr:uid="{00000000-0005-0000-0000-0000111B0000}"/>
    <cellStyle name="Moneda 10 4 2 2 3" xfId="370" xr:uid="{00000000-0005-0000-0000-0000121B0000}"/>
    <cellStyle name="Moneda 10 4 2 2 3 2" xfId="371" xr:uid="{00000000-0005-0000-0000-0000131B0000}"/>
    <cellStyle name="Moneda 10 4 2 2 4" xfId="372" xr:uid="{00000000-0005-0000-0000-0000141B0000}"/>
    <cellStyle name="Moneda 10 4 2 2 4 2" xfId="373" xr:uid="{00000000-0005-0000-0000-0000151B0000}"/>
    <cellStyle name="Moneda 10 4 2 2 5" xfId="374" xr:uid="{00000000-0005-0000-0000-0000161B0000}"/>
    <cellStyle name="Moneda 10 4 2 3" xfId="375" xr:uid="{00000000-0005-0000-0000-0000171B0000}"/>
    <cellStyle name="Moneda 10 4 2 3 2" xfId="376" xr:uid="{00000000-0005-0000-0000-0000181B0000}"/>
    <cellStyle name="Moneda 10 4 2 4" xfId="377" xr:uid="{00000000-0005-0000-0000-0000191B0000}"/>
    <cellStyle name="Moneda 10 4 2 4 2" xfId="378" xr:uid="{00000000-0005-0000-0000-00001A1B0000}"/>
    <cellStyle name="Moneda 10 4 2 5" xfId="379" xr:uid="{00000000-0005-0000-0000-00001B1B0000}"/>
    <cellStyle name="Moneda 10 4 2 5 2" xfId="380" xr:uid="{00000000-0005-0000-0000-00001C1B0000}"/>
    <cellStyle name="Moneda 10 4 2 6" xfId="381" xr:uid="{00000000-0005-0000-0000-00001D1B0000}"/>
    <cellStyle name="Moneda 10 4 3" xfId="382" xr:uid="{00000000-0005-0000-0000-00001E1B0000}"/>
    <cellStyle name="Moneda 10 4 3 2" xfId="383" xr:uid="{00000000-0005-0000-0000-00001F1B0000}"/>
    <cellStyle name="Moneda 10 4 3 2 2" xfId="384" xr:uid="{00000000-0005-0000-0000-0000201B0000}"/>
    <cellStyle name="Moneda 10 4 3 3" xfId="385" xr:uid="{00000000-0005-0000-0000-0000211B0000}"/>
    <cellStyle name="Moneda 10 4 3 3 2" xfId="386" xr:uid="{00000000-0005-0000-0000-0000221B0000}"/>
    <cellStyle name="Moneda 10 4 3 4" xfId="387" xr:uid="{00000000-0005-0000-0000-0000231B0000}"/>
    <cellStyle name="Moneda 10 4 3 4 2" xfId="388" xr:uid="{00000000-0005-0000-0000-0000241B0000}"/>
    <cellStyle name="Moneda 10 4 3 5" xfId="389" xr:uid="{00000000-0005-0000-0000-0000251B0000}"/>
    <cellStyle name="Moneda 10 4 4" xfId="390" xr:uid="{00000000-0005-0000-0000-0000261B0000}"/>
    <cellStyle name="Moneda 10 4 4 2" xfId="391" xr:uid="{00000000-0005-0000-0000-0000271B0000}"/>
    <cellStyle name="Moneda 10 4 5" xfId="392" xr:uid="{00000000-0005-0000-0000-0000281B0000}"/>
    <cellStyle name="Moneda 10 4 5 2" xfId="393" xr:uid="{00000000-0005-0000-0000-0000291B0000}"/>
    <cellStyle name="Moneda 10 4 6" xfId="394" xr:uid="{00000000-0005-0000-0000-00002A1B0000}"/>
    <cellStyle name="Moneda 10 4 6 2" xfId="395" xr:uid="{00000000-0005-0000-0000-00002B1B0000}"/>
    <cellStyle name="Moneda 10 4 7" xfId="396" xr:uid="{00000000-0005-0000-0000-00002C1B0000}"/>
    <cellStyle name="Moneda 10 5" xfId="397" xr:uid="{00000000-0005-0000-0000-00002D1B0000}"/>
    <cellStyle name="Moneda 10 5 2" xfId="398" xr:uid="{00000000-0005-0000-0000-00002E1B0000}"/>
    <cellStyle name="Moneda 10 5 2 2" xfId="399" xr:uid="{00000000-0005-0000-0000-00002F1B0000}"/>
    <cellStyle name="Moneda 10 5 2 2 2" xfId="400" xr:uid="{00000000-0005-0000-0000-0000301B0000}"/>
    <cellStyle name="Moneda 10 5 2 3" xfId="401" xr:uid="{00000000-0005-0000-0000-0000311B0000}"/>
    <cellStyle name="Moneda 10 5 2 3 2" xfId="402" xr:uid="{00000000-0005-0000-0000-0000321B0000}"/>
    <cellStyle name="Moneda 10 5 2 4" xfId="403" xr:uid="{00000000-0005-0000-0000-0000331B0000}"/>
    <cellStyle name="Moneda 10 5 2 4 2" xfId="404" xr:uid="{00000000-0005-0000-0000-0000341B0000}"/>
    <cellStyle name="Moneda 10 5 2 5" xfId="405" xr:uid="{00000000-0005-0000-0000-0000351B0000}"/>
    <cellStyle name="Moneda 10 5 3" xfId="406" xr:uid="{00000000-0005-0000-0000-0000361B0000}"/>
    <cellStyle name="Moneda 10 5 3 2" xfId="407" xr:uid="{00000000-0005-0000-0000-0000371B0000}"/>
    <cellStyle name="Moneda 10 5 4" xfId="408" xr:uid="{00000000-0005-0000-0000-0000381B0000}"/>
    <cellStyle name="Moneda 10 5 4 2" xfId="409" xr:uid="{00000000-0005-0000-0000-0000391B0000}"/>
    <cellStyle name="Moneda 10 5 5" xfId="410" xr:uid="{00000000-0005-0000-0000-00003A1B0000}"/>
    <cellStyle name="Moneda 10 5 5 2" xfId="411" xr:uid="{00000000-0005-0000-0000-00003B1B0000}"/>
    <cellStyle name="Moneda 10 5 6" xfId="412" xr:uid="{00000000-0005-0000-0000-00003C1B0000}"/>
    <cellStyle name="Moneda 10 6" xfId="413" xr:uid="{00000000-0005-0000-0000-00003D1B0000}"/>
    <cellStyle name="Moneda 10 6 2" xfId="414" xr:uid="{00000000-0005-0000-0000-00003E1B0000}"/>
    <cellStyle name="Moneda 10 6 2 2" xfId="415" xr:uid="{00000000-0005-0000-0000-00003F1B0000}"/>
    <cellStyle name="Moneda 10 6 3" xfId="416" xr:uid="{00000000-0005-0000-0000-0000401B0000}"/>
    <cellStyle name="Moneda 10 6 3 2" xfId="417" xr:uid="{00000000-0005-0000-0000-0000411B0000}"/>
    <cellStyle name="Moneda 10 6 4" xfId="418" xr:uid="{00000000-0005-0000-0000-0000421B0000}"/>
    <cellStyle name="Moneda 10 6 4 2" xfId="419" xr:uid="{00000000-0005-0000-0000-0000431B0000}"/>
    <cellStyle name="Moneda 10 6 5" xfId="420" xr:uid="{00000000-0005-0000-0000-0000441B0000}"/>
    <cellStyle name="Moneda 10 7" xfId="421" xr:uid="{00000000-0005-0000-0000-0000451B0000}"/>
    <cellStyle name="Moneda 10 7 2" xfId="422" xr:uid="{00000000-0005-0000-0000-0000461B0000}"/>
    <cellStyle name="Moneda 10 8" xfId="423" xr:uid="{00000000-0005-0000-0000-0000471B0000}"/>
    <cellStyle name="Moneda 10 8 2" xfId="424" xr:uid="{00000000-0005-0000-0000-0000481B0000}"/>
    <cellStyle name="Moneda 10 9" xfId="425" xr:uid="{00000000-0005-0000-0000-0000491B0000}"/>
    <cellStyle name="Moneda 10 9 2" xfId="426" xr:uid="{00000000-0005-0000-0000-00004A1B0000}"/>
    <cellStyle name="Moneda 100" xfId="9641" xr:uid="{00000000-0005-0000-0000-00004B1B0000}"/>
    <cellStyle name="Moneda 100 2" xfId="16378" xr:uid="{CF69D9FE-152F-4893-9680-DB1C56ACFDCD}"/>
    <cellStyle name="Moneda 101" xfId="9644" xr:uid="{00000000-0005-0000-0000-00004C1B0000}"/>
    <cellStyle name="Moneda 101 2" xfId="16381" xr:uid="{A369C504-623D-436E-A923-6123C307D3D7}"/>
    <cellStyle name="Moneda 102" xfId="9642" xr:uid="{00000000-0005-0000-0000-00004D1B0000}"/>
    <cellStyle name="Moneda 102 2" xfId="16379" xr:uid="{1696A7D5-D986-4353-84A2-AE535FE416BE}"/>
    <cellStyle name="Moneda 103" xfId="9652" xr:uid="{00000000-0005-0000-0000-00004E1B0000}"/>
    <cellStyle name="Moneda 103 2" xfId="16388" xr:uid="{CD3FAA8C-A151-4B87-808B-4D9CC047ED63}"/>
    <cellStyle name="Moneda 104" xfId="9654" xr:uid="{00000000-0005-0000-0000-00004F1B0000}"/>
    <cellStyle name="Moneda 104 2" xfId="16390" xr:uid="{C0F17313-C97B-44CC-9E6F-8C2384AD56D7}"/>
    <cellStyle name="Moneda 105" xfId="9639" xr:uid="{00000000-0005-0000-0000-0000501B0000}"/>
    <cellStyle name="Moneda 105 2" xfId="16376" xr:uid="{0D2BD5B6-BBDE-4B66-BB77-E073306963D8}"/>
    <cellStyle name="Moneda 106" xfId="9646" xr:uid="{00000000-0005-0000-0000-0000511B0000}"/>
    <cellStyle name="Moneda 107" xfId="9665" xr:uid="{0269DF8A-548A-4154-A230-B394839BF660}"/>
    <cellStyle name="Moneda 11" xfId="427" xr:uid="{00000000-0005-0000-0000-0000521B0000}"/>
    <cellStyle name="Moneda 11 10" xfId="428" xr:uid="{00000000-0005-0000-0000-0000531B0000}"/>
    <cellStyle name="Moneda 11 11" xfId="429" xr:uid="{00000000-0005-0000-0000-0000541B0000}"/>
    <cellStyle name="Moneda 11 2" xfId="430" xr:uid="{00000000-0005-0000-0000-0000551B0000}"/>
    <cellStyle name="Moneda 11 2 2" xfId="431" xr:uid="{00000000-0005-0000-0000-0000561B0000}"/>
    <cellStyle name="Moneda 11 2 2 2" xfId="432" xr:uid="{00000000-0005-0000-0000-0000571B0000}"/>
    <cellStyle name="Moneda 11 2 2 2 2" xfId="433" xr:uid="{00000000-0005-0000-0000-0000581B0000}"/>
    <cellStyle name="Moneda 11 2 2 2 2 2" xfId="434" xr:uid="{00000000-0005-0000-0000-0000591B0000}"/>
    <cellStyle name="Moneda 11 2 2 2 3" xfId="435" xr:uid="{00000000-0005-0000-0000-00005A1B0000}"/>
    <cellStyle name="Moneda 11 2 2 2 3 2" xfId="436" xr:uid="{00000000-0005-0000-0000-00005B1B0000}"/>
    <cellStyle name="Moneda 11 2 2 2 4" xfId="437" xr:uid="{00000000-0005-0000-0000-00005C1B0000}"/>
    <cellStyle name="Moneda 11 2 2 2 4 2" xfId="438" xr:uid="{00000000-0005-0000-0000-00005D1B0000}"/>
    <cellStyle name="Moneda 11 2 2 2 5" xfId="439" xr:uid="{00000000-0005-0000-0000-00005E1B0000}"/>
    <cellStyle name="Moneda 11 2 2 3" xfId="440" xr:uid="{00000000-0005-0000-0000-00005F1B0000}"/>
    <cellStyle name="Moneda 11 2 2 3 2" xfId="441" xr:uid="{00000000-0005-0000-0000-0000601B0000}"/>
    <cellStyle name="Moneda 11 2 2 4" xfId="442" xr:uid="{00000000-0005-0000-0000-0000611B0000}"/>
    <cellStyle name="Moneda 11 2 2 4 2" xfId="443" xr:uid="{00000000-0005-0000-0000-0000621B0000}"/>
    <cellStyle name="Moneda 11 2 2 5" xfId="444" xr:uid="{00000000-0005-0000-0000-0000631B0000}"/>
    <cellStyle name="Moneda 11 2 2 5 2" xfId="445" xr:uid="{00000000-0005-0000-0000-0000641B0000}"/>
    <cellStyle name="Moneda 11 2 2 6" xfId="446" xr:uid="{00000000-0005-0000-0000-0000651B0000}"/>
    <cellStyle name="Moneda 11 2 3" xfId="447" xr:uid="{00000000-0005-0000-0000-0000661B0000}"/>
    <cellStyle name="Moneda 11 2 3 2" xfId="448" xr:uid="{00000000-0005-0000-0000-0000671B0000}"/>
    <cellStyle name="Moneda 11 2 3 2 2" xfId="449" xr:uid="{00000000-0005-0000-0000-0000681B0000}"/>
    <cellStyle name="Moneda 11 2 3 3" xfId="450" xr:uid="{00000000-0005-0000-0000-0000691B0000}"/>
    <cellStyle name="Moneda 11 2 3 3 2" xfId="451" xr:uid="{00000000-0005-0000-0000-00006A1B0000}"/>
    <cellStyle name="Moneda 11 2 3 4" xfId="452" xr:uid="{00000000-0005-0000-0000-00006B1B0000}"/>
    <cellStyle name="Moneda 11 2 3 4 2" xfId="453" xr:uid="{00000000-0005-0000-0000-00006C1B0000}"/>
    <cellStyle name="Moneda 11 2 3 5" xfId="454" xr:uid="{00000000-0005-0000-0000-00006D1B0000}"/>
    <cellStyle name="Moneda 11 2 4" xfId="455" xr:uid="{00000000-0005-0000-0000-00006E1B0000}"/>
    <cellStyle name="Moneda 11 2 4 2" xfId="456" xr:uid="{00000000-0005-0000-0000-00006F1B0000}"/>
    <cellStyle name="Moneda 11 2 5" xfId="457" xr:uid="{00000000-0005-0000-0000-0000701B0000}"/>
    <cellStyle name="Moneda 11 2 5 2" xfId="458" xr:uid="{00000000-0005-0000-0000-0000711B0000}"/>
    <cellStyle name="Moneda 11 2 6" xfId="459" xr:uid="{00000000-0005-0000-0000-0000721B0000}"/>
    <cellStyle name="Moneda 11 2 6 2" xfId="460" xr:uid="{00000000-0005-0000-0000-0000731B0000}"/>
    <cellStyle name="Moneda 11 2 7" xfId="461" xr:uid="{00000000-0005-0000-0000-0000741B0000}"/>
    <cellStyle name="Moneda 11 2 8" xfId="462" xr:uid="{00000000-0005-0000-0000-0000751B0000}"/>
    <cellStyle name="Moneda 11 3" xfId="463" xr:uid="{00000000-0005-0000-0000-0000761B0000}"/>
    <cellStyle name="Moneda 11 3 2" xfId="464" xr:uid="{00000000-0005-0000-0000-0000771B0000}"/>
    <cellStyle name="Moneda 11 3 2 2" xfId="465" xr:uid="{00000000-0005-0000-0000-0000781B0000}"/>
    <cellStyle name="Moneda 11 3 2 2 2" xfId="466" xr:uid="{00000000-0005-0000-0000-0000791B0000}"/>
    <cellStyle name="Moneda 11 3 2 2 2 2" xfId="467" xr:uid="{00000000-0005-0000-0000-00007A1B0000}"/>
    <cellStyle name="Moneda 11 3 2 2 3" xfId="468" xr:uid="{00000000-0005-0000-0000-00007B1B0000}"/>
    <cellStyle name="Moneda 11 3 2 2 3 2" xfId="469" xr:uid="{00000000-0005-0000-0000-00007C1B0000}"/>
    <cellStyle name="Moneda 11 3 2 2 4" xfId="470" xr:uid="{00000000-0005-0000-0000-00007D1B0000}"/>
    <cellStyle name="Moneda 11 3 2 2 4 2" xfId="471" xr:uid="{00000000-0005-0000-0000-00007E1B0000}"/>
    <cellStyle name="Moneda 11 3 2 2 5" xfId="472" xr:uid="{00000000-0005-0000-0000-00007F1B0000}"/>
    <cellStyle name="Moneda 11 3 2 3" xfId="473" xr:uid="{00000000-0005-0000-0000-0000801B0000}"/>
    <cellStyle name="Moneda 11 3 2 3 2" xfId="474" xr:uid="{00000000-0005-0000-0000-0000811B0000}"/>
    <cellStyle name="Moneda 11 3 2 4" xfId="475" xr:uid="{00000000-0005-0000-0000-0000821B0000}"/>
    <cellStyle name="Moneda 11 3 2 4 2" xfId="476" xr:uid="{00000000-0005-0000-0000-0000831B0000}"/>
    <cellStyle name="Moneda 11 3 2 5" xfId="477" xr:uid="{00000000-0005-0000-0000-0000841B0000}"/>
    <cellStyle name="Moneda 11 3 2 5 2" xfId="478" xr:uid="{00000000-0005-0000-0000-0000851B0000}"/>
    <cellStyle name="Moneda 11 3 2 6" xfId="479" xr:uid="{00000000-0005-0000-0000-0000861B0000}"/>
    <cellStyle name="Moneda 11 3 3" xfId="480" xr:uid="{00000000-0005-0000-0000-0000871B0000}"/>
    <cellStyle name="Moneda 11 3 3 2" xfId="481" xr:uid="{00000000-0005-0000-0000-0000881B0000}"/>
    <cellStyle name="Moneda 11 3 3 2 2" xfId="482" xr:uid="{00000000-0005-0000-0000-0000891B0000}"/>
    <cellStyle name="Moneda 11 3 3 3" xfId="483" xr:uid="{00000000-0005-0000-0000-00008A1B0000}"/>
    <cellStyle name="Moneda 11 3 3 3 2" xfId="484" xr:uid="{00000000-0005-0000-0000-00008B1B0000}"/>
    <cellStyle name="Moneda 11 3 3 4" xfId="485" xr:uid="{00000000-0005-0000-0000-00008C1B0000}"/>
    <cellStyle name="Moneda 11 3 3 4 2" xfId="486" xr:uid="{00000000-0005-0000-0000-00008D1B0000}"/>
    <cellStyle name="Moneda 11 3 3 5" xfId="487" xr:uid="{00000000-0005-0000-0000-00008E1B0000}"/>
    <cellStyle name="Moneda 11 3 4" xfId="488" xr:uid="{00000000-0005-0000-0000-00008F1B0000}"/>
    <cellStyle name="Moneda 11 3 4 2" xfId="489" xr:uid="{00000000-0005-0000-0000-0000901B0000}"/>
    <cellStyle name="Moneda 11 3 5" xfId="490" xr:uid="{00000000-0005-0000-0000-0000911B0000}"/>
    <cellStyle name="Moneda 11 3 5 2" xfId="491" xr:uid="{00000000-0005-0000-0000-0000921B0000}"/>
    <cellStyle name="Moneda 11 3 6" xfId="492" xr:uid="{00000000-0005-0000-0000-0000931B0000}"/>
    <cellStyle name="Moneda 11 3 6 2" xfId="493" xr:uid="{00000000-0005-0000-0000-0000941B0000}"/>
    <cellStyle name="Moneda 11 3 7" xfId="494" xr:uid="{00000000-0005-0000-0000-0000951B0000}"/>
    <cellStyle name="Moneda 11 4" xfId="495" xr:uid="{00000000-0005-0000-0000-0000961B0000}"/>
    <cellStyle name="Moneda 11 4 2" xfId="496" xr:uid="{00000000-0005-0000-0000-0000971B0000}"/>
    <cellStyle name="Moneda 11 4 2 2" xfId="497" xr:uid="{00000000-0005-0000-0000-0000981B0000}"/>
    <cellStyle name="Moneda 11 4 2 2 2" xfId="498" xr:uid="{00000000-0005-0000-0000-0000991B0000}"/>
    <cellStyle name="Moneda 11 4 2 2 2 2" xfId="499" xr:uid="{00000000-0005-0000-0000-00009A1B0000}"/>
    <cellStyle name="Moneda 11 4 2 2 3" xfId="500" xr:uid="{00000000-0005-0000-0000-00009B1B0000}"/>
    <cellStyle name="Moneda 11 4 2 2 3 2" xfId="501" xr:uid="{00000000-0005-0000-0000-00009C1B0000}"/>
    <cellStyle name="Moneda 11 4 2 2 4" xfId="502" xr:uid="{00000000-0005-0000-0000-00009D1B0000}"/>
    <cellStyle name="Moneda 11 4 2 2 4 2" xfId="503" xr:uid="{00000000-0005-0000-0000-00009E1B0000}"/>
    <cellStyle name="Moneda 11 4 2 2 5" xfId="504" xr:uid="{00000000-0005-0000-0000-00009F1B0000}"/>
    <cellStyle name="Moneda 11 4 2 3" xfId="505" xr:uid="{00000000-0005-0000-0000-0000A01B0000}"/>
    <cellStyle name="Moneda 11 4 2 3 2" xfId="506" xr:uid="{00000000-0005-0000-0000-0000A11B0000}"/>
    <cellStyle name="Moneda 11 4 2 4" xfId="507" xr:uid="{00000000-0005-0000-0000-0000A21B0000}"/>
    <cellStyle name="Moneda 11 4 2 4 2" xfId="508" xr:uid="{00000000-0005-0000-0000-0000A31B0000}"/>
    <cellStyle name="Moneda 11 4 2 5" xfId="509" xr:uid="{00000000-0005-0000-0000-0000A41B0000}"/>
    <cellStyle name="Moneda 11 4 2 5 2" xfId="510" xr:uid="{00000000-0005-0000-0000-0000A51B0000}"/>
    <cellStyle name="Moneda 11 4 2 6" xfId="511" xr:uid="{00000000-0005-0000-0000-0000A61B0000}"/>
    <cellStyle name="Moneda 11 4 3" xfId="512" xr:uid="{00000000-0005-0000-0000-0000A71B0000}"/>
    <cellStyle name="Moneda 11 4 3 2" xfId="513" xr:uid="{00000000-0005-0000-0000-0000A81B0000}"/>
    <cellStyle name="Moneda 11 4 3 2 2" xfId="514" xr:uid="{00000000-0005-0000-0000-0000A91B0000}"/>
    <cellStyle name="Moneda 11 4 3 3" xfId="515" xr:uid="{00000000-0005-0000-0000-0000AA1B0000}"/>
    <cellStyle name="Moneda 11 4 3 3 2" xfId="516" xr:uid="{00000000-0005-0000-0000-0000AB1B0000}"/>
    <cellStyle name="Moneda 11 4 3 4" xfId="517" xr:uid="{00000000-0005-0000-0000-0000AC1B0000}"/>
    <cellStyle name="Moneda 11 4 3 4 2" xfId="518" xr:uid="{00000000-0005-0000-0000-0000AD1B0000}"/>
    <cellStyle name="Moneda 11 4 3 5" xfId="519" xr:uid="{00000000-0005-0000-0000-0000AE1B0000}"/>
    <cellStyle name="Moneda 11 4 4" xfId="520" xr:uid="{00000000-0005-0000-0000-0000AF1B0000}"/>
    <cellStyle name="Moneda 11 4 4 2" xfId="521" xr:uid="{00000000-0005-0000-0000-0000B01B0000}"/>
    <cellStyle name="Moneda 11 4 5" xfId="522" xr:uid="{00000000-0005-0000-0000-0000B11B0000}"/>
    <cellStyle name="Moneda 11 4 5 2" xfId="523" xr:uid="{00000000-0005-0000-0000-0000B21B0000}"/>
    <cellStyle name="Moneda 11 4 6" xfId="524" xr:uid="{00000000-0005-0000-0000-0000B31B0000}"/>
    <cellStyle name="Moneda 11 4 6 2" xfId="525" xr:uid="{00000000-0005-0000-0000-0000B41B0000}"/>
    <cellStyle name="Moneda 11 4 7" xfId="526" xr:uid="{00000000-0005-0000-0000-0000B51B0000}"/>
    <cellStyle name="Moneda 11 5" xfId="527" xr:uid="{00000000-0005-0000-0000-0000B61B0000}"/>
    <cellStyle name="Moneda 11 5 2" xfId="528" xr:uid="{00000000-0005-0000-0000-0000B71B0000}"/>
    <cellStyle name="Moneda 11 5 2 2" xfId="529" xr:uid="{00000000-0005-0000-0000-0000B81B0000}"/>
    <cellStyle name="Moneda 11 5 2 2 2" xfId="530" xr:uid="{00000000-0005-0000-0000-0000B91B0000}"/>
    <cellStyle name="Moneda 11 5 2 3" xfId="531" xr:uid="{00000000-0005-0000-0000-0000BA1B0000}"/>
    <cellStyle name="Moneda 11 5 2 3 2" xfId="532" xr:uid="{00000000-0005-0000-0000-0000BB1B0000}"/>
    <cellStyle name="Moneda 11 5 2 4" xfId="533" xr:uid="{00000000-0005-0000-0000-0000BC1B0000}"/>
    <cellStyle name="Moneda 11 5 2 4 2" xfId="534" xr:uid="{00000000-0005-0000-0000-0000BD1B0000}"/>
    <cellStyle name="Moneda 11 5 2 5" xfId="535" xr:uid="{00000000-0005-0000-0000-0000BE1B0000}"/>
    <cellStyle name="Moneda 11 5 3" xfId="536" xr:uid="{00000000-0005-0000-0000-0000BF1B0000}"/>
    <cellStyle name="Moneda 11 5 3 2" xfId="537" xr:uid="{00000000-0005-0000-0000-0000C01B0000}"/>
    <cellStyle name="Moneda 11 5 4" xfId="538" xr:uid="{00000000-0005-0000-0000-0000C11B0000}"/>
    <cellStyle name="Moneda 11 5 4 2" xfId="539" xr:uid="{00000000-0005-0000-0000-0000C21B0000}"/>
    <cellStyle name="Moneda 11 5 5" xfId="540" xr:uid="{00000000-0005-0000-0000-0000C31B0000}"/>
    <cellStyle name="Moneda 11 5 5 2" xfId="541" xr:uid="{00000000-0005-0000-0000-0000C41B0000}"/>
    <cellStyle name="Moneda 11 5 6" xfId="542" xr:uid="{00000000-0005-0000-0000-0000C51B0000}"/>
    <cellStyle name="Moneda 11 6" xfId="543" xr:uid="{00000000-0005-0000-0000-0000C61B0000}"/>
    <cellStyle name="Moneda 11 6 2" xfId="544" xr:uid="{00000000-0005-0000-0000-0000C71B0000}"/>
    <cellStyle name="Moneda 11 6 2 2" xfId="545" xr:uid="{00000000-0005-0000-0000-0000C81B0000}"/>
    <cellStyle name="Moneda 11 6 3" xfId="546" xr:uid="{00000000-0005-0000-0000-0000C91B0000}"/>
    <cellStyle name="Moneda 11 6 3 2" xfId="547" xr:uid="{00000000-0005-0000-0000-0000CA1B0000}"/>
    <cellStyle name="Moneda 11 6 4" xfId="548" xr:uid="{00000000-0005-0000-0000-0000CB1B0000}"/>
    <cellStyle name="Moneda 11 6 4 2" xfId="549" xr:uid="{00000000-0005-0000-0000-0000CC1B0000}"/>
    <cellStyle name="Moneda 11 6 5" xfId="550" xr:uid="{00000000-0005-0000-0000-0000CD1B0000}"/>
    <cellStyle name="Moneda 11 7" xfId="551" xr:uid="{00000000-0005-0000-0000-0000CE1B0000}"/>
    <cellStyle name="Moneda 11 7 2" xfId="552" xr:uid="{00000000-0005-0000-0000-0000CF1B0000}"/>
    <cellStyle name="Moneda 11 8" xfId="553" xr:uid="{00000000-0005-0000-0000-0000D01B0000}"/>
    <cellStyle name="Moneda 11 8 2" xfId="554" xr:uid="{00000000-0005-0000-0000-0000D11B0000}"/>
    <cellStyle name="Moneda 11 9" xfId="555" xr:uid="{00000000-0005-0000-0000-0000D21B0000}"/>
    <cellStyle name="Moneda 11 9 2" xfId="556" xr:uid="{00000000-0005-0000-0000-0000D31B0000}"/>
    <cellStyle name="Moneda 12" xfId="557" xr:uid="{00000000-0005-0000-0000-0000D41B0000}"/>
    <cellStyle name="Moneda 12 2" xfId="558" xr:uid="{00000000-0005-0000-0000-0000D51B0000}"/>
    <cellStyle name="Moneda 12 2 2" xfId="559" xr:uid="{00000000-0005-0000-0000-0000D61B0000}"/>
    <cellStyle name="Moneda 12 2 2 2" xfId="560" xr:uid="{00000000-0005-0000-0000-0000D71B0000}"/>
    <cellStyle name="Moneda 12 2 2 2 2" xfId="561" xr:uid="{00000000-0005-0000-0000-0000D81B0000}"/>
    <cellStyle name="Moneda 12 2 2 2 2 2" xfId="562" xr:uid="{00000000-0005-0000-0000-0000D91B0000}"/>
    <cellStyle name="Moneda 12 2 2 2 3" xfId="563" xr:uid="{00000000-0005-0000-0000-0000DA1B0000}"/>
    <cellStyle name="Moneda 12 2 2 2 3 2" xfId="564" xr:uid="{00000000-0005-0000-0000-0000DB1B0000}"/>
    <cellStyle name="Moneda 12 2 2 2 4" xfId="565" xr:uid="{00000000-0005-0000-0000-0000DC1B0000}"/>
    <cellStyle name="Moneda 12 2 2 2 4 2" xfId="566" xr:uid="{00000000-0005-0000-0000-0000DD1B0000}"/>
    <cellStyle name="Moneda 12 2 2 2 5" xfId="567" xr:uid="{00000000-0005-0000-0000-0000DE1B0000}"/>
    <cellStyle name="Moneda 12 2 2 3" xfId="568" xr:uid="{00000000-0005-0000-0000-0000DF1B0000}"/>
    <cellStyle name="Moneda 12 2 2 3 2" xfId="569" xr:uid="{00000000-0005-0000-0000-0000E01B0000}"/>
    <cellStyle name="Moneda 12 2 2 4" xfId="570" xr:uid="{00000000-0005-0000-0000-0000E11B0000}"/>
    <cellStyle name="Moneda 12 2 2 4 2" xfId="571" xr:uid="{00000000-0005-0000-0000-0000E21B0000}"/>
    <cellStyle name="Moneda 12 2 2 5" xfId="572" xr:uid="{00000000-0005-0000-0000-0000E31B0000}"/>
    <cellStyle name="Moneda 12 2 2 5 2" xfId="573" xr:uid="{00000000-0005-0000-0000-0000E41B0000}"/>
    <cellStyle name="Moneda 12 2 2 6" xfId="574" xr:uid="{00000000-0005-0000-0000-0000E51B0000}"/>
    <cellStyle name="Moneda 12 2 3" xfId="575" xr:uid="{00000000-0005-0000-0000-0000E61B0000}"/>
    <cellStyle name="Moneda 12 2 3 2" xfId="576" xr:uid="{00000000-0005-0000-0000-0000E71B0000}"/>
    <cellStyle name="Moneda 12 2 3 2 2" xfId="577" xr:uid="{00000000-0005-0000-0000-0000E81B0000}"/>
    <cellStyle name="Moneda 12 2 3 3" xfId="578" xr:uid="{00000000-0005-0000-0000-0000E91B0000}"/>
    <cellStyle name="Moneda 12 2 3 3 2" xfId="579" xr:uid="{00000000-0005-0000-0000-0000EA1B0000}"/>
    <cellStyle name="Moneda 12 2 3 4" xfId="580" xr:uid="{00000000-0005-0000-0000-0000EB1B0000}"/>
    <cellStyle name="Moneda 12 2 3 4 2" xfId="581" xr:uid="{00000000-0005-0000-0000-0000EC1B0000}"/>
    <cellStyle name="Moneda 12 2 3 5" xfId="582" xr:uid="{00000000-0005-0000-0000-0000ED1B0000}"/>
    <cellStyle name="Moneda 12 2 4" xfId="583" xr:uid="{00000000-0005-0000-0000-0000EE1B0000}"/>
    <cellStyle name="Moneda 12 2 4 2" xfId="584" xr:uid="{00000000-0005-0000-0000-0000EF1B0000}"/>
    <cellStyle name="Moneda 12 2 5" xfId="585" xr:uid="{00000000-0005-0000-0000-0000F01B0000}"/>
    <cellStyle name="Moneda 12 2 5 2" xfId="586" xr:uid="{00000000-0005-0000-0000-0000F11B0000}"/>
    <cellStyle name="Moneda 12 2 6" xfId="587" xr:uid="{00000000-0005-0000-0000-0000F21B0000}"/>
    <cellStyle name="Moneda 12 2 6 2" xfId="588" xr:uid="{00000000-0005-0000-0000-0000F31B0000}"/>
    <cellStyle name="Moneda 12 2 7" xfId="589" xr:uid="{00000000-0005-0000-0000-0000F41B0000}"/>
    <cellStyle name="Moneda 12 2 8" xfId="590" xr:uid="{00000000-0005-0000-0000-0000F51B0000}"/>
    <cellStyle name="Moneda 12 3" xfId="591" xr:uid="{00000000-0005-0000-0000-0000F61B0000}"/>
    <cellStyle name="Moneda 12 3 2" xfId="592" xr:uid="{00000000-0005-0000-0000-0000F71B0000}"/>
    <cellStyle name="Moneda 12 3 2 2" xfId="593" xr:uid="{00000000-0005-0000-0000-0000F81B0000}"/>
    <cellStyle name="Moneda 12 3 2 2 2" xfId="594" xr:uid="{00000000-0005-0000-0000-0000F91B0000}"/>
    <cellStyle name="Moneda 12 3 2 3" xfId="595" xr:uid="{00000000-0005-0000-0000-0000FA1B0000}"/>
    <cellStyle name="Moneda 12 3 2 3 2" xfId="596" xr:uid="{00000000-0005-0000-0000-0000FB1B0000}"/>
    <cellStyle name="Moneda 12 3 2 4" xfId="597" xr:uid="{00000000-0005-0000-0000-0000FC1B0000}"/>
    <cellStyle name="Moneda 12 3 2 4 2" xfId="598" xr:uid="{00000000-0005-0000-0000-0000FD1B0000}"/>
    <cellStyle name="Moneda 12 3 2 5" xfId="599" xr:uid="{00000000-0005-0000-0000-0000FE1B0000}"/>
    <cellStyle name="Moneda 12 3 3" xfId="600" xr:uid="{00000000-0005-0000-0000-0000FF1B0000}"/>
    <cellStyle name="Moneda 12 3 3 2" xfId="601" xr:uid="{00000000-0005-0000-0000-0000001C0000}"/>
    <cellStyle name="Moneda 12 3 4" xfId="602" xr:uid="{00000000-0005-0000-0000-0000011C0000}"/>
    <cellStyle name="Moneda 12 3 4 2" xfId="603" xr:uid="{00000000-0005-0000-0000-0000021C0000}"/>
    <cellStyle name="Moneda 12 3 5" xfId="604" xr:uid="{00000000-0005-0000-0000-0000031C0000}"/>
    <cellStyle name="Moneda 12 3 5 2" xfId="605" xr:uid="{00000000-0005-0000-0000-0000041C0000}"/>
    <cellStyle name="Moneda 12 3 6" xfId="606" xr:uid="{00000000-0005-0000-0000-0000051C0000}"/>
    <cellStyle name="Moneda 12 4" xfId="607" xr:uid="{00000000-0005-0000-0000-0000061C0000}"/>
    <cellStyle name="Moneda 12 4 2" xfId="608" xr:uid="{00000000-0005-0000-0000-0000071C0000}"/>
    <cellStyle name="Moneda 12 4 2 2" xfId="609" xr:uid="{00000000-0005-0000-0000-0000081C0000}"/>
    <cellStyle name="Moneda 12 4 3" xfId="610" xr:uid="{00000000-0005-0000-0000-0000091C0000}"/>
    <cellStyle name="Moneda 12 4 3 2" xfId="611" xr:uid="{00000000-0005-0000-0000-00000A1C0000}"/>
    <cellStyle name="Moneda 12 4 4" xfId="612" xr:uid="{00000000-0005-0000-0000-00000B1C0000}"/>
    <cellStyle name="Moneda 12 4 4 2" xfId="613" xr:uid="{00000000-0005-0000-0000-00000C1C0000}"/>
    <cellStyle name="Moneda 12 4 5" xfId="614" xr:uid="{00000000-0005-0000-0000-00000D1C0000}"/>
    <cellStyle name="Moneda 12 5" xfId="615" xr:uid="{00000000-0005-0000-0000-00000E1C0000}"/>
    <cellStyle name="Moneda 12 5 2" xfId="616" xr:uid="{00000000-0005-0000-0000-00000F1C0000}"/>
    <cellStyle name="Moneda 12 6" xfId="617" xr:uid="{00000000-0005-0000-0000-0000101C0000}"/>
    <cellStyle name="Moneda 12 6 2" xfId="618" xr:uid="{00000000-0005-0000-0000-0000111C0000}"/>
    <cellStyle name="Moneda 12 7" xfId="619" xr:uid="{00000000-0005-0000-0000-0000121C0000}"/>
    <cellStyle name="Moneda 12 7 2" xfId="620" xr:uid="{00000000-0005-0000-0000-0000131C0000}"/>
    <cellStyle name="Moneda 12 8" xfId="621" xr:uid="{00000000-0005-0000-0000-0000141C0000}"/>
    <cellStyle name="Moneda 12 9" xfId="622" xr:uid="{00000000-0005-0000-0000-0000151C0000}"/>
    <cellStyle name="Moneda 13" xfId="623" xr:uid="{00000000-0005-0000-0000-0000161C0000}"/>
    <cellStyle name="Moneda 13 10" xfId="624" xr:uid="{00000000-0005-0000-0000-0000171C0000}"/>
    <cellStyle name="Moneda 13 2" xfId="625" xr:uid="{00000000-0005-0000-0000-0000181C0000}"/>
    <cellStyle name="Moneda 13 2 2" xfId="626" xr:uid="{00000000-0005-0000-0000-0000191C0000}"/>
    <cellStyle name="Moneda 13 2 2 2" xfId="627" xr:uid="{00000000-0005-0000-0000-00001A1C0000}"/>
    <cellStyle name="Moneda 13 2 2 2 2" xfId="628" xr:uid="{00000000-0005-0000-0000-00001B1C0000}"/>
    <cellStyle name="Moneda 13 2 2 2 2 2" xfId="629" xr:uid="{00000000-0005-0000-0000-00001C1C0000}"/>
    <cellStyle name="Moneda 13 2 2 2 3" xfId="630" xr:uid="{00000000-0005-0000-0000-00001D1C0000}"/>
    <cellStyle name="Moneda 13 2 2 2 3 2" xfId="631" xr:uid="{00000000-0005-0000-0000-00001E1C0000}"/>
    <cellStyle name="Moneda 13 2 2 2 4" xfId="632" xr:uid="{00000000-0005-0000-0000-00001F1C0000}"/>
    <cellStyle name="Moneda 13 2 2 2 4 2" xfId="633" xr:uid="{00000000-0005-0000-0000-0000201C0000}"/>
    <cellStyle name="Moneda 13 2 2 2 5" xfId="634" xr:uid="{00000000-0005-0000-0000-0000211C0000}"/>
    <cellStyle name="Moneda 13 2 2 3" xfId="635" xr:uid="{00000000-0005-0000-0000-0000221C0000}"/>
    <cellStyle name="Moneda 13 2 2 3 2" xfId="636" xr:uid="{00000000-0005-0000-0000-0000231C0000}"/>
    <cellStyle name="Moneda 13 2 2 4" xfId="637" xr:uid="{00000000-0005-0000-0000-0000241C0000}"/>
    <cellStyle name="Moneda 13 2 2 4 2" xfId="638" xr:uid="{00000000-0005-0000-0000-0000251C0000}"/>
    <cellStyle name="Moneda 13 2 2 5" xfId="639" xr:uid="{00000000-0005-0000-0000-0000261C0000}"/>
    <cellStyle name="Moneda 13 2 2 5 2" xfId="640" xr:uid="{00000000-0005-0000-0000-0000271C0000}"/>
    <cellStyle name="Moneda 13 2 2 6" xfId="641" xr:uid="{00000000-0005-0000-0000-0000281C0000}"/>
    <cellStyle name="Moneda 13 2 3" xfId="642" xr:uid="{00000000-0005-0000-0000-0000291C0000}"/>
    <cellStyle name="Moneda 13 2 3 2" xfId="643" xr:uid="{00000000-0005-0000-0000-00002A1C0000}"/>
    <cellStyle name="Moneda 13 2 3 2 2" xfId="644" xr:uid="{00000000-0005-0000-0000-00002B1C0000}"/>
    <cellStyle name="Moneda 13 2 3 3" xfId="645" xr:uid="{00000000-0005-0000-0000-00002C1C0000}"/>
    <cellStyle name="Moneda 13 2 3 3 2" xfId="646" xr:uid="{00000000-0005-0000-0000-00002D1C0000}"/>
    <cellStyle name="Moneda 13 2 3 4" xfId="647" xr:uid="{00000000-0005-0000-0000-00002E1C0000}"/>
    <cellStyle name="Moneda 13 2 3 4 2" xfId="648" xr:uid="{00000000-0005-0000-0000-00002F1C0000}"/>
    <cellStyle name="Moneda 13 2 3 5" xfId="649" xr:uid="{00000000-0005-0000-0000-0000301C0000}"/>
    <cellStyle name="Moneda 13 2 4" xfId="650" xr:uid="{00000000-0005-0000-0000-0000311C0000}"/>
    <cellStyle name="Moneda 13 2 4 2" xfId="651" xr:uid="{00000000-0005-0000-0000-0000321C0000}"/>
    <cellStyle name="Moneda 13 2 5" xfId="652" xr:uid="{00000000-0005-0000-0000-0000331C0000}"/>
    <cellStyle name="Moneda 13 2 5 2" xfId="653" xr:uid="{00000000-0005-0000-0000-0000341C0000}"/>
    <cellStyle name="Moneda 13 2 6" xfId="654" xr:uid="{00000000-0005-0000-0000-0000351C0000}"/>
    <cellStyle name="Moneda 13 2 6 2" xfId="655" xr:uid="{00000000-0005-0000-0000-0000361C0000}"/>
    <cellStyle name="Moneda 13 2 7" xfId="656" xr:uid="{00000000-0005-0000-0000-0000371C0000}"/>
    <cellStyle name="Moneda 13 2 8" xfId="657" xr:uid="{00000000-0005-0000-0000-0000381C0000}"/>
    <cellStyle name="Moneda 13 3" xfId="658" xr:uid="{00000000-0005-0000-0000-0000391C0000}"/>
    <cellStyle name="Moneda 13 3 2" xfId="659" xr:uid="{00000000-0005-0000-0000-00003A1C0000}"/>
    <cellStyle name="Moneda 13 3 2 2" xfId="660" xr:uid="{00000000-0005-0000-0000-00003B1C0000}"/>
    <cellStyle name="Moneda 13 3 2 2 2" xfId="661" xr:uid="{00000000-0005-0000-0000-00003C1C0000}"/>
    <cellStyle name="Moneda 13 3 2 3" xfId="662" xr:uid="{00000000-0005-0000-0000-00003D1C0000}"/>
    <cellStyle name="Moneda 13 3 2 3 2" xfId="663" xr:uid="{00000000-0005-0000-0000-00003E1C0000}"/>
    <cellStyle name="Moneda 13 3 2 4" xfId="664" xr:uid="{00000000-0005-0000-0000-00003F1C0000}"/>
    <cellStyle name="Moneda 13 3 2 4 2" xfId="665" xr:uid="{00000000-0005-0000-0000-0000401C0000}"/>
    <cellStyle name="Moneda 13 3 2 5" xfId="666" xr:uid="{00000000-0005-0000-0000-0000411C0000}"/>
    <cellStyle name="Moneda 13 3 3" xfId="667" xr:uid="{00000000-0005-0000-0000-0000421C0000}"/>
    <cellStyle name="Moneda 13 3 3 2" xfId="668" xr:uid="{00000000-0005-0000-0000-0000431C0000}"/>
    <cellStyle name="Moneda 13 3 4" xfId="669" xr:uid="{00000000-0005-0000-0000-0000441C0000}"/>
    <cellStyle name="Moneda 13 3 4 2" xfId="670" xr:uid="{00000000-0005-0000-0000-0000451C0000}"/>
    <cellStyle name="Moneda 13 3 5" xfId="671" xr:uid="{00000000-0005-0000-0000-0000461C0000}"/>
    <cellStyle name="Moneda 13 3 5 2" xfId="672" xr:uid="{00000000-0005-0000-0000-0000471C0000}"/>
    <cellStyle name="Moneda 13 3 6" xfId="673" xr:uid="{00000000-0005-0000-0000-0000481C0000}"/>
    <cellStyle name="Moneda 13 4" xfId="674" xr:uid="{00000000-0005-0000-0000-0000491C0000}"/>
    <cellStyle name="Moneda 13 4 2" xfId="675" xr:uid="{00000000-0005-0000-0000-00004A1C0000}"/>
    <cellStyle name="Moneda 13 4 2 2" xfId="676" xr:uid="{00000000-0005-0000-0000-00004B1C0000}"/>
    <cellStyle name="Moneda 13 4 3" xfId="677" xr:uid="{00000000-0005-0000-0000-00004C1C0000}"/>
    <cellStyle name="Moneda 13 4 3 2" xfId="678" xr:uid="{00000000-0005-0000-0000-00004D1C0000}"/>
    <cellStyle name="Moneda 13 4 4" xfId="679" xr:uid="{00000000-0005-0000-0000-00004E1C0000}"/>
    <cellStyle name="Moneda 13 4 4 2" xfId="680" xr:uid="{00000000-0005-0000-0000-00004F1C0000}"/>
    <cellStyle name="Moneda 13 4 5" xfId="681" xr:uid="{00000000-0005-0000-0000-0000501C0000}"/>
    <cellStyle name="Moneda 13 5" xfId="682" xr:uid="{00000000-0005-0000-0000-0000511C0000}"/>
    <cellStyle name="Moneda 13 5 2" xfId="683" xr:uid="{00000000-0005-0000-0000-0000521C0000}"/>
    <cellStyle name="Moneda 13 5 2 2" xfId="684" xr:uid="{00000000-0005-0000-0000-0000531C0000}"/>
    <cellStyle name="Moneda 13 5 3" xfId="685" xr:uid="{00000000-0005-0000-0000-0000541C0000}"/>
    <cellStyle name="Moneda 13 5 3 2" xfId="686" xr:uid="{00000000-0005-0000-0000-0000551C0000}"/>
    <cellStyle name="Moneda 13 5 4" xfId="687" xr:uid="{00000000-0005-0000-0000-0000561C0000}"/>
    <cellStyle name="Moneda 13 5 4 2" xfId="688" xr:uid="{00000000-0005-0000-0000-0000571C0000}"/>
    <cellStyle name="Moneda 13 5 5" xfId="689" xr:uid="{00000000-0005-0000-0000-0000581C0000}"/>
    <cellStyle name="Moneda 13 6" xfId="690" xr:uid="{00000000-0005-0000-0000-0000591C0000}"/>
    <cellStyle name="Moneda 13 6 2" xfId="691" xr:uid="{00000000-0005-0000-0000-00005A1C0000}"/>
    <cellStyle name="Moneda 13 7" xfId="692" xr:uid="{00000000-0005-0000-0000-00005B1C0000}"/>
    <cellStyle name="Moneda 13 7 2" xfId="693" xr:uid="{00000000-0005-0000-0000-00005C1C0000}"/>
    <cellStyle name="Moneda 13 8" xfId="694" xr:uid="{00000000-0005-0000-0000-00005D1C0000}"/>
    <cellStyle name="Moneda 13 8 2" xfId="695" xr:uid="{00000000-0005-0000-0000-00005E1C0000}"/>
    <cellStyle name="Moneda 13 9" xfId="696" xr:uid="{00000000-0005-0000-0000-00005F1C0000}"/>
    <cellStyle name="Moneda 14" xfId="697" xr:uid="{00000000-0005-0000-0000-0000601C0000}"/>
    <cellStyle name="Moneda 14 2" xfId="698" xr:uid="{00000000-0005-0000-0000-0000611C0000}"/>
    <cellStyle name="Moneda 14 2 2" xfId="699" xr:uid="{00000000-0005-0000-0000-0000621C0000}"/>
    <cellStyle name="Moneda 14 2 2 2" xfId="700" xr:uid="{00000000-0005-0000-0000-0000631C0000}"/>
    <cellStyle name="Moneda 14 2 2 2 2" xfId="701" xr:uid="{00000000-0005-0000-0000-0000641C0000}"/>
    <cellStyle name="Moneda 14 2 2 2 2 2" xfId="702" xr:uid="{00000000-0005-0000-0000-0000651C0000}"/>
    <cellStyle name="Moneda 14 2 2 2 3" xfId="703" xr:uid="{00000000-0005-0000-0000-0000661C0000}"/>
    <cellStyle name="Moneda 14 2 2 2 3 2" xfId="704" xr:uid="{00000000-0005-0000-0000-0000671C0000}"/>
    <cellStyle name="Moneda 14 2 2 2 4" xfId="705" xr:uid="{00000000-0005-0000-0000-0000681C0000}"/>
    <cellStyle name="Moneda 14 2 2 2 4 2" xfId="706" xr:uid="{00000000-0005-0000-0000-0000691C0000}"/>
    <cellStyle name="Moneda 14 2 2 2 5" xfId="707" xr:uid="{00000000-0005-0000-0000-00006A1C0000}"/>
    <cellStyle name="Moneda 14 2 2 3" xfId="708" xr:uid="{00000000-0005-0000-0000-00006B1C0000}"/>
    <cellStyle name="Moneda 14 2 2 3 2" xfId="709" xr:uid="{00000000-0005-0000-0000-00006C1C0000}"/>
    <cellStyle name="Moneda 14 2 2 4" xfId="710" xr:uid="{00000000-0005-0000-0000-00006D1C0000}"/>
    <cellStyle name="Moneda 14 2 2 4 2" xfId="711" xr:uid="{00000000-0005-0000-0000-00006E1C0000}"/>
    <cellStyle name="Moneda 14 2 2 5" xfId="712" xr:uid="{00000000-0005-0000-0000-00006F1C0000}"/>
    <cellStyle name="Moneda 14 2 2 5 2" xfId="713" xr:uid="{00000000-0005-0000-0000-0000701C0000}"/>
    <cellStyle name="Moneda 14 2 2 6" xfId="714" xr:uid="{00000000-0005-0000-0000-0000711C0000}"/>
    <cellStyle name="Moneda 14 2 3" xfId="715" xr:uid="{00000000-0005-0000-0000-0000721C0000}"/>
    <cellStyle name="Moneda 14 2 3 2" xfId="716" xr:uid="{00000000-0005-0000-0000-0000731C0000}"/>
    <cellStyle name="Moneda 14 2 3 2 2" xfId="717" xr:uid="{00000000-0005-0000-0000-0000741C0000}"/>
    <cellStyle name="Moneda 14 2 3 3" xfId="718" xr:uid="{00000000-0005-0000-0000-0000751C0000}"/>
    <cellStyle name="Moneda 14 2 3 3 2" xfId="719" xr:uid="{00000000-0005-0000-0000-0000761C0000}"/>
    <cellStyle name="Moneda 14 2 3 4" xfId="720" xr:uid="{00000000-0005-0000-0000-0000771C0000}"/>
    <cellStyle name="Moneda 14 2 3 4 2" xfId="721" xr:uid="{00000000-0005-0000-0000-0000781C0000}"/>
    <cellStyle name="Moneda 14 2 3 5" xfId="722" xr:uid="{00000000-0005-0000-0000-0000791C0000}"/>
    <cellStyle name="Moneda 14 2 4" xfId="723" xr:uid="{00000000-0005-0000-0000-00007A1C0000}"/>
    <cellStyle name="Moneda 14 2 4 2" xfId="724" xr:uid="{00000000-0005-0000-0000-00007B1C0000}"/>
    <cellStyle name="Moneda 14 2 5" xfId="725" xr:uid="{00000000-0005-0000-0000-00007C1C0000}"/>
    <cellStyle name="Moneda 14 2 5 2" xfId="726" xr:uid="{00000000-0005-0000-0000-00007D1C0000}"/>
    <cellStyle name="Moneda 14 2 6" xfId="727" xr:uid="{00000000-0005-0000-0000-00007E1C0000}"/>
    <cellStyle name="Moneda 14 2 6 2" xfId="728" xr:uid="{00000000-0005-0000-0000-00007F1C0000}"/>
    <cellStyle name="Moneda 14 2 7" xfId="729" xr:uid="{00000000-0005-0000-0000-0000801C0000}"/>
    <cellStyle name="Moneda 14 2 8" xfId="730" xr:uid="{00000000-0005-0000-0000-0000811C0000}"/>
    <cellStyle name="Moneda 14 3" xfId="731" xr:uid="{00000000-0005-0000-0000-0000821C0000}"/>
    <cellStyle name="Moneda 14 3 2" xfId="732" xr:uid="{00000000-0005-0000-0000-0000831C0000}"/>
    <cellStyle name="Moneda 14 3 2 2" xfId="733" xr:uid="{00000000-0005-0000-0000-0000841C0000}"/>
    <cellStyle name="Moneda 14 3 2 2 2" xfId="734" xr:uid="{00000000-0005-0000-0000-0000851C0000}"/>
    <cellStyle name="Moneda 14 3 2 3" xfId="735" xr:uid="{00000000-0005-0000-0000-0000861C0000}"/>
    <cellStyle name="Moneda 14 3 2 3 2" xfId="736" xr:uid="{00000000-0005-0000-0000-0000871C0000}"/>
    <cellStyle name="Moneda 14 3 2 4" xfId="737" xr:uid="{00000000-0005-0000-0000-0000881C0000}"/>
    <cellStyle name="Moneda 14 3 2 4 2" xfId="738" xr:uid="{00000000-0005-0000-0000-0000891C0000}"/>
    <cellStyle name="Moneda 14 3 2 5" xfId="739" xr:uid="{00000000-0005-0000-0000-00008A1C0000}"/>
    <cellStyle name="Moneda 14 3 3" xfId="740" xr:uid="{00000000-0005-0000-0000-00008B1C0000}"/>
    <cellStyle name="Moneda 14 3 3 2" xfId="741" xr:uid="{00000000-0005-0000-0000-00008C1C0000}"/>
    <cellStyle name="Moneda 14 3 4" xfId="742" xr:uid="{00000000-0005-0000-0000-00008D1C0000}"/>
    <cellStyle name="Moneda 14 3 4 2" xfId="743" xr:uid="{00000000-0005-0000-0000-00008E1C0000}"/>
    <cellStyle name="Moneda 14 3 5" xfId="744" xr:uid="{00000000-0005-0000-0000-00008F1C0000}"/>
    <cellStyle name="Moneda 14 3 5 2" xfId="745" xr:uid="{00000000-0005-0000-0000-0000901C0000}"/>
    <cellStyle name="Moneda 14 3 6" xfId="746" xr:uid="{00000000-0005-0000-0000-0000911C0000}"/>
    <cellStyle name="Moneda 14 4" xfId="747" xr:uid="{00000000-0005-0000-0000-0000921C0000}"/>
    <cellStyle name="Moneda 14 4 2" xfId="748" xr:uid="{00000000-0005-0000-0000-0000931C0000}"/>
    <cellStyle name="Moneda 14 4 2 2" xfId="749" xr:uid="{00000000-0005-0000-0000-0000941C0000}"/>
    <cellStyle name="Moneda 14 4 3" xfId="750" xr:uid="{00000000-0005-0000-0000-0000951C0000}"/>
    <cellStyle name="Moneda 14 4 3 2" xfId="751" xr:uid="{00000000-0005-0000-0000-0000961C0000}"/>
    <cellStyle name="Moneda 14 4 4" xfId="752" xr:uid="{00000000-0005-0000-0000-0000971C0000}"/>
    <cellStyle name="Moneda 14 4 4 2" xfId="753" xr:uid="{00000000-0005-0000-0000-0000981C0000}"/>
    <cellStyle name="Moneda 14 4 5" xfId="754" xr:uid="{00000000-0005-0000-0000-0000991C0000}"/>
    <cellStyle name="Moneda 14 5" xfId="755" xr:uid="{00000000-0005-0000-0000-00009A1C0000}"/>
    <cellStyle name="Moneda 14 5 2" xfId="756" xr:uid="{00000000-0005-0000-0000-00009B1C0000}"/>
    <cellStyle name="Moneda 14 6" xfId="757" xr:uid="{00000000-0005-0000-0000-00009C1C0000}"/>
    <cellStyle name="Moneda 14 6 2" xfId="758" xr:uid="{00000000-0005-0000-0000-00009D1C0000}"/>
    <cellStyle name="Moneda 14 7" xfId="759" xr:uid="{00000000-0005-0000-0000-00009E1C0000}"/>
    <cellStyle name="Moneda 14 7 2" xfId="760" xr:uid="{00000000-0005-0000-0000-00009F1C0000}"/>
    <cellStyle name="Moneda 14 8" xfId="761" xr:uid="{00000000-0005-0000-0000-0000A01C0000}"/>
    <cellStyle name="Moneda 14 9" xfId="762" xr:uid="{00000000-0005-0000-0000-0000A11C0000}"/>
    <cellStyle name="Moneda 15" xfId="763" xr:uid="{00000000-0005-0000-0000-0000A21C0000}"/>
    <cellStyle name="Moneda 15 2" xfId="764" xr:uid="{00000000-0005-0000-0000-0000A31C0000}"/>
    <cellStyle name="Moneda 15 2 2" xfId="765" xr:uid="{00000000-0005-0000-0000-0000A41C0000}"/>
    <cellStyle name="Moneda 15 2 2 2" xfId="766" xr:uid="{00000000-0005-0000-0000-0000A51C0000}"/>
    <cellStyle name="Moneda 15 2 2 2 2" xfId="767" xr:uid="{00000000-0005-0000-0000-0000A61C0000}"/>
    <cellStyle name="Moneda 15 2 2 2 2 2" xfId="768" xr:uid="{00000000-0005-0000-0000-0000A71C0000}"/>
    <cellStyle name="Moneda 15 2 2 2 3" xfId="769" xr:uid="{00000000-0005-0000-0000-0000A81C0000}"/>
    <cellStyle name="Moneda 15 2 2 2 3 2" xfId="770" xr:uid="{00000000-0005-0000-0000-0000A91C0000}"/>
    <cellStyle name="Moneda 15 2 2 2 4" xfId="771" xr:uid="{00000000-0005-0000-0000-0000AA1C0000}"/>
    <cellStyle name="Moneda 15 2 2 2 4 2" xfId="772" xr:uid="{00000000-0005-0000-0000-0000AB1C0000}"/>
    <cellStyle name="Moneda 15 2 2 2 5" xfId="773" xr:uid="{00000000-0005-0000-0000-0000AC1C0000}"/>
    <cellStyle name="Moneda 15 2 2 3" xfId="774" xr:uid="{00000000-0005-0000-0000-0000AD1C0000}"/>
    <cellStyle name="Moneda 15 2 2 3 2" xfId="775" xr:uid="{00000000-0005-0000-0000-0000AE1C0000}"/>
    <cellStyle name="Moneda 15 2 2 4" xfId="776" xr:uid="{00000000-0005-0000-0000-0000AF1C0000}"/>
    <cellStyle name="Moneda 15 2 2 4 2" xfId="777" xr:uid="{00000000-0005-0000-0000-0000B01C0000}"/>
    <cellStyle name="Moneda 15 2 2 5" xfId="778" xr:uid="{00000000-0005-0000-0000-0000B11C0000}"/>
    <cellStyle name="Moneda 15 2 2 5 2" xfId="779" xr:uid="{00000000-0005-0000-0000-0000B21C0000}"/>
    <cellStyle name="Moneda 15 2 2 6" xfId="780" xr:uid="{00000000-0005-0000-0000-0000B31C0000}"/>
    <cellStyle name="Moneda 15 2 3" xfId="781" xr:uid="{00000000-0005-0000-0000-0000B41C0000}"/>
    <cellStyle name="Moneda 15 2 3 2" xfId="782" xr:uid="{00000000-0005-0000-0000-0000B51C0000}"/>
    <cellStyle name="Moneda 15 2 3 2 2" xfId="783" xr:uid="{00000000-0005-0000-0000-0000B61C0000}"/>
    <cellStyle name="Moneda 15 2 3 3" xfId="784" xr:uid="{00000000-0005-0000-0000-0000B71C0000}"/>
    <cellStyle name="Moneda 15 2 3 3 2" xfId="785" xr:uid="{00000000-0005-0000-0000-0000B81C0000}"/>
    <cellStyle name="Moneda 15 2 3 4" xfId="786" xr:uid="{00000000-0005-0000-0000-0000B91C0000}"/>
    <cellStyle name="Moneda 15 2 3 4 2" xfId="787" xr:uid="{00000000-0005-0000-0000-0000BA1C0000}"/>
    <cellStyle name="Moneda 15 2 3 5" xfId="788" xr:uid="{00000000-0005-0000-0000-0000BB1C0000}"/>
    <cellStyle name="Moneda 15 2 4" xfId="789" xr:uid="{00000000-0005-0000-0000-0000BC1C0000}"/>
    <cellStyle name="Moneda 15 2 4 2" xfId="790" xr:uid="{00000000-0005-0000-0000-0000BD1C0000}"/>
    <cellStyle name="Moneda 15 2 5" xfId="791" xr:uid="{00000000-0005-0000-0000-0000BE1C0000}"/>
    <cellStyle name="Moneda 15 2 5 2" xfId="792" xr:uid="{00000000-0005-0000-0000-0000BF1C0000}"/>
    <cellStyle name="Moneda 15 2 6" xfId="793" xr:uid="{00000000-0005-0000-0000-0000C01C0000}"/>
    <cellStyle name="Moneda 15 2 6 2" xfId="794" xr:uid="{00000000-0005-0000-0000-0000C11C0000}"/>
    <cellStyle name="Moneda 15 2 7" xfId="795" xr:uid="{00000000-0005-0000-0000-0000C21C0000}"/>
    <cellStyle name="Moneda 15 2 8" xfId="796" xr:uid="{00000000-0005-0000-0000-0000C31C0000}"/>
    <cellStyle name="Moneda 15 3" xfId="797" xr:uid="{00000000-0005-0000-0000-0000C41C0000}"/>
    <cellStyle name="Moneda 15 3 2" xfId="798" xr:uid="{00000000-0005-0000-0000-0000C51C0000}"/>
    <cellStyle name="Moneda 15 3 2 2" xfId="799" xr:uid="{00000000-0005-0000-0000-0000C61C0000}"/>
    <cellStyle name="Moneda 15 3 2 2 2" xfId="800" xr:uid="{00000000-0005-0000-0000-0000C71C0000}"/>
    <cellStyle name="Moneda 15 3 2 3" xfId="801" xr:uid="{00000000-0005-0000-0000-0000C81C0000}"/>
    <cellStyle name="Moneda 15 3 2 3 2" xfId="802" xr:uid="{00000000-0005-0000-0000-0000C91C0000}"/>
    <cellStyle name="Moneda 15 3 2 4" xfId="803" xr:uid="{00000000-0005-0000-0000-0000CA1C0000}"/>
    <cellStyle name="Moneda 15 3 2 4 2" xfId="804" xr:uid="{00000000-0005-0000-0000-0000CB1C0000}"/>
    <cellStyle name="Moneda 15 3 2 5" xfId="805" xr:uid="{00000000-0005-0000-0000-0000CC1C0000}"/>
    <cellStyle name="Moneda 15 3 3" xfId="806" xr:uid="{00000000-0005-0000-0000-0000CD1C0000}"/>
    <cellStyle name="Moneda 15 3 3 2" xfId="807" xr:uid="{00000000-0005-0000-0000-0000CE1C0000}"/>
    <cellStyle name="Moneda 15 3 4" xfId="808" xr:uid="{00000000-0005-0000-0000-0000CF1C0000}"/>
    <cellStyle name="Moneda 15 3 4 2" xfId="809" xr:uid="{00000000-0005-0000-0000-0000D01C0000}"/>
    <cellStyle name="Moneda 15 3 5" xfId="810" xr:uid="{00000000-0005-0000-0000-0000D11C0000}"/>
    <cellStyle name="Moneda 15 3 5 2" xfId="811" xr:uid="{00000000-0005-0000-0000-0000D21C0000}"/>
    <cellStyle name="Moneda 15 3 6" xfId="812" xr:uid="{00000000-0005-0000-0000-0000D31C0000}"/>
    <cellStyle name="Moneda 15 4" xfId="813" xr:uid="{00000000-0005-0000-0000-0000D41C0000}"/>
    <cellStyle name="Moneda 15 4 2" xfId="814" xr:uid="{00000000-0005-0000-0000-0000D51C0000}"/>
    <cellStyle name="Moneda 15 4 2 2" xfId="815" xr:uid="{00000000-0005-0000-0000-0000D61C0000}"/>
    <cellStyle name="Moneda 15 4 3" xfId="816" xr:uid="{00000000-0005-0000-0000-0000D71C0000}"/>
    <cellStyle name="Moneda 15 4 3 2" xfId="817" xr:uid="{00000000-0005-0000-0000-0000D81C0000}"/>
    <cellStyle name="Moneda 15 4 4" xfId="818" xr:uid="{00000000-0005-0000-0000-0000D91C0000}"/>
    <cellStyle name="Moneda 15 4 4 2" xfId="819" xr:uid="{00000000-0005-0000-0000-0000DA1C0000}"/>
    <cellStyle name="Moneda 15 4 5" xfId="820" xr:uid="{00000000-0005-0000-0000-0000DB1C0000}"/>
    <cellStyle name="Moneda 15 5" xfId="821" xr:uid="{00000000-0005-0000-0000-0000DC1C0000}"/>
    <cellStyle name="Moneda 15 5 2" xfId="822" xr:uid="{00000000-0005-0000-0000-0000DD1C0000}"/>
    <cellStyle name="Moneda 15 6" xfId="823" xr:uid="{00000000-0005-0000-0000-0000DE1C0000}"/>
    <cellStyle name="Moneda 15 6 2" xfId="824" xr:uid="{00000000-0005-0000-0000-0000DF1C0000}"/>
    <cellStyle name="Moneda 15 7" xfId="825" xr:uid="{00000000-0005-0000-0000-0000E01C0000}"/>
    <cellStyle name="Moneda 15 7 2" xfId="826" xr:uid="{00000000-0005-0000-0000-0000E11C0000}"/>
    <cellStyle name="Moneda 15 8" xfId="827" xr:uid="{00000000-0005-0000-0000-0000E21C0000}"/>
    <cellStyle name="Moneda 15 9" xfId="828" xr:uid="{00000000-0005-0000-0000-0000E31C0000}"/>
    <cellStyle name="Moneda 16" xfId="829" xr:uid="{00000000-0005-0000-0000-0000E41C0000}"/>
    <cellStyle name="Moneda 16 2" xfId="830" xr:uid="{00000000-0005-0000-0000-0000E51C0000}"/>
    <cellStyle name="Moneda 16 2 2" xfId="831" xr:uid="{00000000-0005-0000-0000-0000E61C0000}"/>
    <cellStyle name="Moneda 16 2 2 2" xfId="832" xr:uid="{00000000-0005-0000-0000-0000E71C0000}"/>
    <cellStyle name="Moneda 16 2 2 2 2" xfId="833" xr:uid="{00000000-0005-0000-0000-0000E81C0000}"/>
    <cellStyle name="Moneda 16 2 2 3" xfId="834" xr:uid="{00000000-0005-0000-0000-0000E91C0000}"/>
    <cellStyle name="Moneda 16 2 2 3 2" xfId="835" xr:uid="{00000000-0005-0000-0000-0000EA1C0000}"/>
    <cellStyle name="Moneda 16 2 2 4" xfId="836" xr:uid="{00000000-0005-0000-0000-0000EB1C0000}"/>
    <cellStyle name="Moneda 16 2 2 4 2" xfId="837" xr:uid="{00000000-0005-0000-0000-0000EC1C0000}"/>
    <cellStyle name="Moneda 16 2 2 5" xfId="838" xr:uid="{00000000-0005-0000-0000-0000ED1C0000}"/>
    <cellStyle name="Moneda 16 2 3" xfId="839" xr:uid="{00000000-0005-0000-0000-0000EE1C0000}"/>
    <cellStyle name="Moneda 16 2 3 2" xfId="840" xr:uid="{00000000-0005-0000-0000-0000EF1C0000}"/>
    <cellStyle name="Moneda 16 2 4" xfId="841" xr:uid="{00000000-0005-0000-0000-0000F01C0000}"/>
    <cellStyle name="Moneda 16 2 4 2" xfId="842" xr:uid="{00000000-0005-0000-0000-0000F11C0000}"/>
    <cellStyle name="Moneda 16 2 5" xfId="843" xr:uid="{00000000-0005-0000-0000-0000F21C0000}"/>
    <cellStyle name="Moneda 16 2 5 2" xfId="844" xr:uid="{00000000-0005-0000-0000-0000F31C0000}"/>
    <cellStyle name="Moneda 16 2 6" xfId="845" xr:uid="{00000000-0005-0000-0000-0000F41C0000}"/>
    <cellStyle name="Moneda 16 2 7" xfId="846" xr:uid="{00000000-0005-0000-0000-0000F51C0000}"/>
    <cellStyle name="Moneda 16 3" xfId="847" xr:uid="{00000000-0005-0000-0000-0000F61C0000}"/>
    <cellStyle name="Moneda 16 3 2" xfId="848" xr:uid="{00000000-0005-0000-0000-0000F71C0000}"/>
    <cellStyle name="Moneda 16 3 2 2" xfId="849" xr:uid="{00000000-0005-0000-0000-0000F81C0000}"/>
    <cellStyle name="Moneda 16 3 3" xfId="850" xr:uid="{00000000-0005-0000-0000-0000F91C0000}"/>
    <cellStyle name="Moneda 16 3 3 2" xfId="851" xr:uid="{00000000-0005-0000-0000-0000FA1C0000}"/>
    <cellStyle name="Moneda 16 3 4" xfId="852" xr:uid="{00000000-0005-0000-0000-0000FB1C0000}"/>
    <cellStyle name="Moneda 16 3 4 2" xfId="853" xr:uid="{00000000-0005-0000-0000-0000FC1C0000}"/>
    <cellStyle name="Moneda 16 3 5" xfId="854" xr:uid="{00000000-0005-0000-0000-0000FD1C0000}"/>
    <cellStyle name="Moneda 16 4" xfId="855" xr:uid="{00000000-0005-0000-0000-0000FE1C0000}"/>
    <cellStyle name="Moneda 16 4 2" xfId="856" xr:uid="{00000000-0005-0000-0000-0000FF1C0000}"/>
    <cellStyle name="Moneda 16 5" xfId="857" xr:uid="{00000000-0005-0000-0000-0000001D0000}"/>
    <cellStyle name="Moneda 16 5 2" xfId="858" xr:uid="{00000000-0005-0000-0000-0000011D0000}"/>
    <cellStyle name="Moneda 16 6" xfId="859" xr:uid="{00000000-0005-0000-0000-0000021D0000}"/>
    <cellStyle name="Moneda 16 6 2" xfId="860" xr:uid="{00000000-0005-0000-0000-0000031D0000}"/>
    <cellStyle name="Moneda 16 7" xfId="861" xr:uid="{00000000-0005-0000-0000-0000041D0000}"/>
    <cellStyle name="Moneda 16 8" xfId="862" xr:uid="{00000000-0005-0000-0000-0000051D0000}"/>
    <cellStyle name="Moneda 17" xfId="863" xr:uid="{00000000-0005-0000-0000-0000061D0000}"/>
    <cellStyle name="Moneda 17 2" xfId="864" xr:uid="{00000000-0005-0000-0000-0000071D0000}"/>
    <cellStyle name="Moneda 17 2 2" xfId="865" xr:uid="{00000000-0005-0000-0000-0000081D0000}"/>
    <cellStyle name="Moneda 17 2 2 2" xfId="866" xr:uid="{00000000-0005-0000-0000-0000091D0000}"/>
    <cellStyle name="Moneda 17 2 2 2 2" xfId="867" xr:uid="{00000000-0005-0000-0000-00000A1D0000}"/>
    <cellStyle name="Moneda 17 2 2 3" xfId="868" xr:uid="{00000000-0005-0000-0000-00000B1D0000}"/>
    <cellStyle name="Moneda 17 2 2 3 2" xfId="869" xr:uid="{00000000-0005-0000-0000-00000C1D0000}"/>
    <cellStyle name="Moneda 17 2 2 4" xfId="870" xr:uid="{00000000-0005-0000-0000-00000D1D0000}"/>
    <cellStyle name="Moneda 17 2 2 4 2" xfId="871" xr:uid="{00000000-0005-0000-0000-00000E1D0000}"/>
    <cellStyle name="Moneda 17 2 2 5" xfId="872" xr:uid="{00000000-0005-0000-0000-00000F1D0000}"/>
    <cellStyle name="Moneda 17 2 3" xfId="873" xr:uid="{00000000-0005-0000-0000-0000101D0000}"/>
    <cellStyle name="Moneda 17 2 3 2" xfId="874" xr:uid="{00000000-0005-0000-0000-0000111D0000}"/>
    <cellStyle name="Moneda 17 2 4" xfId="875" xr:uid="{00000000-0005-0000-0000-0000121D0000}"/>
    <cellStyle name="Moneda 17 2 4 2" xfId="876" xr:uid="{00000000-0005-0000-0000-0000131D0000}"/>
    <cellStyle name="Moneda 17 2 5" xfId="877" xr:uid="{00000000-0005-0000-0000-0000141D0000}"/>
    <cellStyle name="Moneda 17 2 5 2" xfId="878" xr:uid="{00000000-0005-0000-0000-0000151D0000}"/>
    <cellStyle name="Moneda 17 2 6" xfId="879" xr:uid="{00000000-0005-0000-0000-0000161D0000}"/>
    <cellStyle name="Moneda 17 2 7" xfId="880" xr:uid="{00000000-0005-0000-0000-0000171D0000}"/>
    <cellStyle name="Moneda 17 3" xfId="881" xr:uid="{00000000-0005-0000-0000-0000181D0000}"/>
    <cellStyle name="Moneda 17 3 2" xfId="882" xr:uid="{00000000-0005-0000-0000-0000191D0000}"/>
    <cellStyle name="Moneda 17 3 2 2" xfId="883" xr:uid="{00000000-0005-0000-0000-00001A1D0000}"/>
    <cellStyle name="Moneda 17 3 3" xfId="884" xr:uid="{00000000-0005-0000-0000-00001B1D0000}"/>
    <cellStyle name="Moneda 17 3 3 2" xfId="885" xr:uid="{00000000-0005-0000-0000-00001C1D0000}"/>
    <cellStyle name="Moneda 17 3 4" xfId="886" xr:uid="{00000000-0005-0000-0000-00001D1D0000}"/>
    <cellStyle name="Moneda 17 3 4 2" xfId="887" xr:uid="{00000000-0005-0000-0000-00001E1D0000}"/>
    <cellStyle name="Moneda 17 3 5" xfId="888" xr:uid="{00000000-0005-0000-0000-00001F1D0000}"/>
    <cellStyle name="Moneda 17 4" xfId="889" xr:uid="{00000000-0005-0000-0000-0000201D0000}"/>
    <cellStyle name="Moneda 17 4 2" xfId="890" xr:uid="{00000000-0005-0000-0000-0000211D0000}"/>
    <cellStyle name="Moneda 17 5" xfId="891" xr:uid="{00000000-0005-0000-0000-0000221D0000}"/>
    <cellStyle name="Moneda 17 5 2" xfId="892" xr:uid="{00000000-0005-0000-0000-0000231D0000}"/>
    <cellStyle name="Moneda 17 6" xfId="893" xr:uid="{00000000-0005-0000-0000-0000241D0000}"/>
    <cellStyle name="Moneda 17 6 2" xfId="894" xr:uid="{00000000-0005-0000-0000-0000251D0000}"/>
    <cellStyle name="Moneda 17 7" xfId="895" xr:uid="{00000000-0005-0000-0000-0000261D0000}"/>
    <cellStyle name="Moneda 17 8" xfId="896" xr:uid="{00000000-0005-0000-0000-0000271D0000}"/>
    <cellStyle name="Moneda 18" xfId="897" xr:uid="{00000000-0005-0000-0000-0000281D0000}"/>
    <cellStyle name="Moneda 18 2" xfId="898" xr:uid="{00000000-0005-0000-0000-0000291D0000}"/>
    <cellStyle name="Moneda 18 2 2" xfId="899" xr:uid="{00000000-0005-0000-0000-00002A1D0000}"/>
    <cellStyle name="Moneda 18 2 2 2" xfId="900" xr:uid="{00000000-0005-0000-0000-00002B1D0000}"/>
    <cellStyle name="Moneda 18 2 2 2 2" xfId="901" xr:uid="{00000000-0005-0000-0000-00002C1D0000}"/>
    <cellStyle name="Moneda 18 2 2 3" xfId="902" xr:uid="{00000000-0005-0000-0000-00002D1D0000}"/>
    <cellStyle name="Moneda 18 2 2 3 2" xfId="903" xr:uid="{00000000-0005-0000-0000-00002E1D0000}"/>
    <cellStyle name="Moneda 18 2 2 4" xfId="904" xr:uid="{00000000-0005-0000-0000-00002F1D0000}"/>
    <cellStyle name="Moneda 18 2 2 4 2" xfId="905" xr:uid="{00000000-0005-0000-0000-0000301D0000}"/>
    <cellStyle name="Moneda 18 2 2 5" xfId="906" xr:uid="{00000000-0005-0000-0000-0000311D0000}"/>
    <cellStyle name="Moneda 18 2 3" xfId="907" xr:uid="{00000000-0005-0000-0000-0000321D0000}"/>
    <cellStyle name="Moneda 18 2 3 2" xfId="908" xr:uid="{00000000-0005-0000-0000-0000331D0000}"/>
    <cellStyle name="Moneda 18 2 4" xfId="909" xr:uid="{00000000-0005-0000-0000-0000341D0000}"/>
    <cellStyle name="Moneda 18 2 4 2" xfId="910" xr:uid="{00000000-0005-0000-0000-0000351D0000}"/>
    <cellStyle name="Moneda 18 2 5" xfId="911" xr:uid="{00000000-0005-0000-0000-0000361D0000}"/>
    <cellStyle name="Moneda 18 2 5 2" xfId="912" xr:uid="{00000000-0005-0000-0000-0000371D0000}"/>
    <cellStyle name="Moneda 18 2 6" xfId="913" xr:uid="{00000000-0005-0000-0000-0000381D0000}"/>
    <cellStyle name="Moneda 18 2 7" xfId="914" xr:uid="{00000000-0005-0000-0000-0000391D0000}"/>
    <cellStyle name="Moneda 18 3" xfId="915" xr:uid="{00000000-0005-0000-0000-00003A1D0000}"/>
    <cellStyle name="Moneda 18 3 2" xfId="916" xr:uid="{00000000-0005-0000-0000-00003B1D0000}"/>
    <cellStyle name="Moneda 18 3 2 2" xfId="917" xr:uid="{00000000-0005-0000-0000-00003C1D0000}"/>
    <cellStyle name="Moneda 18 3 3" xfId="918" xr:uid="{00000000-0005-0000-0000-00003D1D0000}"/>
    <cellStyle name="Moneda 18 3 3 2" xfId="919" xr:uid="{00000000-0005-0000-0000-00003E1D0000}"/>
    <cellStyle name="Moneda 18 3 4" xfId="920" xr:uid="{00000000-0005-0000-0000-00003F1D0000}"/>
    <cellStyle name="Moneda 18 3 4 2" xfId="921" xr:uid="{00000000-0005-0000-0000-0000401D0000}"/>
    <cellStyle name="Moneda 18 3 5" xfId="922" xr:uid="{00000000-0005-0000-0000-0000411D0000}"/>
    <cellStyle name="Moneda 18 4" xfId="923" xr:uid="{00000000-0005-0000-0000-0000421D0000}"/>
    <cellStyle name="Moneda 18 4 2" xfId="924" xr:uid="{00000000-0005-0000-0000-0000431D0000}"/>
    <cellStyle name="Moneda 18 5" xfId="925" xr:uid="{00000000-0005-0000-0000-0000441D0000}"/>
    <cellStyle name="Moneda 18 5 2" xfId="926" xr:uid="{00000000-0005-0000-0000-0000451D0000}"/>
    <cellStyle name="Moneda 18 6" xfId="927" xr:uid="{00000000-0005-0000-0000-0000461D0000}"/>
    <cellStyle name="Moneda 18 6 2" xfId="928" xr:uid="{00000000-0005-0000-0000-0000471D0000}"/>
    <cellStyle name="Moneda 18 7" xfId="929" xr:uid="{00000000-0005-0000-0000-0000481D0000}"/>
    <cellStyle name="Moneda 18 8" xfId="930" xr:uid="{00000000-0005-0000-0000-0000491D0000}"/>
    <cellStyle name="Moneda 19" xfId="931" xr:uid="{00000000-0005-0000-0000-00004A1D0000}"/>
    <cellStyle name="Moneda 19 2" xfId="932" xr:uid="{00000000-0005-0000-0000-00004B1D0000}"/>
    <cellStyle name="Moneda 19 2 2" xfId="933" xr:uid="{00000000-0005-0000-0000-00004C1D0000}"/>
    <cellStyle name="Moneda 19 2 2 2" xfId="934" xr:uid="{00000000-0005-0000-0000-00004D1D0000}"/>
    <cellStyle name="Moneda 19 2 2 2 2" xfId="935" xr:uid="{00000000-0005-0000-0000-00004E1D0000}"/>
    <cellStyle name="Moneda 19 2 2 3" xfId="936" xr:uid="{00000000-0005-0000-0000-00004F1D0000}"/>
    <cellStyle name="Moneda 19 2 2 3 2" xfId="937" xr:uid="{00000000-0005-0000-0000-0000501D0000}"/>
    <cellStyle name="Moneda 19 2 2 4" xfId="938" xr:uid="{00000000-0005-0000-0000-0000511D0000}"/>
    <cellStyle name="Moneda 19 2 2 4 2" xfId="939" xr:uid="{00000000-0005-0000-0000-0000521D0000}"/>
    <cellStyle name="Moneda 19 2 2 5" xfId="940" xr:uid="{00000000-0005-0000-0000-0000531D0000}"/>
    <cellStyle name="Moneda 19 2 3" xfId="941" xr:uid="{00000000-0005-0000-0000-0000541D0000}"/>
    <cellStyle name="Moneda 19 2 3 2" xfId="942" xr:uid="{00000000-0005-0000-0000-0000551D0000}"/>
    <cellStyle name="Moneda 19 2 4" xfId="943" xr:uid="{00000000-0005-0000-0000-0000561D0000}"/>
    <cellStyle name="Moneda 19 2 4 2" xfId="944" xr:uid="{00000000-0005-0000-0000-0000571D0000}"/>
    <cellStyle name="Moneda 19 2 5" xfId="945" xr:uid="{00000000-0005-0000-0000-0000581D0000}"/>
    <cellStyle name="Moneda 19 2 5 2" xfId="946" xr:uid="{00000000-0005-0000-0000-0000591D0000}"/>
    <cellStyle name="Moneda 19 2 6" xfId="947" xr:uid="{00000000-0005-0000-0000-00005A1D0000}"/>
    <cellStyle name="Moneda 19 2 7" xfId="948" xr:uid="{00000000-0005-0000-0000-00005B1D0000}"/>
    <cellStyle name="Moneda 19 3" xfId="949" xr:uid="{00000000-0005-0000-0000-00005C1D0000}"/>
    <cellStyle name="Moneda 19 3 2" xfId="950" xr:uid="{00000000-0005-0000-0000-00005D1D0000}"/>
    <cellStyle name="Moneda 19 3 2 2" xfId="951" xr:uid="{00000000-0005-0000-0000-00005E1D0000}"/>
    <cellStyle name="Moneda 19 3 3" xfId="952" xr:uid="{00000000-0005-0000-0000-00005F1D0000}"/>
    <cellStyle name="Moneda 19 3 3 2" xfId="953" xr:uid="{00000000-0005-0000-0000-0000601D0000}"/>
    <cellStyle name="Moneda 19 3 4" xfId="954" xr:uid="{00000000-0005-0000-0000-0000611D0000}"/>
    <cellStyle name="Moneda 19 3 4 2" xfId="955" xr:uid="{00000000-0005-0000-0000-0000621D0000}"/>
    <cellStyle name="Moneda 19 3 5" xfId="956" xr:uid="{00000000-0005-0000-0000-0000631D0000}"/>
    <cellStyle name="Moneda 19 4" xfId="957" xr:uid="{00000000-0005-0000-0000-0000641D0000}"/>
    <cellStyle name="Moneda 19 4 2" xfId="958" xr:uid="{00000000-0005-0000-0000-0000651D0000}"/>
    <cellStyle name="Moneda 19 5" xfId="959" xr:uid="{00000000-0005-0000-0000-0000661D0000}"/>
    <cellStyle name="Moneda 19 5 2" xfId="960" xr:uid="{00000000-0005-0000-0000-0000671D0000}"/>
    <cellStyle name="Moneda 19 6" xfId="961" xr:uid="{00000000-0005-0000-0000-0000681D0000}"/>
    <cellStyle name="Moneda 19 6 2" xfId="962" xr:uid="{00000000-0005-0000-0000-0000691D0000}"/>
    <cellStyle name="Moneda 19 7" xfId="963" xr:uid="{00000000-0005-0000-0000-00006A1D0000}"/>
    <cellStyle name="Moneda 19 8" xfId="964" xr:uid="{00000000-0005-0000-0000-00006B1D0000}"/>
    <cellStyle name="Moneda 2" xfId="10" xr:uid="{00000000-0005-0000-0000-00006C1D0000}"/>
    <cellStyle name="Moneda 2 2" xfId="11" xr:uid="{00000000-0005-0000-0000-00006D1D0000}"/>
    <cellStyle name="Moneda 2 2 2" xfId="12" xr:uid="{00000000-0005-0000-0000-00006E1D0000}"/>
    <cellStyle name="Moneda 2 2 3" xfId="965" xr:uid="{00000000-0005-0000-0000-00006F1D0000}"/>
    <cellStyle name="Moneda 2 2 3 2" xfId="966" xr:uid="{00000000-0005-0000-0000-0000701D0000}"/>
    <cellStyle name="Moneda 2 3" xfId="13" xr:uid="{00000000-0005-0000-0000-0000711D0000}"/>
    <cellStyle name="Moneda 2 3 10" xfId="967" xr:uid="{00000000-0005-0000-0000-0000721D0000}"/>
    <cellStyle name="Moneda 2 3 10 2" xfId="968" xr:uid="{00000000-0005-0000-0000-0000731D0000}"/>
    <cellStyle name="Moneda 2 3 10 2 2" xfId="969" xr:uid="{00000000-0005-0000-0000-0000741D0000}"/>
    <cellStyle name="Moneda 2 3 10 3" xfId="970" xr:uid="{00000000-0005-0000-0000-0000751D0000}"/>
    <cellStyle name="Moneda 2 3 11" xfId="971" xr:uid="{00000000-0005-0000-0000-0000761D0000}"/>
    <cellStyle name="Moneda 2 3 11 2" xfId="972" xr:uid="{00000000-0005-0000-0000-0000771D0000}"/>
    <cellStyle name="Moneda 2 3 11 3" xfId="973" xr:uid="{00000000-0005-0000-0000-0000781D0000}"/>
    <cellStyle name="Moneda 2 3 12" xfId="974" xr:uid="{00000000-0005-0000-0000-0000791D0000}"/>
    <cellStyle name="Moneda 2 3 2" xfId="975" xr:uid="{00000000-0005-0000-0000-00007A1D0000}"/>
    <cellStyle name="Moneda 2 3 2 10" xfId="976" xr:uid="{00000000-0005-0000-0000-00007B1D0000}"/>
    <cellStyle name="Moneda 2 3 2 11" xfId="977" xr:uid="{00000000-0005-0000-0000-00007C1D0000}"/>
    <cellStyle name="Moneda 2 3 2 2" xfId="978" xr:uid="{00000000-0005-0000-0000-00007D1D0000}"/>
    <cellStyle name="Moneda 2 3 2 2 2" xfId="979" xr:uid="{00000000-0005-0000-0000-00007E1D0000}"/>
    <cellStyle name="Moneda 2 3 2 2 2 2" xfId="980" xr:uid="{00000000-0005-0000-0000-00007F1D0000}"/>
    <cellStyle name="Moneda 2 3 2 2 2 2 2" xfId="981" xr:uid="{00000000-0005-0000-0000-0000801D0000}"/>
    <cellStyle name="Moneda 2 3 2 2 2 2 2 2" xfId="982" xr:uid="{00000000-0005-0000-0000-0000811D0000}"/>
    <cellStyle name="Moneda 2 3 2 2 2 2 2 2 2" xfId="983" xr:uid="{00000000-0005-0000-0000-0000821D0000}"/>
    <cellStyle name="Moneda 2 3 2 2 2 2 2 3" xfId="984" xr:uid="{00000000-0005-0000-0000-0000831D0000}"/>
    <cellStyle name="Moneda 2 3 2 2 2 2 3" xfId="985" xr:uid="{00000000-0005-0000-0000-0000841D0000}"/>
    <cellStyle name="Moneda 2 3 2 2 2 2 3 2" xfId="986" xr:uid="{00000000-0005-0000-0000-0000851D0000}"/>
    <cellStyle name="Moneda 2 3 2 2 2 2 3 3" xfId="987" xr:uid="{00000000-0005-0000-0000-0000861D0000}"/>
    <cellStyle name="Moneda 2 3 2 2 2 2 4" xfId="988" xr:uid="{00000000-0005-0000-0000-0000871D0000}"/>
    <cellStyle name="Moneda 2 3 2 2 2 2 4 2" xfId="989" xr:uid="{00000000-0005-0000-0000-0000881D0000}"/>
    <cellStyle name="Moneda 2 3 2 2 2 2 5" xfId="990" xr:uid="{00000000-0005-0000-0000-0000891D0000}"/>
    <cellStyle name="Moneda 2 3 2 2 2 2 6" xfId="991" xr:uid="{00000000-0005-0000-0000-00008A1D0000}"/>
    <cellStyle name="Moneda 2 3 2 2 2 3" xfId="992" xr:uid="{00000000-0005-0000-0000-00008B1D0000}"/>
    <cellStyle name="Moneda 2 3 2 2 2 3 2" xfId="993" xr:uid="{00000000-0005-0000-0000-00008C1D0000}"/>
    <cellStyle name="Moneda 2 3 2 2 2 3 2 2" xfId="994" xr:uid="{00000000-0005-0000-0000-00008D1D0000}"/>
    <cellStyle name="Moneda 2 3 2 2 2 3 3" xfId="995" xr:uid="{00000000-0005-0000-0000-00008E1D0000}"/>
    <cellStyle name="Moneda 2 3 2 2 2 4" xfId="996" xr:uid="{00000000-0005-0000-0000-00008F1D0000}"/>
    <cellStyle name="Moneda 2 3 2 2 2 4 2" xfId="997" xr:uid="{00000000-0005-0000-0000-0000901D0000}"/>
    <cellStyle name="Moneda 2 3 2 2 2 4 3" xfId="998" xr:uid="{00000000-0005-0000-0000-0000911D0000}"/>
    <cellStyle name="Moneda 2 3 2 2 2 5" xfId="999" xr:uid="{00000000-0005-0000-0000-0000921D0000}"/>
    <cellStyle name="Moneda 2 3 2 2 2 5 2" xfId="1000" xr:uid="{00000000-0005-0000-0000-0000931D0000}"/>
    <cellStyle name="Moneda 2 3 2 2 2 6" xfId="1001" xr:uid="{00000000-0005-0000-0000-0000941D0000}"/>
    <cellStyle name="Moneda 2 3 2 2 2 7" xfId="1002" xr:uid="{00000000-0005-0000-0000-0000951D0000}"/>
    <cellStyle name="Moneda 2 3 2 2 3" xfId="1003" xr:uid="{00000000-0005-0000-0000-0000961D0000}"/>
    <cellStyle name="Moneda 2 3 2 2 3 2" xfId="1004" xr:uid="{00000000-0005-0000-0000-0000971D0000}"/>
    <cellStyle name="Moneda 2 3 2 2 3 2 2" xfId="1005" xr:uid="{00000000-0005-0000-0000-0000981D0000}"/>
    <cellStyle name="Moneda 2 3 2 2 3 2 2 2" xfId="1006" xr:uid="{00000000-0005-0000-0000-0000991D0000}"/>
    <cellStyle name="Moneda 2 3 2 2 3 2 2 3" xfId="1007" xr:uid="{00000000-0005-0000-0000-00009A1D0000}"/>
    <cellStyle name="Moneda 2 3 2 2 3 2 3" xfId="1008" xr:uid="{00000000-0005-0000-0000-00009B1D0000}"/>
    <cellStyle name="Moneda 2 3 2 2 3 2 4" xfId="1009" xr:uid="{00000000-0005-0000-0000-00009C1D0000}"/>
    <cellStyle name="Moneda 2 3 2 2 3 3" xfId="1010" xr:uid="{00000000-0005-0000-0000-00009D1D0000}"/>
    <cellStyle name="Moneda 2 3 2 2 3 3 2" xfId="1011" xr:uid="{00000000-0005-0000-0000-00009E1D0000}"/>
    <cellStyle name="Moneda 2 3 2 2 3 3 2 2" xfId="1012" xr:uid="{00000000-0005-0000-0000-00009F1D0000}"/>
    <cellStyle name="Moneda 2 3 2 2 3 3 3" xfId="1013" xr:uid="{00000000-0005-0000-0000-0000A01D0000}"/>
    <cellStyle name="Moneda 2 3 2 2 3 4" xfId="1014" xr:uid="{00000000-0005-0000-0000-0000A11D0000}"/>
    <cellStyle name="Moneda 2 3 2 2 3 4 2" xfId="1015" xr:uid="{00000000-0005-0000-0000-0000A21D0000}"/>
    <cellStyle name="Moneda 2 3 2 2 3 4 3" xfId="1016" xr:uid="{00000000-0005-0000-0000-0000A31D0000}"/>
    <cellStyle name="Moneda 2 3 2 2 3 5" xfId="1017" xr:uid="{00000000-0005-0000-0000-0000A41D0000}"/>
    <cellStyle name="Moneda 2 3 2 2 3 6" xfId="1018" xr:uid="{00000000-0005-0000-0000-0000A51D0000}"/>
    <cellStyle name="Moneda 2 3 2 2 4" xfId="1019" xr:uid="{00000000-0005-0000-0000-0000A61D0000}"/>
    <cellStyle name="Moneda 2 3 2 2 4 2" xfId="1020" xr:uid="{00000000-0005-0000-0000-0000A71D0000}"/>
    <cellStyle name="Moneda 2 3 2 2 4 2 2" xfId="1021" xr:uid="{00000000-0005-0000-0000-0000A81D0000}"/>
    <cellStyle name="Moneda 2 3 2 2 4 2 2 2" xfId="1022" xr:uid="{00000000-0005-0000-0000-0000A91D0000}"/>
    <cellStyle name="Moneda 2 3 2 2 4 2 3" xfId="1023" xr:uid="{00000000-0005-0000-0000-0000AA1D0000}"/>
    <cellStyle name="Moneda 2 3 2 2 4 2 4" xfId="1024" xr:uid="{00000000-0005-0000-0000-0000AB1D0000}"/>
    <cellStyle name="Moneda 2 3 2 2 4 3" xfId="1025" xr:uid="{00000000-0005-0000-0000-0000AC1D0000}"/>
    <cellStyle name="Moneda 2 3 2 2 4 3 2" xfId="1026" xr:uid="{00000000-0005-0000-0000-0000AD1D0000}"/>
    <cellStyle name="Moneda 2 3 2 2 4 4" xfId="1027" xr:uid="{00000000-0005-0000-0000-0000AE1D0000}"/>
    <cellStyle name="Moneda 2 3 2 2 4 5" xfId="1028" xr:uid="{00000000-0005-0000-0000-0000AF1D0000}"/>
    <cellStyle name="Moneda 2 3 2 2 5" xfId="1029" xr:uid="{00000000-0005-0000-0000-0000B01D0000}"/>
    <cellStyle name="Moneda 2 3 2 2 5 2" xfId="1030" xr:uid="{00000000-0005-0000-0000-0000B11D0000}"/>
    <cellStyle name="Moneda 2 3 2 2 5 2 2" xfId="1031" xr:uid="{00000000-0005-0000-0000-0000B21D0000}"/>
    <cellStyle name="Moneda 2 3 2 2 5 2 3" xfId="1032" xr:uid="{00000000-0005-0000-0000-0000B31D0000}"/>
    <cellStyle name="Moneda 2 3 2 2 5 3" xfId="1033" xr:uid="{00000000-0005-0000-0000-0000B41D0000}"/>
    <cellStyle name="Moneda 2 3 2 2 5 4" xfId="1034" xr:uid="{00000000-0005-0000-0000-0000B51D0000}"/>
    <cellStyle name="Moneda 2 3 2 2 6" xfId="1035" xr:uid="{00000000-0005-0000-0000-0000B61D0000}"/>
    <cellStyle name="Moneda 2 3 2 2 6 2" xfId="1036" xr:uid="{00000000-0005-0000-0000-0000B71D0000}"/>
    <cellStyle name="Moneda 2 3 2 2 6 2 2" xfId="1037" xr:uid="{00000000-0005-0000-0000-0000B81D0000}"/>
    <cellStyle name="Moneda 2 3 2 2 6 3" xfId="1038" xr:uid="{00000000-0005-0000-0000-0000B91D0000}"/>
    <cellStyle name="Moneda 2 3 2 2 7" xfId="1039" xr:uid="{00000000-0005-0000-0000-0000BA1D0000}"/>
    <cellStyle name="Moneda 2 3 2 2 7 2" xfId="1040" xr:uid="{00000000-0005-0000-0000-0000BB1D0000}"/>
    <cellStyle name="Moneda 2 3 2 2 8" xfId="1041" xr:uid="{00000000-0005-0000-0000-0000BC1D0000}"/>
    <cellStyle name="Moneda 2 3 2 3" xfId="1042" xr:uid="{00000000-0005-0000-0000-0000BD1D0000}"/>
    <cellStyle name="Moneda 2 3 2 3 2" xfId="1043" xr:uid="{00000000-0005-0000-0000-0000BE1D0000}"/>
    <cellStyle name="Moneda 2 3 2 3 2 2" xfId="1044" xr:uid="{00000000-0005-0000-0000-0000BF1D0000}"/>
    <cellStyle name="Moneda 2 3 2 3 2 2 2" xfId="1045" xr:uid="{00000000-0005-0000-0000-0000C01D0000}"/>
    <cellStyle name="Moneda 2 3 2 3 2 2 2 2" xfId="1046" xr:uid="{00000000-0005-0000-0000-0000C11D0000}"/>
    <cellStyle name="Moneda 2 3 2 3 2 2 2 3" xfId="1047" xr:uid="{00000000-0005-0000-0000-0000C21D0000}"/>
    <cellStyle name="Moneda 2 3 2 3 2 2 3" xfId="1048" xr:uid="{00000000-0005-0000-0000-0000C31D0000}"/>
    <cellStyle name="Moneda 2 3 2 3 2 2 3 2" xfId="1049" xr:uid="{00000000-0005-0000-0000-0000C41D0000}"/>
    <cellStyle name="Moneda 2 3 2 3 2 2 4" xfId="1050" xr:uid="{00000000-0005-0000-0000-0000C51D0000}"/>
    <cellStyle name="Moneda 2 3 2 3 2 2 4 2" xfId="1051" xr:uid="{00000000-0005-0000-0000-0000C61D0000}"/>
    <cellStyle name="Moneda 2 3 2 3 2 2 5" xfId="1052" xr:uid="{00000000-0005-0000-0000-0000C71D0000}"/>
    <cellStyle name="Moneda 2 3 2 3 2 2 6" xfId="1053" xr:uid="{00000000-0005-0000-0000-0000C81D0000}"/>
    <cellStyle name="Moneda 2 3 2 3 2 3" xfId="1054" xr:uid="{00000000-0005-0000-0000-0000C91D0000}"/>
    <cellStyle name="Moneda 2 3 2 3 2 3 2" xfId="1055" xr:uid="{00000000-0005-0000-0000-0000CA1D0000}"/>
    <cellStyle name="Moneda 2 3 2 3 2 3 3" xfId="1056" xr:uid="{00000000-0005-0000-0000-0000CB1D0000}"/>
    <cellStyle name="Moneda 2 3 2 3 2 4" xfId="1057" xr:uid="{00000000-0005-0000-0000-0000CC1D0000}"/>
    <cellStyle name="Moneda 2 3 2 3 2 4 2" xfId="1058" xr:uid="{00000000-0005-0000-0000-0000CD1D0000}"/>
    <cellStyle name="Moneda 2 3 2 3 2 5" xfId="1059" xr:uid="{00000000-0005-0000-0000-0000CE1D0000}"/>
    <cellStyle name="Moneda 2 3 2 3 2 5 2" xfId="1060" xr:uid="{00000000-0005-0000-0000-0000CF1D0000}"/>
    <cellStyle name="Moneda 2 3 2 3 2 6" xfId="1061" xr:uid="{00000000-0005-0000-0000-0000D01D0000}"/>
    <cellStyle name="Moneda 2 3 2 3 2 7" xfId="1062" xr:uid="{00000000-0005-0000-0000-0000D11D0000}"/>
    <cellStyle name="Moneda 2 3 2 3 3" xfId="1063" xr:uid="{00000000-0005-0000-0000-0000D21D0000}"/>
    <cellStyle name="Moneda 2 3 2 3 3 2" xfId="1064" xr:uid="{00000000-0005-0000-0000-0000D31D0000}"/>
    <cellStyle name="Moneda 2 3 2 3 3 2 2" xfId="1065" xr:uid="{00000000-0005-0000-0000-0000D41D0000}"/>
    <cellStyle name="Moneda 2 3 2 3 3 2 3" xfId="1066" xr:uid="{00000000-0005-0000-0000-0000D51D0000}"/>
    <cellStyle name="Moneda 2 3 2 3 3 3" xfId="1067" xr:uid="{00000000-0005-0000-0000-0000D61D0000}"/>
    <cellStyle name="Moneda 2 3 2 3 3 3 2" xfId="1068" xr:uid="{00000000-0005-0000-0000-0000D71D0000}"/>
    <cellStyle name="Moneda 2 3 2 3 3 4" xfId="1069" xr:uid="{00000000-0005-0000-0000-0000D81D0000}"/>
    <cellStyle name="Moneda 2 3 2 3 3 4 2" xfId="1070" xr:uid="{00000000-0005-0000-0000-0000D91D0000}"/>
    <cellStyle name="Moneda 2 3 2 3 3 5" xfId="1071" xr:uid="{00000000-0005-0000-0000-0000DA1D0000}"/>
    <cellStyle name="Moneda 2 3 2 3 3 6" xfId="1072" xr:uid="{00000000-0005-0000-0000-0000DB1D0000}"/>
    <cellStyle name="Moneda 2 3 2 3 4" xfId="1073" xr:uid="{00000000-0005-0000-0000-0000DC1D0000}"/>
    <cellStyle name="Moneda 2 3 2 3 4 2" xfId="1074" xr:uid="{00000000-0005-0000-0000-0000DD1D0000}"/>
    <cellStyle name="Moneda 2 3 2 3 4 3" xfId="1075" xr:uid="{00000000-0005-0000-0000-0000DE1D0000}"/>
    <cellStyle name="Moneda 2 3 2 3 5" xfId="1076" xr:uid="{00000000-0005-0000-0000-0000DF1D0000}"/>
    <cellStyle name="Moneda 2 3 2 3 5 2" xfId="1077" xr:uid="{00000000-0005-0000-0000-0000E01D0000}"/>
    <cellStyle name="Moneda 2 3 2 3 6" xfId="1078" xr:uid="{00000000-0005-0000-0000-0000E11D0000}"/>
    <cellStyle name="Moneda 2 3 2 3 6 2" xfId="1079" xr:uid="{00000000-0005-0000-0000-0000E21D0000}"/>
    <cellStyle name="Moneda 2 3 2 3 7" xfId="1080" xr:uid="{00000000-0005-0000-0000-0000E31D0000}"/>
    <cellStyle name="Moneda 2 3 2 3 8" xfId="1081" xr:uid="{00000000-0005-0000-0000-0000E41D0000}"/>
    <cellStyle name="Moneda 2 3 2 4" xfId="1082" xr:uid="{00000000-0005-0000-0000-0000E51D0000}"/>
    <cellStyle name="Moneda 2 3 2 4 2" xfId="1083" xr:uid="{00000000-0005-0000-0000-0000E61D0000}"/>
    <cellStyle name="Moneda 2 3 2 4 2 2" xfId="1084" xr:uid="{00000000-0005-0000-0000-0000E71D0000}"/>
    <cellStyle name="Moneda 2 3 2 4 2 2 2" xfId="1085" xr:uid="{00000000-0005-0000-0000-0000E81D0000}"/>
    <cellStyle name="Moneda 2 3 2 4 2 2 2 2" xfId="1086" xr:uid="{00000000-0005-0000-0000-0000E91D0000}"/>
    <cellStyle name="Moneda 2 3 2 4 2 2 2 3" xfId="1087" xr:uid="{00000000-0005-0000-0000-0000EA1D0000}"/>
    <cellStyle name="Moneda 2 3 2 4 2 2 3" xfId="1088" xr:uid="{00000000-0005-0000-0000-0000EB1D0000}"/>
    <cellStyle name="Moneda 2 3 2 4 2 2 3 2" xfId="1089" xr:uid="{00000000-0005-0000-0000-0000EC1D0000}"/>
    <cellStyle name="Moneda 2 3 2 4 2 2 4" xfId="1090" xr:uid="{00000000-0005-0000-0000-0000ED1D0000}"/>
    <cellStyle name="Moneda 2 3 2 4 2 2 4 2" xfId="1091" xr:uid="{00000000-0005-0000-0000-0000EE1D0000}"/>
    <cellStyle name="Moneda 2 3 2 4 2 2 5" xfId="1092" xr:uid="{00000000-0005-0000-0000-0000EF1D0000}"/>
    <cellStyle name="Moneda 2 3 2 4 2 2 6" xfId="1093" xr:uid="{00000000-0005-0000-0000-0000F01D0000}"/>
    <cellStyle name="Moneda 2 3 2 4 2 3" xfId="1094" xr:uid="{00000000-0005-0000-0000-0000F11D0000}"/>
    <cellStyle name="Moneda 2 3 2 4 2 3 2" xfId="1095" xr:uid="{00000000-0005-0000-0000-0000F21D0000}"/>
    <cellStyle name="Moneda 2 3 2 4 2 3 3" xfId="1096" xr:uid="{00000000-0005-0000-0000-0000F31D0000}"/>
    <cellStyle name="Moneda 2 3 2 4 2 4" xfId="1097" xr:uid="{00000000-0005-0000-0000-0000F41D0000}"/>
    <cellStyle name="Moneda 2 3 2 4 2 4 2" xfId="1098" xr:uid="{00000000-0005-0000-0000-0000F51D0000}"/>
    <cellStyle name="Moneda 2 3 2 4 2 5" xfId="1099" xr:uid="{00000000-0005-0000-0000-0000F61D0000}"/>
    <cellStyle name="Moneda 2 3 2 4 2 5 2" xfId="1100" xr:uid="{00000000-0005-0000-0000-0000F71D0000}"/>
    <cellStyle name="Moneda 2 3 2 4 2 6" xfId="1101" xr:uid="{00000000-0005-0000-0000-0000F81D0000}"/>
    <cellStyle name="Moneda 2 3 2 4 2 7" xfId="1102" xr:uid="{00000000-0005-0000-0000-0000F91D0000}"/>
    <cellStyle name="Moneda 2 3 2 4 3" xfId="1103" xr:uid="{00000000-0005-0000-0000-0000FA1D0000}"/>
    <cellStyle name="Moneda 2 3 2 4 3 2" xfId="1104" xr:uid="{00000000-0005-0000-0000-0000FB1D0000}"/>
    <cellStyle name="Moneda 2 3 2 4 3 2 2" xfId="1105" xr:uid="{00000000-0005-0000-0000-0000FC1D0000}"/>
    <cellStyle name="Moneda 2 3 2 4 3 2 3" xfId="1106" xr:uid="{00000000-0005-0000-0000-0000FD1D0000}"/>
    <cellStyle name="Moneda 2 3 2 4 3 3" xfId="1107" xr:uid="{00000000-0005-0000-0000-0000FE1D0000}"/>
    <cellStyle name="Moneda 2 3 2 4 3 3 2" xfId="1108" xr:uid="{00000000-0005-0000-0000-0000FF1D0000}"/>
    <cellStyle name="Moneda 2 3 2 4 3 4" xfId="1109" xr:uid="{00000000-0005-0000-0000-0000001E0000}"/>
    <cellStyle name="Moneda 2 3 2 4 3 4 2" xfId="1110" xr:uid="{00000000-0005-0000-0000-0000011E0000}"/>
    <cellStyle name="Moneda 2 3 2 4 3 5" xfId="1111" xr:uid="{00000000-0005-0000-0000-0000021E0000}"/>
    <cellStyle name="Moneda 2 3 2 4 3 6" xfId="1112" xr:uid="{00000000-0005-0000-0000-0000031E0000}"/>
    <cellStyle name="Moneda 2 3 2 4 4" xfId="1113" xr:uid="{00000000-0005-0000-0000-0000041E0000}"/>
    <cellStyle name="Moneda 2 3 2 4 4 2" xfId="1114" xr:uid="{00000000-0005-0000-0000-0000051E0000}"/>
    <cellStyle name="Moneda 2 3 2 4 4 3" xfId="1115" xr:uid="{00000000-0005-0000-0000-0000061E0000}"/>
    <cellStyle name="Moneda 2 3 2 4 5" xfId="1116" xr:uid="{00000000-0005-0000-0000-0000071E0000}"/>
    <cellStyle name="Moneda 2 3 2 4 5 2" xfId="1117" xr:uid="{00000000-0005-0000-0000-0000081E0000}"/>
    <cellStyle name="Moneda 2 3 2 4 6" xfId="1118" xr:uid="{00000000-0005-0000-0000-0000091E0000}"/>
    <cellStyle name="Moneda 2 3 2 4 6 2" xfId="1119" xr:uid="{00000000-0005-0000-0000-00000A1E0000}"/>
    <cellStyle name="Moneda 2 3 2 4 7" xfId="1120" xr:uid="{00000000-0005-0000-0000-00000B1E0000}"/>
    <cellStyle name="Moneda 2 3 2 4 8" xfId="1121" xr:uid="{00000000-0005-0000-0000-00000C1E0000}"/>
    <cellStyle name="Moneda 2 3 2 5" xfId="1122" xr:uid="{00000000-0005-0000-0000-00000D1E0000}"/>
    <cellStyle name="Moneda 2 3 2 5 2" xfId="1123" xr:uid="{00000000-0005-0000-0000-00000E1E0000}"/>
    <cellStyle name="Moneda 2 3 2 5 2 2" xfId="1124" xr:uid="{00000000-0005-0000-0000-00000F1E0000}"/>
    <cellStyle name="Moneda 2 3 2 5 2 2 2" xfId="1125" xr:uid="{00000000-0005-0000-0000-0000101E0000}"/>
    <cellStyle name="Moneda 2 3 2 5 2 2 2 2" xfId="1126" xr:uid="{00000000-0005-0000-0000-0000111E0000}"/>
    <cellStyle name="Moneda 2 3 2 5 2 2 3" xfId="1127" xr:uid="{00000000-0005-0000-0000-0000121E0000}"/>
    <cellStyle name="Moneda 2 3 2 5 2 3" xfId="1128" xr:uid="{00000000-0005-0000-0000-0000131E0000}"/>
    <cellStyle name="Moneda 2 3 2 5 2 3 2" xfId="1129" xr:uid="{00000000-0005-0000-0000-0000141E0000}"/>
    <cellStyle name="Moneda 2 3 2 5 2 3 3" xfId="1130" xr:uid="{00000000-0005-0000-0000-0000151E0000}"/>
    <cellStyle name="Moneda 2 3 2 5 2 4" xfId="1131" xr:uid="{00000000-0005-0000-0000-0000161E0000}"/>
    <cellStyle name="Moneda 2 3 2 5 2 4 2" xfId="1132" xr:uid="{00000000-0005-0000-0000-0000171E0000}"/>
    <cellStyle name="Moneda 2 3 2 5 2 5" xfId="1133" xr:uid="{00000000-0005-0000-0000-0000181E0000}"/>
    <cellStyle name="Moneda 2 3 2 5 2 6" xfId="1134" xr:uid="{00000000-0005-0000-0000-0000191E0000}"/>
    <cellStyle name="Moneda 2 3 2 5 3" xfId="1135" xr:uid="{00000000-0005-0000-0000-00001A1E0000}"/>
    <cellStyle name="Moneda 2 3 2 5 3 2" xfId="1136" xr:uid="{00000000-0005-0000-0000-00001B1E0000}"/>
    <cellStyle name="Moneda 2 3 2 5 3 2 2" xfId="1137" xr:uid="{00000000-0005-0000-0000-00001C1E0000}"/>
    <cellStyle name="Moneda 2 3 2 5 3 3" xfId="1138" xr:uid="{00000000-0005-0000-0000-00001D1E0000}"/>
    <cellStyle name="Moneda 2 3 2 5 4" xfId="1139" xr:uid="{00000000-0005-0000-0000-00001E1E0000}"/>
    <cellStyle name="Moneda 2 3 2 5 4 2" xfId="1140" xr:uid="{00000000-0005-0000-0000-00001F1E0000}"/>
    <cellStyle name="Moneda 2 3 2 5 4 3" xfId="1141" xr:uid="{00000000-0005-0000-0000-0000201E0000}"/>
    <cellStyle name="Moneda 2 3 2 5 5" xfId="1142" xr:uid="{00000000-0005-0000-0000-0000211E0000}"/>
    <cellStyle name="Moneda 2 3 2 5 5 2" xfId="1143" xr:uid="{00000000-0005-0000-0000-0000221E0000}"/>
    <cellStyle name="Moneda 2 3 2 5 6" xfId="1144" xr:uid="{00000000-0005-0000-0000-0000231E0000}"/>
    <cellStyle name="Moneda 2 3 2 5 7" xfId="1145" xr:uid="{00000000-0005-0000-0000-0000241E0000}"/>
    <cellStyle name="Moneda 2 3 2 6" xfId="1146" xr:uid="{00000000-0005-0000-0000-0000251E0000}"/>
    <cellStyle name="Moneda 2 3 2 6 2" xfId="1147" xr:uid="{00000000-0005-0000-0000-0000261E0000}"/>
    <cellStyle name="Moneda 2 3 2 6 2 2" xfId="1148" xr:uid="{00000000-0005-0000-0000-0000271E0000}"/>
    <cellStyle name="Moneda 2 3 2 6 2 2 2" xfId="1149" xr:uid="{00000000-0005-0000-0000-0000281E0000}"/>
    <cellStyle name="Moneda 2 3 2 6 2 3" xfId="1150" xr:uid="{00000000-0005-0000-0000-0000291E0000}"/>
    <cellStyle name="Moneda 2 3 2 6 3" xfId="1151" xr:uid="{00000000-0005-0000-0000-00002A1E0000}"/>
    <cellStyle name="Moneda 2 3 2 6 3 2" xfId="1152" xr:uid="{00000000-0005-0000-0000-00002B1E0000}"/>
    <cellStyle name="Moneda 2 3 2 6 3 3" xfId="1153" xr:uid="{00000000-0005-0000-0000-00002C1E0000}"/>
    <cellStyle name="Moneda 2 3 2 6 4" xfId="1154" xr:uid="{00000000-0005-0000-0000-00002D1E0000}"/>
    <cellStyle name="Moneda 2 3 2 6 4 2" xfId="1155" xr:uid="{00000000-0005-0000-0000-00002E1E0000}"/>
    <cellStyle name="Moneda 2 3 2 6 5" xfId="1156" xr:uid="{00000000-0005-0000-0000-00002F1E0000}"/>
    <cellStyle name="Moneda 2 3 2 6 6" xfId="1157" xr:uid="{00000000-0005-0000-0000-0000301E0000}"/>
    <cellStyle name="Moneda 2 3 2 7" xfId="1158" xr:uid="{00000000-0005-0000-0000-0000311E0000}"/>
    <cellStyle name="Moneda 2 3 2 7 2" xfId="1159" xr:uid="{00000000-0005-0000-0000-0000321E0000}"/>
    <cellStyle name="Moneda 2 3 2 7 2 2" xfId="1160" xr:uid="{00000000-0005-0000-0000-0000331E0000}"/>
    <cellStyle name="Moneda 2 3 2 7 3" xfId="1161" xr:uid="{00000000-0005-0000-0000-0000341E0000}"/>
    <cellStyle name="Moneda 2 3 2 8" xfId="1162" xr:uid="{00000000-0005-0000-0000-0000351E0000}"/>
    <cellStyle name="Moneda 2 3 2 8 2" xfId="1163" xr:uid="{00000000-0005-0000-0000-0000361E0000}"/>
    <cellStyle name="Moneda 2 3 2 8 3" xfId="1164" xr:uid="{00000000-0005-0000-0000-0000371E0000}"/>
    <cellStyle name="Moneda 2 3 2 9" xfId="1165" xr:uid="{00000000-0005-0000-0000-0000381E0000}"/>
    <cellStyle name="Moneda 2 3 2 9 2" xfId="1166" xr:uid="{00000000-0005-0000-0000-0000391E0000}"/>
    <cellStyle name="Moneda 2 3 3" xfId="1167" xr:uid="{00000000-0005-0000-0000-00003A1E0000}"/>
    <cellStyle name="Moneda 2 3 3 2" xfId="1168" xr:uid="{00000000-0005-0000-0000-00003B1E0000}"/>
    <cellStyle name="Moneda 2 3 3 2 2" xfId="1169" xr:uid="{00000000-0005-0000-0000-00003C1E0000}"/>
    <cellStyle name="Moneda 2 3 3 2 2 2" xfId="1170" xr:uid="{00000000-0005-0000-0000-00003D1E0000}"/>
    <cellStyle name="Moneda 2 3 3 2 2 2 2" xfId="1171" xr:uid="{00000000-0005-0000-0000-00003E1E0000}"/>
    <cellStyle name="Moneda 2 3 3 2 2 2 2 2" xfId="1172" xr:uid="{00000000-0005-0000-0000-00003F1E0000}"/>
    <cellStyle name="Moneda 2 3 3 2 2 2 3" xfId="1173" xr:uid="{00000000-0005-0000-0000-0000401E0000}"/>
    <cellStyle name="Moneda 2 3 3 2 2 3" xfId="1174" xr:uid="{00000000-0005-0000-0000-0000411E0000}"/>
    <cellStyle name="Moneda 2 3 3 2 2 3 2" xfId="1175" xr:uid="{00000000-0005-0000-0000-0000421E0000}"/>
    <cellStyle name="Moneda 2 3 3 2 2 3 3" xfId="1176" xr:uid="{00000000-0005-0000-0000-0000431E0000}"/>
    <cellStyle name="Moneda 2 3 3 2 2 4" xfId="1177" xr:uid="{00000000-0005-0000-0000-0000441E0000}"/>
    <cellStyle name="Moneda 2 3 3 2 2 4 2" xfId="1178" xr:uid="{00000000-0005-0000-0000-0000451E0000}"/>
    <cellStyle name="Moneda 2 3 3 2 2 5" xfId="1179" xr:uid="{00000000-0005-0000-0000-0000461E0000}"/>
    <cellStyle name="Moneda 2 3 3 2 2 6" xfId="1180" xr:uid="{00000000-0005-0000-0000-0000471E0000}"/>
    <cellStyle name="Moneda 2 3 3 2 3" xfId="1181" xr:uid="{00000000-0005-0000-0000-0000481E0000}"/>
    <cellStyle name="Moneda 2 3 3 2 3 2" xfId="1182" xr:uid="{00000000-0005-0000-0000-0000491E0000}"/>
    <cellStyle name="Moneda 2 3 3 2 3 2 2" xfId="1183" xr:uid="{00000000-0005-0000-0000-00004A1E0000}"/>
    <cellStyle name="Moneda 2 3 3 2 3 3" xfId="1184" xr:uid="{00000000-0005-0000-0000-00004B1E0000}"/>
    <cellStyle name="Moneda 2 3 3 2 4" xfId="1185" xr:uid="{00000000-0005-0000-0000-00004C1E0000}"/>
    <cellStyle name="Moneda 2 3 3 2 4 2" xfId="1186" xr:uid="{00000000-0005-0000-0000-00004D1E0000}"/>
    <cellStyle name="Moneda 2 3 3 2 4 3" xfId="1187" xr:uid="{00000000-0005-0000-0000-00004E1E0000}"/>
    <cellStyle name="Moneda 2 3 3 2 5" xfId="1188" xr:uid="{00000000-0005-0000-0000-00004F1E0000}"/>
    <cellStyle name="Moneda 2 3 3 2 5 2" xfId="1189" xr:uid="{00000000-0005-0000-0000-0000501E0000}"/>
    <cellStyle name="Moneda 2 3 3 2 6" xfId="1190" xr:uid="{00000000-0005-0000-0000-0000511E0000}"/>
    <cellStyle name="Moneda 2 3 3 2 7" xfId="1191" xr:uid="{00000000-0005-0000-0000-0000521E0000}"/>
    <cellStyle name="Moneda 2 3 3 3" xfId="1192" xr:uid="{00000000-0005-0000-0000-0000531E0000}"/>
    <cellStyle name="Moneda 2 3 3 3 2" xfId="1193" xr:uid="{00000000-0005-0000-0000-0000541E0000}"/>
    <cellStyle name="Moneda 2 3 3 3 2 2" xfId="1194" xr:uid="{00000000-0005-0000-0000-0000551E0000}"/>
    <cellStyle name="Moneda 2 3 3 3 2 2 2" xfId="1195" xr:uid="{00000000-0005-0000-0000-0000561E0000}"/>
    <cellStyle name="Moneda 2 3 3 3 2 2 3" xfId="1196" xr:uid="{00000000-0005-0000-0000-0000571E0000}"/>
    <cellStyle name="Moneda 2 3 3 3 2 3" xfId="1197" xr:uid="{00000000-0005-0000-0000-0000581E0000}"/>
    <cellStyle name="Moneda 2 3 3 3 2 4" xfId="1198" xr:uid="{00000000-0005-0000-0000-0000591E0000}"/>
    <cellStyle name="Moneda 2 3 3 3 3" xfId="1199" xr:uid="{00000000-0005-0000-0000-00005A1E0000}"/>
    <cellStyle name="Moneda 2 3 3 3 3 2" xfId="1200" xr:uid="{00000000-0005-0000-0000-00005B1E0000}"/>
    <cellStyle name="Moneda 2 3 3 3 3 2 2" xfId="1201" xr:uid="{00000000-0005-0000-0000-00005C1E0000}"/>
    <cellStyle name="Moneda 2 3 3 3 3 3" xfId="1202" xr:uid="{00000000-0005-0000-0000-00005D1E0000}"/>
    <cellStyle name="Moneda 2 3 3 3 4" xfId="1203" xr:uid="{00000000-0005-0000-0000-00005E1E0000}"/>
    <cellStyle name="Moneda 2 3 3 3 4 2" xfId="1204" xr:uid="{00000000-0005-0000-0000-00005F1E0000}"/>
    <cellStyle name="Moneda 2 3 3 3 4 3" xfId="1205" xr:uid="{00000000-0005-0000-0000-0000601E0000}"/>
    <cellStyle name="Moneda 2 3 3 3 5" xfId="1206" xr:uid="{00000000-0005-0000-0000-0000611E0000}"/>
    <cellStyle name="Moneda 2 3 3 3 6" xfId="1207" xr:uid="{00000000-0005-0000-0000-0000621E0000}"/>
    <cellStyle name="Moneda 2 3 3 4" xfId="1208" xr:uid="{00000000-0005-0000-0000-0000631E0000}"/>
    <cellStyle name="Moneda 2 3 3 4 2" xfId="1209" xr:uid="{00000000-0005-0000-0000-0000641E0000}"/>
    <cellStyle name="Moneda 2 3 3 4 2 2" xfId="1210" xr:uid="{00000000-0005-0000-0000-0000651E0000}"/>
    <cellStyle name="Moneda 2 3 3 4 2 2 2" xfId="1211" xr:uid="{00000000-0005-0000-0000-0000661E0000}"/>
    <cellStyle name="Moneda 2 3 3 4 2 3" xfId="1212" xr:uid="{00000000-0005-0000-0000-0000671E0000}"/>
    <cellStyle name="Moneda 2 3 3 4 2 4" xfId="1213" xr:uid="{00000000-0005-0000-0000-0000681E0000}"/>
    <cellStyle name="Moneda 2 3 3 4 3" xfId="1214" xr:uid="{00000000-0005-0000-0000-0000691E0000}"/>
    <cellStyle name="Moneda 2 3 3 4 3 2" xfId="1215" xr:uid="{00000000-0005-0000-0000-00006A1E0000}"/>
    <cellStyle name="Moneda 2 3 3 4 4" xfId="1216" xr:uid="{00000000-0005-0000-0000-00006B1E0000}"/>
    <cellStyle name="Moneda 2 3 3 4 5" xfId="1217" xr:uid="{00000000-0005-0000-0000-00006C1E0000}"/>
    <cellStyle name="Moneda 2 3 3 5" xfId="1218" xr:uid="{00000000-0005-0000-0000-00006D1E0000}"/>
    <cellStyle name="Moneda 2 3 3 5 2" xfId="1219" xr:uid="{00000000-0005-0000-0000-00006E1E0000}"/>
    <cellStyle name="Moneda 2 3 3 5 2 2" xfId="1220" xr:uid="{00000000-0005-0000-0000-00006F1E0000}"/>
    <cellStyle name="Moneda 2 3 3 5 2 3" xfId="1221" xr:uid="{00000000-0005-0000-0000-0000701E0000}"/>
    <cellStyle name="Moneda 2 3 3 5 3" xfId="1222" xr:uid="{00000000-0005-0000-0000-0000711E0000}"/>
    <cellStyle name="Moneda 2 3 3 5 4" xfId="1223" xr:uid="{00000000-0005-0000-0000-0000721E0000}"/>
    <cellStyle name="Moneda 2 3 3 6" xfId="1224" xr:uid="{00000000-0005-0000-0000-0000731E0000}"/>
    <cellStyle name="Moneda 2 3 3 6 2" xfId="1225" xr:uid="{00000000-0005-0000-0000-0000741E0000}"/>
    <cellStyle name="Moneda 2 3 3 6 2 2" xfId="1226" xr:uid="{00000000-0005-0000-0000-0000751E0000}"/>
    <cellStyle name="Moneda 2 3 3 6 3" xfId="1227" xr:uid="{00000000-0005-0000-0000-0000761E0000}"/>
    <cellStyle name="Moneda 2 3 3 7" xfId="1228" xr:uid="{00000000-0005-0000-0000-0000771E0000}"/>
    <cellStyle name="Moneda 2 3 3 7 2" xfId="1229" xr:uid="{00000000-0005-0000-0000-0000781E0000}"/>
    <cellStyle name="Moneda 2 3 3 8" xfId="1230" xr:uid="{00000000-0005-0000-0000-0000791E0000}"/>
    <cellStyle name="Moneda 2 3 4" xfId="1231" xr:uid="{00000000-0005-0000-0000-00007A1E0000}"/>
    <cellStyle name="Moneda 2 3 4 2" xfId="1232" xr:uid="{00000000-0005-0000-0000-00007B1E0000}"/>
    <cellStyle name="Moneda 2 3 4 2 2" xfId="1233" xr:uid="{00000000-0005-0000-0000-00007C1E0000}"/>
    <cellStyle name="Moneda 2 3 4 2 2 2" xfId="1234" xr:uid="{00000000-0005-0000-0000-00007D1E0000}"/>
    <cellStyle name="Moneda 2 3 4 2 2 2 2" xfId="1235" xr:uid="{00000000-0005-0000-0000-00007E1E0000}"/>
    <cellStyle name="Moneda 2 3 4 2 2 2 2 2" xfId="1236" xr:uid="{00000000-0005-0000-0000-00007F1E0000}"/>
    <cellStyle name="Moneda 2 3 4 2 2 2 3" xfId="1237" xr:uid="{00000000-0005-0000-0000-0000801E0000}"/>
    <cellStyle name="Moneda 2 3 4 2 2 3" xfId="1238" xr:uid="{00000000-0005-0000-0000-0000811E0000}"/>
    <cellStyle name="Moneda 2 3 4 2 2 3 2" xfId="1239" xr:uid="{00000000-0005-0000-0000-0000821E0000}"/>
    <cellStyle name="Moneda 2 3 4 2 2 3 3" xfId="1240" xr:uid="{00000000-0005-0000-0000-0000831E0000}"/>
    <cellStyle name="Moneda 2 3 4 2 2 4" xfId="1241" xr:uid="{00000000-0005-0000-0000-0000841E0000}"/>
    <cellStyle name="Moneda 2 3 4 2 2 4 2" xfId="1242" xr:uid="{00000000-0005-0000-0000-0000851E0000}"/>
    <cellStyle name="Moneda 2 3 4 2 2 5" xfId="1243" xr:uid="{00000000-0005-0000-0000-0000861E0000}"/>
    <cellStyle name="Moneda 2 3 4 2 2 6" xfId="1244" xr:uid="{00000000-0005-0000-0000-0000871E0000}"/>
    <cellStyle name="Moneda 2 3 4 2 3" xfId="1245" xr:uid="{00000000-0005-0000-0000-0000881E0000}"/>
    <cellStyle name="Moneda 2 3 4 2 3 2" xfId="1246" xr:uid="{00000000-0005-0000-0000-0000891E0000}"/>
    <cellStyle name="Moneda 2 3 4 2 3 2 2" xfId="1247" xr:uid="{00000000-0005-0000-0000-00008A1E0000}"/>
    <cellStyle name="Moneda 2 3 4 2 3 3" xfId="1248" xr:uid="{00000000-0005-0000-0000-00008B1E0000}"/>
    <cellStyle name="Moneda 2 3 4 2 4" xfId="1249" xr:uid="{00000000-0005-0000-0000-00008C1E0000}"/>
    <cellStyle name="Moneda 2 3 4 2 4 2" xfId="1250" xr:uid="{00000000-0005-0000-0000-00008D1E0000}"/>
    <cellStyle name="Moneda 2 3 4 2 4 3" xfId="1251" xr:uid="{00000000-0005-0000-0000-00008E1E0000}"/>
    <cellStyle name="Moneda 2 3 4 2 5" xfId="1252" xr:uid="{00000000-0005-0000-0000-00008F1E0000}"/>
    <cellStyle name="Moneda 2 3 4 2 5 2" xfId="1253" xr:uid="{00000000-0005-0000-0000-0000901E0000}"/>
    <cellStyle name="Moneda 2 3 4 2 6" xfId="1254" xr:uid="{00000000-0005-0000-0000-0000911E0000}"/>
    <cellStyle name="Moneda 2 3 4 2 7" xfId="1255" xr:uid="{00000000-0005-0000-0000-0000921E0000}"/>
    <cellStyle name="Moneda 2 3 4 3" xfId="1256" xr:uid="{00000000-0005-0000-0000-0000931E0000}"/>
    <cellStyle name="Moneda 2 3 4 3 2" xfId="1257" xr:uid="{00000000-0005-0000-0000-0000941E0000}"/>
    <cellStyle name="Moneda 2 3 4 3 2 2" xfId="1258" xr:uid="{00000000-0005-0000-0000-0000951E0000}"/>
    <cellStyle name="Moneda 2 3 4 3 2 2 2" xfId="1259" xr:uid="{00000000-0005-0000-0000-0000961E0000}"/>
    <cellStyle name="Moneda 2 3 4 3 2 2 3" xfId="1260" xr:uid="{00000000-0005-0000-0000-0000971E0000}"/>
    <cellStyle name="Moneda 2 3 4 3 2 3" xfId="1261" xr:uid="{00000000-0005-0000-0000-0000981E0000}"/>
    <cellStyle name="Moneda 2 3 4 3 2 4" xfId="1262" xr:uid="{00000000-0005-0000-0000-0000991E0000}"/>
    <cellStyle name="Moneda 2 3 4 3 3" xfId="1263" xr:uid="{00000000-0005-0000-0000-00009A1E0000}"/>
    <cellStyle name="Moneda 2 3 4 3 3 2" xfId="1264" xr:uid="{00000000-0005-0000-0000-00009B1E0000}"/>
    <cellStyle name="Moneda 2 3 4 3 3 2 2" xfId="1265" xr:uid="{00000000-0005-0000-0000-00009C1E0000}"/>
    <cellStyle name="Moneda 2 3 4 3 3 3" xfId="1266" xr:uid="{00000000-0005-0000-0000-00009D1E0000}"/>
    <cellStyle name="Moneda 2 3 4 3 4" xfId="1267" xr:uid="{00000000-0005-0000-0000-00009E1E0000}"/>
    <cellStyle name="Moneda 2 3 4 3 4 2" xfId="1268" xr:uid="{00000000-0005-0000-0000-00009F1E0000}"/>
    <cellStyle name="Moneda 2 3 4 3 4 3" xfId="1269" xr:uid="{00000000-0005-0000-0000-0000A01E0000}"/>
    <cellStyle name="Moneda 2 3 4 3 5" xfId="1270" xr:uid="{00000000-0005-0000-0000-0000A11E0000}"/>
    <cellStyle name="Moneda 2 3 4 3 6" xfId="1271" xr:uid="{00000000-0005-0000-0000-0000A21E0000}"/>
    <cellStyle name="Moneda 2 3 4 4" xfId="1272" xr:uid="{00000000-0005-0000-0000-0000A31E0000}"/>
    <cellStyle name="Moneda 2 3 4 4 2" xfId="1273" xr:uid="{00000000-0005-0000-0000-0000A41E0000}"/>
    <cellStyle name="Moneda 2 3 4 4 2 2" xfId="1274" xr:uid="{00000000-0005-0000-0000-0000A51E0000}"/>
    <cellStyle name="Moneda 2 3 4 4 2 2 2" xfId="1275" xr:uid="{00000000-0005-0000-0000-0000A61E0000}"/>
    <cellStyle name="Moneda 2 3 4 4 2 3" xfId="1276" xr:uid="{00000000-0005-0000-0000-0000A71E0000}"/>
    <cellStyle name="Moneda 2 3 4 4 2 4" xfId="1277" xr:uid="{00000000-0005-0000-0000-0000A81E0000}"/>
    <cellStyle name="Moneda 2 3 4 4 3" xfId="1278" xr:uid="{00000000-0005-0000-0000-0000A91E0000}"/>
    <cellStyle name="Moneda 2 3 4 4 3 2" xfId="1279" xr:uid="{00000000-0005-0000-0000-0000AA1E0000}"/>
    <cellStyle name="Moneda 2 3 4 4 4" xfId="1280" xr:uid="{00000000-0005-0000-0000-0000AB1E0000}"/>
    <cellStyle name="Moneda 2 3 4 4 5" xfId="1281" xr:uid="{00000000-0005-0000-0000-0000AC1E0000}"/>
    <cellStyle name="Moneda 2 3 4 5" xfId="1282" xr:uid="{00000000-0005-0000-0000-0000AD1E0000}"/>
    <cellStyle name="Moneda 2 3 4 5 2" xfId="1283" xr:uid="{00000000-0005-0000-0000-0000AE1E0000}"/>
    <cellStyle name="Moneda 2 3 4 5 2 2" xfId="1284" xr:uid="{00000000-0005-0000-0000-0000AF1E0000}"/>
    <cellStyle name="Moneda 2 3 4 5 2 3" xfId="1285" xr:uid="{00000000-0005-0000-0000-0000B01E0000}"/>
    <cellStyle name="Moneda 2 3 4 5 3" xfId="1286" xr:uid="{00000000-0005-0000-0000-0000B11E0000}"/>
    <cellStyle name="Moneda 2 3 4 5 4" xfId="1287" xr:uid="{00000000-0005-0000-0000-0000B21E0000}"/>
    <cellStyle name="Moneda 2 3 4 6" xfId="1288" xr:uid="{00000000-0005-0000-0000-0000B31E0000}"/>
    <cellStyle name="Moneda 2 3 4 6 2" xfId="1289" xr:uid="{00000000-0005-0000-0000-0000B41E0000}"/>
    <cellStyle name="Moneda 2 3 4 6 2 2" xfId="1290" xr:uid="{00000000-0005-0000-0000-0000B51E0000}"/>
    <cellStyle name="Moneda 2 3 4 6 3" xfId="1291" xr:uid="{00000000-0005-0000-0000-0000B61E0000}"/>
    <cellStyle name="Moneda 2 3 4 7" xfId="1292" xr:uid="{00000000-0005-0000-0000-0000B71E0000}"/>
    <cellStyle name="Moneda 2 3 4 7 2" xfId="1293" xr:uid="{00000000-0005-0000-0000-0000B81E0000}"/>
    <cellStyle name="Moneda 2 3 4 8" xfId="1294" xr:uid="{00000000-0005-0000-0000-0000B91E0000}"/>
    <cellStyle name="Moneda 2 3 5" xfId="1295" xr:uid="{00000000-0005-0000-0000-0000BA1E0000}"/>
    <cellStyle name="Moneda 2 3 5 2" xfId="1296" xr:uid="{00000000-0005-0000-0000-0000BB1E0000}"/>
    <cellStyle name="Moneda 2 3 5 2 2" xfId="1297" xr:uid="{00000000-0005-0000-0000-0000BC1E0000}"/>
    <cellStyle name="Moneda 2 3 5 2 2 2" xfId="1298" xr:uid="{00000000-0005-0000-0000-0000BD1E0000}"/>
    <cellStyle name="Moneda 2 3 5 2 2 2 2" xfId="1299" xr:uid="{00000000-0005-0000-0000-0000BE1E0000}"/>
    <cellStyle name="Moneda 2 3 5 2 2 2 3" xfId="1300" xr:uid="{00000000-0005-0000-0000-0000BF1E0000}"/>
    <cellStyle name="Moneda 2 3 5 2 2 3" xfId="1301" xr:uid="{00000000-0005-0000-0000-0000C01E0000}"/>
    <cellStyle name="Moneda 2 3 5 2 2 3 2" xfId="1302" xr:uid="{00000000-0005-0000-0000-0000C11E0000}"/>
    <cellStyle name="Moneda 2 3 5 2 2 4" xfId="1303" xr:uid="{00000000-0005-0000-0000-0000C21E0000}"/>
    <cellStyle name="Moneda 2 3 5 2 2 4 2" xfId="1304" xr:uid="{00000000-0005-0000-0000-0000C31E0000}"/>
    <cellStyle name="Moneda 2 3 5 2 2 5" xfId="1305" xr:uid="{00000000-0005-0000-0000-0000C41E0000}"/>
    <cellStyle name="Moneda 2 3 5 2 2 6" xfId="1306" xr:uid="{00000000-0005-0000-0000-0000C51E0000}"/>
    <cellStyle name="Moneda 2 3 5 2 3" xfId="1307" xr:uid="{00000000-0005-0000-0000-0000C61E0000}"/>
    <cellStyle name="Moneda 2 3 5 2 3 2" xfId="1308" xr:uid="{00000000-0005-0000-0000-0000C71E0000}"/>
    <cellStyle name="Moneda 2 3 5 2 3 3" xfId="1309" xr:uid="{00000000-0005-0000-0000-0000C81E0000}"/>
    <cellStyle name="Moneda 2 3 5 2 4" xfId="1310" xr:uid="{00000000-0005-0000-0000-0000C91E0000}"/>
    <cellStyle name="Moneda 2 3 5 2 4 2" xfId="1311" xr:uid="{00000000-0005-0000-0000-0000CA1E0000}"/>
    <cellStyle name="Moneda 2 3 5 2 5" xfId="1312" xr:uid="{00000000-0005-0000-0000-0000CB1E0000}"/>
    <cellStyle name="Moneda 2 3 5 2 5 2" xfId="1313" xr:uid="{00000000-0005-0000-0000-0000CC1E0000}"/>
    <cellStyle name="Moneda 2 3 5 2 6" xfId="1314" xr:uid="{00000000-0005-0000-0000-0000CD1E0000}"/>
    <cellStyle name="Moneda 2 3 5 2 7" xfId="1315" xr:uid="{00000000-0005-0000-0000-0000CE1E0000}"/>
    <cellStyle name="Moneda 2 3 5 3" xfId="1316" xr:uid="{00000000-0005-0000-0000-0000CF1E0000}"/>
    <cellStyle name="Moneda 2 3 5 3 2" xfId="1317" xr:uid="{00000000-0005-0000-0000-0000D01E0000}"/>
    <cellStyle name="Moneda 2 3 5 3 2 2" xfId="1318" xr:uid="{00000000-0005-0000-0000-0000D11E0000}"/>
    <cellStyle name="Moneda 2 3 5 3 2 3" xfId="1319" xr:uid="{00000000-0005-0000-0000-0000D21E0000}"/>
    <cellStyle name="Moneda 2 3 5 3 3" xfId="1320" xr:uid="{00000000-0005-0000-0000-0000D31E0000}"/>
    <cellStyle name="Moneda 2 3 5 3 3 2" xfId="1321" xr:uid="{00000000-0005-0000-0000-0000D41E0000}"/>
    <cellStyle name="Moneda 2 3 5 3 4" xfId="1322" xr:uid="{00000000-0005-0000-0000-0000D51E0000}"/>
    <cellStyle name="Moneda 2 3 5 3 4 2" xfId="1323" xr:uid="{00000000-0005-0000-0000-0000D61E0000}"/>
    <cellStyle name="Moneda 2 3 5 3 5" xfId="1324" xr:uid="{00000000-0005-0000-0000-0000D71E0000}"/>
    <cellStyle name="Moneda 2 3 5 3 6" xfId="1325" xr:uid="{00000000-0005-0000-0000-0000D81E0000}"/>
    <cellStyle name="Moneda 2 3 5 4" xfId="1326" xr:uid="{00000000-0005-0000-0000-0000D91E0000}"/>
    <cellStyle name="Moneda 2 3 5 4 2" xfId="1327" xr:uid="{00000000-0005-0000-0000-0000DA1E0000}"/>
    <cellStyle name="Moneda 2 3 5 4 3" xfId="1328" xr:uid="{00000000-0005-0000-0000-0000DB1E0000}"/>
    <cellStyle name="Moneda 2 3 5 5" xfId="1329" xr:uid="{00000000-0005-0000-0000-0000DC1E0000}"/>
    <cellStyle name="Moneda 2 3 5 5 2" xfId="1330" xr:uid="{00000000-0005-0000-0000-0000DD1E0000}"/>
    <cellStyle name="Moneda 2 3 5 6" xfId="1331" xr:uid="{00000000-0005-0000-0000-0000DE1E0000}"/>
    <cellStyle name="Moneda 2 3 5 6 2" xfId="1332" xr:uid="{00000000-0005-0000-0000-0000DF1E0000}"/>
    <cellStyle name="Moneda 2 3 5 7" xfId="1333" xr:uid="{00000000-0005-0000-0000-0000E01E0000}"/>
    <cellStyle name="Moneda 2 3 5 8" xfId="1334" xr:uid="{00000000-0005-0000-0000-0000E11E0000}"/>
    <cellStyle name="Moneda 2 3 6" xfId="1335" xr:uid="{00000000-0005-0000-0000-0000E21E0000}"/>
    <cellStyle name="Moneda 2 3 6 2" xfId="1336" xr:uid="{00000000-0005-0000-0000-0000E31E0000}"/>
    <cellStyle name="Moneda 2 3 6 2 2" xfId="1337" xr:uid="{00000000-0005-0000-0000-0000E41E0000}"/>
    <cellStyle name="Moneda 2 3 6 2 2 2" xfId="1338" xr:uid="{00000000-0005-0000-0000-0000E51E0000}"/>
    <cellStyle name="Moneda 2 3 6 2 2 2 2" xfId="1339" xr:uid="{00000000-0005-0000-0000-0000E61E0000}"/>
    <cellStyle name="Moneda 2 3 6 2 2 3" xfId="1340" xr:uid="{00000000-0005-0000-0000-0000E71E0000}"/>
    <cellStyle name="Moneda 2 3 6 2 3" xfId="1341" xr:uid="{00000000-0005-0000-0000-0000E81E0000}"/>
    <cellStyle name="Moneda 2 3 6 2 3 2" xfId="1342" xr:uid="{00000000-0005-0000-0000-0000E91E0000}"/>
    <cellStyle name="Moneda 2 3 6 2 3 3" xfId="1343" xr:uid="{00000000-0005-0000-0000-0000EA1E0000}"/>
    <cellStyle name="Moneda 2 3 6 2 4" xfId="1344" xr:uid="{00000000-0005-0000-0000-0000EB1E0000}"/>
    <cellStyle name="Moneda 2 3 6 2 4 2" xfId="1345" xr:uid="{00000000-0005-0000-0000-0000EC1E0000}"/>
    <cellStyle name="Moneda 2 3 6 2 5" xfId="1346" xr:uid="{00000000-0005-0000-0000-0000ED1E0000}"/>
    <cellStyle name="Moneda 2 3 6 2 6" xfId="1347" xr:uid="{00000000-0005-0000-0000-0000EE1E0000}"/>
    <cellStyle name="Moneda 2 3 6 3" xfId="1348" xr:uid="{00000000-0005-0000-0000-0000EF1E0000}"/>
    <cellStyle name="Moneda 2 3 6 3 2" xfId="1349" xr:uid="{00000000-0005-0000-0000-0000F01E0000}"/>
    <cellStyle name="Moneda 2 3 6 3 2 2" xfId="1350" xr:uid="{00000000-0005-0000-0000-0000F11E0000}"/>
    <cellStyle name="Moneda 2 3 6 3 3" xfId="1351" xr:uid="{00000000-0005-0000-0000-0000F21E0000}"/>
    <cellStyle name="Moneda 2 3 6 4" xfId="1352" xr:uid="{00000000-0005-0000-0000-0000F31E0000}"/>
    <cellStyle name="Moneda 2 3 6 4 2" xfId="1353" xr:uid="{00000000-0005-0000-0000-0000F41E0000}"/>
    <cellStyle name="Moneda 2 3 6 4 3" xfId="1354" xr:uid="{00000000-0005-0000-0000-0000F51E0000}"/>
    <cellStyle name="Moneda 2 3 6 5" xfId="1355" xr:uid="{00000000-0005-0000-0000-0000F61E0000}"/>
    <cellStyle name="Moneda 2 3 6 5 2" xfId="1356" xr:uid="{00000000-0005-0000-0000-0000F71E0000}"/>
    <cellStyle name="Moneda 2 3 6 6" xfId="1357" xr:uid="{00000000-0005-0000-0000-0000F81E0000}"/>
    <cellStyle name="Moneda 2 3 6 7" xfId="1358" xr:uid="{00000000-0005-0000-0000-0000F91E0000}"/>
    <cellStyle name="Moneda 2 3 7" xfId="1359" xr:uid="{00000000-0005-0000-0000-0000FA1E0000}"/>
    <cellStyle name="Moneda 2 3 7 2" xfId="1360" xr:uid="{00000000-0005-0000-0000-0000FB1E0000}"/>
    <cellStyle name="Moneda 2 3 7 2 2" xfId="1361" xr:uid="{00000000-0005-0000-0000-0000FC1E0000}"/>
    <cellStyle name="Moneda 2 3 7 2 2 2" xfId="1362" xr:uid="{00000000-0005-0000-0000-0000FD1E0000}"/>
    <cellStyle name="Moneda 2 3 7 2 2 3" xfId="1363" xr:uid="{00000000-0005-0000-0000-0000FE1E0000}"/>
    <cellStyle name="Moneda 2 3 7 2 3" xfId="1364" xr:uid="{00000000-0005-0000-0000-0000FF1E0000}"/>
    <cellStyle name="Moneda 2 3 7 2 4" xfId="1365" xr:uid="{00000000-0005-0000-0000-0000001F0000}"/>
    <cellStyle name="Moneda 2 3 7 3" xfId="1366" xr:uid="{00000000-0005-0000-0000-0000011F0000}"/>
    <cellStyle name="Moneda 2 3 7 3 2" xfId="1367" xr:uid="{00000000-0005-0000-0000-0000021F0000}"/>
    <cellStyle name="Moneda 2 3 7 3 2 2" xfId="1368" xr:uid="{00000000-0005-0000-0000-0000031F0000}"/>
    <cellStyle name="Moneda 2 3 7 3 3" xfId="1369" xr:uid="{00000000-0005-0000-0000-0000041F0000}"/>
    <cellStyle name="Moneda 2 3 7 4" xfId="1370" xr:uid="{00000000-0005-0000-0000-0000051F0000}"/>
    <cellStyle name="Moneda 2 3 7 4 2" xfId="1371" xr:uid="{00000000-0005-0000-0000-0000061F0000}"/>
    <cellStyle name="Moneda 2 3 7 4 3" xfId="1372" xr:uid="{00000000-0005-0000-0000-0000071F0000}"/>
    <cellStyle name="Moneda 2 3 7 5" xfId="1373" xr:uid="{00000000-0005-0000-0000-0000081F0000}"/>
    <cellStyle name="Moneda 2 3 7 6" xfId="1374" xr:uid="{00000000-0005-0000-0000-0000091F0000}"/>
    <cellStyle name="Moneda 2 3 8" xfId="1375" xr:uid="{00000000-0005-0000-0000-00000A1F0000}"/>
    <cellStyle name="Moneda 2 3 8 2" xfId="1376" xr:uid="{00000000-0005-0000-0000-00000B1F0000}"/>
    <cellStyle name="Moneda 2 3 8 2 2" xfId="1377" xr:uid="{00000000-0005-0000-0000-00000C1F0000}"/>
    <cellStyle name="Moneda 2 3 8 2 3" xfId="1378" xr:uid="{00000000-0005-0000-0000-00000D1F0000}"/>
    <cellStyle name="Moneda 2 3 8 3" xfId="1379" xr:uid="{00000000-0005-0000-0000-00000E1F0000}"/>
    <cellStyle name="Moneda 2 3 8 4" xfId="1380" xr:uid="{00000000-0005-0000-0000-00000F1F0000}"/>
    <cellStyle name="Moneda 2 3 9" xfId="1381" xr:uid="{00000000-0005-0000-0000-0000101F0000}"/>
    <cellStyle name="Moneda 2 3 9 2" xfId="1382" xr:uid="{00000000-0005-0000-0000-0000111F0000}"/>
    <cellStyle name="Moneda 2 3 9 2 2" xfId="1383" xr:uid="{00000000-0005-0000-0000-0000121F0000}"/>
    <cellStyle name="Moneda 2 3 9 3" xfId="1384" xr:uid="{00000000-0005-0000-0000-0000131F0000}"/>
    <cellStyle name="Moneda 2 4" xfId="1385" xr:uid="{00000000-0005-0000-0000-0000141F0000}"/>
    <cellStyle name="Moneda 2 4 2" xfId="1386" xr:uid="{00000000-0005-0000-0000-0000151F0000}"/>
    <cellStyle name="Moneda 2 4 3" xfId="2923" xr:uid="{00000000-0005-0000-0000-0000161F0000}"/>
    <cellStyle name="Moneda 2 5" xfId="1387" xr:uid="{00000000-0005-0000-0000-0000171F0000}"/>
    <cellStyle name="Moneda 2 5 2" xfId="1388" xr:uid="{00000000-0005-0000-0000-0000181F0000}"/>
    <cellStyle name="Moneda 2 5 2 2" xfId="1389" xr:uid="{00000000-0005-0000-0000-0000191F0000}"/>
    <cellStyle name="Moneda 2 5 3" xfId="1390" xr:uid="{00000000-0005-0000-0000-00001A1F0000}"/>
    <cellStyle name="Moneda 2 5 3 2" xfId="1391" xr:uid="{00000000-0005-0000-0000-00001B1F0000}"/>
    <cellStyle name="Moneda 2 5 4" xfId="1392" xr:uid="{00000000-0005-0000-0000-00001C1F0000}"/>
    <cellStyle name="Moneda 2 5 4 2" xfId="1393" xr:uid="{00000000-0005-0000-0000-00001D1F0000}"/>
    <cellStyle name="Moneda 2 5 5" xfId="1394" xr:uid="{00000000-0005-0000-0000-00001E1F0000}"/>
    <cellStyle name="Moneda 2 6" xfId="1395" xr:uid="{00000000-0005-0000-0000-00001F1F0000}"/>
    <cellStyle name="Moneda 20" xfId="1396" xr:uid="{00000000-0005-0000-0000-0000201F0000}"/>
    <cellStyle name="Moneda 20 2" xfId="1397" xr:uid="{00000000-0005-0000-0000-0000211F0000}"/>
    <cellStyle name="Moneda 20 2 2" xfId="1398" xr:uid="{00000000-0005-0000-0000-0000221F0000}"/>
    <cellStyle name="Moneda 20 2 2 2" xfId="1399" xr:uid="{00000000-0005-0000-0000-0000231F0000}"/>
    <cellStyle name="Moneda 20 2 2 2 2" xfId="1400" xr:uid="{00000000-0005-0000-0000-0000241F0000}"/>
    <cellStyle name="Moneda 20 2 2 3" xfId="1401" xr:uid="{00000000-0005-0000-0000-0000251F0000}"/>
    <cellStyle name="Moneda 20 2 2 3 2" xfId="1402" xr:uid="{00000000-0005-0000-0000-0000261F0000}"/>
    <cellStyle name="Moneda 20 2 2 4" xfId="1403" xr:uid="{00000000-0005-0000-0000-0000271F0000}"/>
    <cellStyle name="Moneda 20 2 2 4 2" xfId="1404" xr:uid="{00000000-0005-0000-0000-0000281F0000}"/>
    <cellStyle name="Moneda 20 2 2 5" xfId="1405" xr:uid="{00000000-0005-0000-0000-0000291F0000}"/>
    <cellStyle name="Moneda 20 2 3" xfId="1406" xr:uid="{00000000-0005-0000-0000-00002A1F0000}"/>
    <cellStyle name="Moneda 20 2 3 2" xfId="1407" xr:uid="{00000000-0005-0000-0000-00002B1F0000}"/>
    <cellStyle name="Moneda 20 2 4" xfId="1408" xr:uid="{00000000-0005-0000-0000-00002C1F0000}"/>
    <cellStyle name="Moneda 20 2 4 2" xfId="1409" xr:uid="{00000000-0005-0000-0000-00002D1F0000}"/>
    <cellStyle name="Moneda 20 2 5" xfId="1410" xr:uid="{00000000-0005-0000-0000-00002E1F0000}"/>
    <cellStyle name="Moneda 20 2 5 2" xfId="1411" xr:uid="{00000000-0005-0000-0000-00002F1F0000}"/>
    <cellStyle name="Moneda 20 2 6" xfId="1412" xr:uid="{00000000-0005-0000-0000-0000301F0000}"/>
    <cellStyle name="Moneda 20 2 7" xfId="1413" xr:uid="{00000000-0005-0000-0000-0000311F0000}"/>
    <cellStyle name="Moneda 20 3" xfId="1414" xr:uid="{00000000-0005-0000-0000-0000321F0000}"/>
    <cellStyle name="Moneda 20 3 2" xfId="1415" xr:uid="{00000000-0005-0000-0000-0000331F0000}"/>
    <cellStyle name="Moneda 20 3 2 2" xfId="1416" xr:uid="{00000000-0005-0000-0000-0000341F0000}"/>
    <cellStyle name="Moneda 20 3 3" xfId="1417" xr:uid="{00000000-0005-0000-0000-0000351F0000}"/>
    <cellStyle name="Moneda 20 3 3 2" xfId="1418" xr:uid="{00000000-0005-0000-0000-0000361F0000}"/>
    <cellStyle name="Moneda 20 3 4" xfId="1419" xr:uid="{00000000-0005-0000-0000-0000371F0000}"/>
    <cellStyle name="Moneda 20 3 4 2" xfId="1420" xr:uid="{00000000-0005-0000-0000-0000381F0000}"/>
    <cellStyle name="Moneda 20 3 5" xfId="1421" xr:uid="{00000000-0005-0000-0000-0000391F0000}"/>
    <cellStyle name="Moneda 20 4" xfId="1422" xr:uid="{00000000-0005-0000-0000-00003A1F0000}"/>
    <cellStyle name="Moneda 20 4 2" xfId="1423" xr:uid="{00000000-0005-0000-0000-00003B1F0000}"/>
    <cellStyle name="Moneda 20 5" xfId="1424" xr:uid="{00000000-0005-0000-0000-00003C1F0000}"/>
    <cellStyle name="Moneda 20 5 2" xfId="1425" xr:uid="{00000000-0005-0000-0000-00003D1F0000}"/>
    <cellStyle name="Moneda 20 6" xfId="1426" xr:uid="{00000000-0005-0000-0000-00003E1F0000}"/>
    <cellStyle name="Moneda 20 6 2" xfId="1427" xr:uid="{00000000-0005-0000-0000-00003F1F0000}"/>
    <cellStyle name="Moneda 20 7" xfId="1428" xr:uid="{00000000-0005-0000-0000-0000401F0000}"/>
    <cellStyle name="Moneda 20 8" xfId="1429" xr:uid="{00000000-0005-0000-0000-0000411F0000}"/>
    <cellStyle name="Moneda 21" xfId="1430" xr:uid="{00000000-0005-0000-0000-0000421F0000}"/>
    <cellStyle name="Moneda 21 2" xfId="1431" xr:uid="{00000000-0005-0000-0000-0000431F0000}"/>
    <cellStyle name="Moneda 21 2 2" xfId="1432" xr:uid="{00000000-0005-0000-0000-0000441F0000}"/>
    <cellStyle name="Moneda 21 2 2 2" xfId="1433" xr:uid="{00000000-0005-0000-0000-0000451F0000}"/>
    <cellStyle name="Moneda 21 2 2 2 2" xfId="1434" xr:uid="{00000000-0005-0000-0000-0000461F0000}"/>
    <cellStyle name="Moneda 21 2 2 3" xfId="1435" xr:uid="{00000000-0005-0000-0000-0000471F0000}"/>
    <cellStyle name="Moneda 21 2 2 3 2" xfId="1436" xr:uid="{00000000-0005-0000-0000-0000481F0000}"/>
    <cellStyle name="Moneda 21 2 2 4" xfId="1437" xr:uid="{00000000-0005-0000-0000-0000491F0000}"/>
    <cellStyle name="Moneda 21 2 2 4 2" xfId="1438" xr:uid="{00000000-0005-0000-0000-00004A1F0000}"/>
    <cellStyle name="Moneda 21 2 2 5" xfId="1439" xr:uid="{00000000-0005-0000-0000-00004B1F0000}"/>
    <cellStyle name="Moneda 21 2 3" xfId="1440" xr:uid="{00000000-0005-0000-0000-00004C1F0000}"/>
    <cellStyle name="Moneda 21 2 3 2" xfId="1441" xr:uid="{00000000-0005-0000-0000-00004D1F0000}"/>
    <cellStyle name="Moneda 21 2 4" xfId="1442" xr:uid="{00000000-0005-0000-0000-00004E1F0000}"/>
    <cellStyle name="Moneda 21 2 4 2" xfId="1443" xr:uid="{00000000-0005-0000-0000-00004F1F0000}"/>
    <cellStyle name="Moneda 21 2 5" xfId="1444" xr:uid="{00000000-0005-0000-0000-0000501F0000}"/>
    <cellStyle name="Moneda 21 2 5 2" xfId="1445" xr:uid="{00000000-0005-0000-0000-0000511F0000}"/>
    <cellStyle name="Moneda 21 2 6" xfId="1446" xr:uid="{00000000-0005-0000-0000-0000521F0000}"/>
    <cellStyle name="Moneda 21 2 7" xfId="1447" xr:uid="{00000000-0005-0000-0000-0000531F0000}"/>
    <cellStyle name="Moneda 21 3" xfId="1448" xr:uid="{00000000-0005-0000-0000-0000541F0000}"/>
    <cellStyle name="Moneda 21 3 2" xfId="1449" xr:uid="{00000000-0005-0000-0000-0000551F0000}"/>
    <cellStyle name="Moneda 21 3 2 2" xfId="1450" xr:uid="{00000000-0005-0000-0000-0000561F0000}"/>
    <cellStyle name="Moneda 21 3 3" xfId="1451" xr:uid="{00000000-0005-0000-0000-0000571F0000}"/>
    <cellStyle name="Moneda 21 3 3 2" xfId="1452" xr:uid="{00000000-0005-0000-0000-0000581F0000}"/>
    <cellStyle name="Moneda 21 3 4" xfId="1453" xr:uid="{00000000-0005-0000-0000-0000591F0000}"/>
    <cellStyle name="Moneda 21 3 4 2" xfId="1454" xr:uid="{00000000-0005-0000-0000-00005A1F0000}"/>
    <cellStyle name="Moneda 21 3 5" xfId="1455" xr:uid="{00000000-0005-0000-0000-00005B1F0000}"/>
    <cellStyle name="Moneda 21 4" xfId="1456" xr:uid="{00000000-0005-0000-0000-00005C1F0000}"/>
    <cellStyle name="Moneda 21 4 2" xfId="1457" xr:uid="{00000000-0005-0000-0000-00005D1F0000}"/>
    <cellStyle name="Moneda 21 5" xfId="1458" xr:uid="{00000000-0005-0000-0000-00005E1F0000}"/>
    <cellStyle name="Moneda 21 5 2" xfId="1459" xr:uid="{00000000-0005-0000-0000-00005F1F0000}"/>
    <cellStyle name="Moneda 21 6" xfId="1460" xr:uid="{00000000-0005-0000-0000-0000601F0000}"/>
    <cellStyle name="Moneda 21 6 2" xfId="1461" xr:uid="{00000000-0005-0000-0000-0000611F0000}"/>
    <cellStyle name="Moneda 21 7" xfId="1462" xr:uid="{00000000-0005-0000-0000-0000621F0000}"/>
    <cellStyle name="Moneda 21 8" xfId="1463" xr:uid="{00000000-0005-0000-0000-0000631F0000}"/>
    <cellStyle name="Moneda 22" xfId="1464" xr:uid="{00000000-0005-0000-0000-0000641F0000}"/>
    <cellStyle name="Moneda 22 2" xfId="1465" xr:uid="{00000000-0005-0000-0000-0000651F0000}"/>
    <cellStyle name="Moneda 22 2 2" xfId="1466" xr:uid="{00000000-0005-0000-0000-0000661F0000}"/>
    <cellStyle name="Moneda 22 2 2 2" xfId="1467" xr:uid="{00000000-0005-0000-0000-0000671F0000}"/>
    <cellStyle name="Moneda 22 2 2 2 2" xfId="1468" xr:uid="{00000000-0005-0000-0000-0000681F0000}"/>
    <cellStyle name="Moneda 22 2 2 3" xfId="1469" xr:uid="{00000000-0005-0000-0000-0000691F0000}"/>
    <cellStyle name="Moneda 22 2 2 3 2" xfId="1470" xr:uid="{00000000-0005-0000-0000-00006A1F0000}"/>
    <cellStyle name="Moneda 22 2 2 4" xfId="1471" xr:uid="{00000000-0005-0000-0000-00006B1F0000}"/>
    <cellStyle name="Moneda 22 2 2 4 2" xfId="1472" xr:uid="{00000000-0005-0000-0000-00006C1F0000}"/>
    <cellStyle name="Moneda 22 2 2 5" xfId="1473" xr:uid="{00000000-0005-0000-0000-00006D1F0000}"/>
    <cellStyle name="Moneda 22 2 3" xfId="1474" xr:uid="{00000000-0005-0000-0000-00006E1F0000}"/>
    <cellStyle name="Moneda 22 2 3 2" xfId="1475" xr:uid="{00000000-0005-0000-0000-00006F1F0000}"/>
    <cellStyle name="Moneda 22 2 4" xfId="1476" xr:uid="{00000000-0005-0000-0000-0000701F0000}"/>
    <cellStyle name="Moneda 22 2 4 2" xfId="1477" xr:uid="{00000000-0005-0000-0000-0000711F0000}"/>
    <cellStyle name="Moneda 22 2 5" xfId="1478" xr:uid="{00000000-0005-0000-0000-0000721F0000}"/>
    <cellStyle name="Moneda 22 2 5 2" xfId="1479" xr:uid="{00000000-0005-0000-0000-0000731F0000}"/>
    <cellStyle name="Moneda 22 2 6" xfId="1480" xr:uid="{00000000-0005-0000-0000-0000741F0000}"/>
    <cellStyle name="Moneda 22 3" xfId="1481" xr:uid="{00000000-0005-0000-0000-0000751F0000}"/>
    <cellStyle name="Moneda 22 3 2" xfId="1482" xr:uid="{00000000-0005-0000-0000-0000761F0000}"/>
    <cellStyle name="Moneda 22 3 2 2" xfId="1483" xr:uid="{00000000-0005-0000-0000-0000771F0000}"/>
    <cellStyle name="Moneda 22 3 3" xfId="1484" xr:uid="{00000000-0005-0000-0000-0000781F0000}"/>
    <cellStyle name="Moneda 22 3 3 2" xfId="1485" xr:uid="{00000000-0005-0000-0000-0000791F0000}"/>
    <cellStyle name="Moneda 22 3 4" xfId="1486" xr:uid="{00000000-0005-0000-0000-00007A1F0000}"/>
    <cellStyle name="Moneda 22 3 4 2" xfId="1487" xr:uid="{00000000-0005-0000-0000-00007B1F0000}"/>
    <cellStyle name="Moneda 22 3 5" xfId="1488" xr:uid="{00000000-0005-0000-0000-00007C1F0000}"/>
    <cellStyle name="Moneda 22 4" xfId="1489" xr:uid="{00000000-0005-0000-0000-00007D1F0000}"/>
    <cellStyle name="Moneda 22 4 2" xfId="1490" xr:uid="{00000000-0005-0000-0000-00007E1F0000}"/>
    <cellStyle name="Moneda 22 5" xfId="1491" xr:uid="{00000000-0005-0000-0000-00007F1F0000}"/>
    <cellStyle name="Moneda 22 5 2" xfId="1492" xr:uid="{00000000-0005-0000-0000-0000801F0000}"/>
    <cellStyle name="Moneda 22 6" xfId="1493" xr:uid="{00000000-0005-0000-0000-0000811F0000}"/>
    <cellStyle name="Moneda 22 6 2" xfId="1494" xr:uid="{00000000-0005-0000-0000-0000821F0000}"/>
    <cellStyle name="Moneda 22 7" xfId="1495" xr:uid="{00000000-0005-0000-0000-0000831F0000}"/>
    <cellStyle name="Moneda 22 8" xfId="1496" xr:uid="{00000000-0005-0000-0000-0000841F0000}"/>
    <cellStyle name="Moneda 23" xfId="1497" xr:uid="{00000000-0005-0000-0000-0000851F0000}"/>
    <cellStyle name="Moneda 23 2" xfId="1498" xr:uid="{00000000-0005-0000-0000-0000861F0000}"/>
    <cellStyle name="Moneda 23 2 2" xfId="1499" xr:uid="{00000000-0005-0000-0000-0000871F0000}"/>
    <cellStyle name="Moneda 23 2 2 2" xfId="1500" xr:uid="{00000000-0005-0000-0000-0000881F0000}"/>
    <cellStyle name="Moneda 23 2 3" xfId="1501" xr:uid="{00000000-0005-0000-0000-0000891F0000}"/>
    <cellStyle name="Moneda 23 2 3 2" xfId="1502" xr:uid="{00000000-0005-0000-0000-00008A1F0000}"/>
    <cellStyle name="Moneda 23 2 4" xfId="1503" xr:uid="{00000000-0005-0000-0000-00008B1F0000}"/>
    <cellStyle name="Moneda 23 2 4 2" xfId="1504" xr:uid="{00000000-0005-0000-0000-00008C1F0000}"/>
    <cellStyle name="Moneda 23 2 5" xfId="1505" xr:uid="{00000000-0005-0000-0000-00008D1F0000}"/>
    <cellStyle name="Moneda 23 3" xfId="1506" xr:uid="{00000000-0005-0000-0000-00008E1F0000}"/>
    <cellStyle name="Moneda 23 3 2" xfId="1507" xr:uid="{00000000-0005-0000-0000-00008F1F0000}"/>
    <cellStyle name="Moneda 23 4" xfId="1508" xr:uid="{00000000-0005-0000-0000-0000901F0000}"/>
    <cellStyle name="Moneda 23 4 2" xfId="1509" xr:uid="{00000000-0005-0000-0000-0000911F0000}"/>
    <cellStyle name="Moneda 23 5" xfId="1510" xr:uid="{00000000-0005-0000-0000-0000921F0000}"/>
    <cellStyle name="Moneda 23 5 2" xfId="1511" xr:uid="{00000000-0005-0000-0000-0000931F0000}"/>
    <cellStyle name="Moneda 23 6" xfId="1512" xr:uid="{00000000-0005-0000-0000-0000941F0000}"/>
    <cellStyle name="Moneda 23 7" xfId="1513" xr:uid="{00000000-0005-0000-0000-0000951F0000}"/>
    <cellStyle name="Moneda 24" xfId="1514" xr:uid="{00000000-0005-0000-0000-0000961F0000}"/>
    <cellStyle name="Moneda 24 2" xfId="1515" xr:uid="{00000000-0005-0000-0000-0000971F0000}"/>
    <cellStyle name="Moneda 24 2 2" xfId="1516" xr:uid="{00000000-0005-0000-0000-0000981F0000}"/>
    <cellStyle name="Moneda 24 2 2 2" xfId="1517" xr:uid="{00000000-0005-0000-0000-0000991F0000}"/>
    <cellStyle name="Moneda 24 2 3" xfId="1518" xr:uid="{00000000-0005-0000-0000-00009A1F0000}"/>
    <cellStyle name="Moneda 24 2 3 2" xfId="1519" xr:uid="{00000000-0005-0000-0000-00009B1F0000}"/>
    <cellStyle name="Moneda 24 2 4" xfId="1520" xr:uid="{00000000-0005-0000-0000-00009C1F0000}"/>
    <cellStyle name="Moneda 24 2 4 2" xfId="1521" xr:uid="{00000000-0005-0000-0000-00009D1F0000}"/>
    <cellStyle name="Moneda 24 2 5" xfId="1522" xr:uid="{00000000-0005-0000-0000-00009E1F0000}"/>
    <cellStyle name="Moneda 24 3" xfId="1523" xr:uid="{00000000-0005-0000-0000-00009F1F0000}"/>
    <cellStyle name="Moneda 24 3 2" xfId="1524" xr:uid="{00000000-0005-0000-0000-0000A01F0000}"/>
    <cellStyle name="Moneda 24 4" xfId="1525" xr:uid="{00000000-0005-0000-0000-0000A11F0000}"/>
    <cellStyle name="Moneda 24 4 2" xfId="1526" xr:uid="{00000000-0005-0000-0000-0000A21F0000}"/>
    <cellStyle name="Moneda 24 5" xfId="1527" xr:uid="{00000000-0005-0000-0000-0000A31F0000}"/>
    <cellStyle name="Moneda 24 5 2" xfId="1528" xr:uid="{00000000-0005-0000-0000-0000A41F0000}"/>
    <cellStyle name="Moneda 24 6" xfId="1529" xr:uid="{00000000-0005-0000-0000-0000A51F0000}"/>
    <cellStyle name="Moneda 24 7" xfId="1530" xr:uid="{00000000-0005-0000-0000-0000A61F0000}"/>
    <cellStyle name="Moneda 25" xfId="1531" xr:uid="{00000000-0005-0000-0000-0000A71F0000}"/>
    <cellStyle name="Moneda 25 2" xfId="1532" xr:uid="{00000000-0005-0000-0000-0000A81F0000}"/>
    <cellStyle name="Moneda 25 2 2" xfId="1533" xr:uid="{00000000-0005-0000-0000-0000A91F0000}"/>
    <cellStyle name="Moneda 25 3" xfId="1534" xr:uid="{00000000-0005-0000-0000-0000AA1F0000}"/>
    <cellStyle name="Moneda 25 3 2" xfId="1535" xr:uid="{00000000-0005-0000-0000-0000AB1F0000}"/>
    <cellStyle name="Moneda 25 4" xfId="1536" xr:uid="{00000000-0005-0000-0000-0000AC1F0000}"/>
    <cellStyle name="Moneda 25 4 2" xfId="1537" xr:uid="{00000000-0005-0000-0000-0000AD1F0000}"/>
    <cellStyle name="Moneda 25 5" xfId="1538" xr:uid="{00000000-0005-0000-0000-0000AE1F0000}"/>
    <cellStyle name="Moneda 26" xfId="1539" xr:uid="{00000000-0005-0000-0000-0000AF1F0000}"/>
    <cellStyle name="Moneda 26 2" xfId="1540" xr:uid="{00000000-0005-0000-0000-0000B01F0000}"/>
    <cellStyle name="Moneda 26 2 2" xfId="1541" xr:uid="{00000000-0005-0000-0000-0000B11F0000}"/>
    <cellStyle name="Moneda 26 3" xfId="1542" xr:uid="{00000000-0005-0000-0000-0000B21F0000}"/>
    <cellStyle name="Moneda 26 3 2" xfId="1543" xr:uid="{00000000-0005-0000-0000-0000B31F0000}"/>
    <cellStyle name="Moneda 26 4" xfId="1544" xr:uid="{00000000-0005-0000-0000-0000B41F0000}"/>
    <cellStyle name="Moneda 26 4 2" xfId="1545" xr:uid="{00000000-0005-0000-0000-0000B51F0000}"/>
    <cellStyle name="Moneda 26 5" xfId="1546" xr:uid="{00000000-0005-0000-0000-0000B61F0000}"/>
    <cellStyle name="Moneda 27" xfId="1547" xr:uid="{00000000-0005-0000-0000-0000B71F0000}"/>
    <cellStyle name="Moneda 27 2" xfId="1548" xr:uid="{00000000-0005-0000-0000-0000B81F0000}"/>
    <cellStyle name="Moneda 27 2 2" xfId="1549" xr:uid="{00000000-0005-0000-0000-0000B91F0000}"/>
    <cellStyle name="Moneda 27 3" xfId="1550" xr:uid="{00000000-0005-0000-0000-0000BA1F0000}"/>
    <cellStyle name="Moneda 27 3 2" xfId="1551" xr:uid="{00000000-0005-0000-0000-0000BB1F0000}"/>
    <cellStyle name="Moneda 27 4" xfId="1552" xr:uid="{00000000-0005-0000-0000-0000BC1F0000}"/>
    <cellStyle name="Moneda 27 4 2" xfId="1553" xr:uid="{00000000-0005-0000-0000-0000BD1F0000}"/>
    <cellStyle name="Moneda 27 5" xfId="1554" xr:uid="{00000000-0005-0000-0000-0000BE1F0000}"/>
    <cellStyle name="Moneda 28" xfId="1555" xr:uid="{00000000-0005-0000-0000-0000BF1F0000}"/>
    <cellStyle name="Moneda 28 2" xfId="1556" xr:uid="{00000000-0005-0000-0000-0000C01F0000}"/>
    <cellStyle name="Moneda 28 2 2" xfId="1557" xr:uid="{00000000-0005-0000-0000-0000C11F0000}"/>
    <cellStyle name="Moneda 28 3" xfId="1558" xr:uid="{00000000-0005-0000-0000-0000C21F0000}"/>
    <cellStyle name="Moneda 28 3 2" xfId="1559" xr:uid="{00000000-0005-0000-0000-0000C31F0000}"/>
    <cellStyle name="Moneda 28 4" xfId="1560" xr:uid="{00000000-0005-0000-0000-0000C41F0000}"/>
    <cellStyle name="Moneda 28 4 2" xfId="1561" xr:uid="{00000000-0005-0000-0000-0000C51F0000}"/>
    <cellStyle name="Moneda 28 5" xfId="1562" xr:uid="{00000000-0005-0000-0000-0000C61F0000}"/>
    <cellStyle name="Moneda 29" xfId="1563" xr:uid="{00000000-0005-0000-0000-0000C71F0000}"/>
    <cellStyle name="Moneda 29 2" xfId="1564" xr:uid="{00000000-0005-0000-0000-0000C81F0000}"/>
    <cellStyle name="Moneda 29 2 2" xfId="1565" xr:uid="{00000000-0005-0000-0000-0000C91F0000}"/>
    <cellStyle name="Moneda 29 3" xfId="1566" xr:uid="{00000000-0005-0000-0000-0000CA1F0000}"/>
    <cellStyle name="Moneda 29 3 2" xfId="1567" xr:uid="{00000000-0005-0000-0000-0000CB1F0000}"/>
    <cellStyle name="Moneda 29 4" xfId="1568" xr:uid="{00000000-0005-0000-0000-0000CC1F0000}"/>
    <cellStyle name="Moneda 29 4 2" xfId="1569" xr:uid="{00000000-0005-0000-0000-0000CD1F0000}"/>
    <cellStyle name="Moneda 29 5" xfId="1570" xr:uid="{00000000-0005-0000-0000-0000CE1F0000}"/>
    <cellStyle name="Moneda 3" xfId="14" xr:uid="{00000000-0005-0000-0000-0000CF1F0000}"/>
    <cellStyle name="Moneda 3 10" xfId="1571" xr:uid="{00000000-0005-0000-0000-0000D01F0000}"/>
    <cellStyle name="Moneda 3 10 2" xfId="1572" xr:uid="{00000000-0005-0000-0000-0000D11F0000}"/>
    <cellStyle name="Moneda 3 10 2 2" xfId="1573" xr:uid="{00000000-0005-0000-0000-0000D21F0000}"/>
    <cellStyle name="Moneda 3 10 3" xfId="1574" xr:uid="{00000000-0005-0000-0000-0000D31F0000}"/>
    <cellStyle name="Moneda 3 10 3 2" xfId="1575" xr:uid="{00000000-0005-0000-0000-0000D41F0000}"/>
    <cellStyle name="Moneda 3 10 4" xfId="1576" xr:uid="{00000000-0005-0000-0000-0000D51F0000}"/>
    <cellStyle name="Moneda 3 10 4 2" xfId="1577" xr:uid="{00000000-0005-0000-0000-0000D61F0000}"/>
    <cellStyle name="Moneda 3 10 5" xfId="1578" xr:uid="{00000000-0005-0000-0000-0000D71F0000}"/>
    <cellStyle name="Moneda 3 11" xfId="1579" xr:uid="{00000000-0005-0000-0000-0000D81F0000}"/>
    <cellStyle name="Moneda 3 11 2" xfId="1580" xr:uid="{00000000-0005-0000-0000-0000D91F0000}"/>
    <cellStyle name="Moneda 3 12" xfId="1581" xr:uid="{00000000-0005-0000-0000-0000DA1F0000}"/>
    <cellStyle name="Moneda 3 12 2" xfId="1582" xr:uid="{00000000-0005-0000-0000-0000DB1F0000}"/>
    <cellStyle name="Moneda 3 13" xfId="1583" xr:uid="{00000000-0005-0000-0000-0000DC1F0000}"/>
    <cellStyle name="Moneda 3 13 2" xfId="1584" xr:uid="{00000000-0005-0000-0000-0000DD1F0000}"/>
    <cellStyle name="Moneda 3 14" xfId="1585" xr:uid="{00000000-0005-0000-0000-0000DE1F0000}"/>
    <cellStyle name="Moneda 3 14 2" xfId="1586" xr:uid="{00000000-0005-0000-0000-0000DF1F0000}"/>
    <cellStyle name="Moneda 3 15" xfId="1587" xr:uid="{00000000-0005-0000-0000-0000E01F0000}"/>
    <cellStyle name="Moneda 3 15 10" xfId="4610" xr:uid="{00000000-0005-0000-0000-0000E11F0000}"/>
    <cellStyle name="Moneda 3 15 10 2" xfId="7999" xr:uid="{00000000-0005-0000-0000-0000E21F0000}"/>
    <cellStyle name="Moneda 3 15 10 2 2" xfId="14737" xr:uid="{FA42F9A6-3285-4569-B1D0-225B4DF9343C}"/>
    <cellStyle name="Moneda 3 15 10 3" xfId="11378" xr:uid="{4A0CCEAD-BFF4-4973-A2B9-79069FD23016}"/>
    <cellStyle name="Moneda 3 15 11" xfId="6303" xr:uid="{00000000-0005-0000-0000-0000E31F0000}"/>
    <cellStyle name="Moneda 3 15 11 2" xfId="13056" xr:uid="{73DC5D37-2021-41DD-8222-AD66F97845A1}"/>
    <cellStyle name="Moneda 3 15 12" xfId="9711" xr:uid="{4EDFBDD6-C472-4297-BED9-20A16E52C406}"/>
    <cellStyle name="Moneda 3 15 2" xfId="1588" xr:uid="{00000000-0005-0000-0000-0000E41F0000}"/>
    <cellStyle name="Moneda 3 15 3" xfId="1589" xr:uid="{00000000-0005-0000-0000-0000E51F0000}"/>
    <cellStyle name="Moneda 3 15 3 2" xfId="2924" xr:uid="{00000000-0005-0000-0000-0000E61F0000}"/>
    <cellStyle name="Moneda 3 15 4" xfId="2993" xr:uid="{00000000-0005-0000-0000-0000E71F0000}"/>
    <cellStyle name="Moneda 3 15 4 2" xfId="3195" xr:uid="{00000000-0005-0000-0000-0000E81F0000}"/>
    <cellStyle name="Moneda 3 15 4 2 2" xfId="3587" xr:uid="{00000000-0005-0000-0000-0000E91F0000}"/>
    <cellStyle name="Moneda 3 15 4 2 2 2" xfId="5291" xr:uid="{00000000-0005-0000-0000-0000EA1F0000}"/>
    <cellStyle name="Moneda 3 15 4 2 2 2 2" xfId="8680" xr:uid="{00000000-0005-0000-0000-0000EB1F0000}"/>
    <cellStyle name="Moneda 3 15 4 2 2 2 2 2" xfId="15418" xr:uid="{27F64AC5-5D9C-4038-A8D1-A63EA0250527}"/>
    <cellStyle name="Moneda 3 15 4 2 2 2 3" xfId="12059" xr:uid="{0931F6F1-ABDF-4E9F-BB36-A1BE8460BA89}"/>
    <cellStyle name="Moneda 3 15 4 2 2 3" xfId="7011" xr:uid="{00000000-0005-0000-0000-0000EC1F0000}"/>
    <cellStyle name="Moneda 3 15 4 2 2 3 2" xfId="13749" xr:uid="{33B9DC99-F85E-4516-A1E8-F3DD8AAE52CD}"/>
    <cellStyle name="Moneda 3 15 4 2 2 4" xfId="10390" xr:uid="{BA38DCBA-B010-4B79-84F0-DD0A6DEB333F}"/>
    <cellStyle name="Moneda 3 15 4 2 3" xfId="3982" xr:uid="{00000000-0005-0000-0000-0000ED1F0000}"/>
    <cellStyle name="Moneda 3 15 4 2 3 2" xfId="5680" xr:uid="{00000000-0005-0000-0000-0000EE1F0000}"/>
    <cellStyle name="Moneda 3 15 4 2 3 2 2" xfId="9069" xr:uid="{00000000-0005-0000-0000-0000EF1F0000}"/>
    <cellStyle name="Moneda 3 15 4 2 3 2 2 2" xfId="15807" xr:uid="{869682D6-8938-40DF-9478-D5D55703F815}"/>
    <cellStyle name="Moneda 3 15 4 2 3 2 3" xfId="12448" xr:uid="{875165E4-8E0A-47A8-A5DC-B4C395EBB1A9}"/>
    <cellStyle name="Moneda 3 15 4 2 3 3" xfId="7400" xr:uid="{00000000-0005-0000-0000-0000F01F0000}"/>
    <cellStyle name="Moneda 3 15 4 2 3 3 2" xfId="14138" xr:uid="{EDF4AE7B-F508-4776-A188-2CF5E4D7383E}"/>
    <cellStyle name="Moneda 3 15 4 2 3 4" xfId="10779" xr:uid="{E121AD84-E84A-4221-837B-0C48E3106E4A}"/>
    <cellStyle name="Moneda 3 15 4 2 4" xfId="4489" xr:uid="{00000000-0005-0000-0000-0000F11F0000}"/>
    <cellStyle name="Moneda 3 15 4 2 4 2" xfId="6170" xr:uid="{00000000-0005-0000-0000-0000F21F0000}"/>
    <cellStyle name="Moneda 3 15 4 2 4 2 2" xfId="9559" xr:uid="{00000000-0005-0000-0000-0000F31F0000}"/>
    <cellStyle name="Moneda 3 15 4 2 4 2 2 2" xfId="16297" xr:uid="{64D164FC-07D7-4FE0-8DED-5BA428574FA7}"/>
    <cellStyle name="Moneda 3 15 4 2 4 2 3" xfId="12938" xr:uid="{F19C892A-B472-42B9-AFB3-C7C059A1C455}"/>
    <cellStyle name="Moneda 3 15 4 2 4 3" xfId="7890" xr:uid="{00000000-0005-0000-0000-0000F41F0000}"/>
    <cellStyle name="Moneda 3 15 4 2 4 3 2" xfId="14628" xr:uid="{3DA97A9A-4E36-4B40-98B7-F5DC9DC1A7C2}"/>
    <cellStyle name="Moneda 3 15 4 2 4 4" xfId="11269" xr:uid="{7E7A2513-46E2-4C73-9DA7-05B0B1083687}"/>
    <cellStyle name="Moneda 3 15 4 2 5" xfId="4903" xr:uid="{00000000-0005-0000-0000-0000F51F0000}"/>
    <cellStyle name="Moneda 3 15 4 2 5 2" xfId="8292" xr:uid="{00000000-0005-0000-0000-0000F61F0000}"/>
    <cellStyle name="Moneda 3 15 4 2 5 2 2" xfId="15030" xr:uid="{0600D3EE-34F0-48A6-948C-513B3FACF524}"/>
    <cellStyle name="Moneda 3 15 4 2 5 3" xfId="11671" xr:uid="{3A5C11C2-E67E-4ACF-ABA5-5E7267AF6032}"/>
    <cellStyle name="Moneda 3 15 4 2 6" xfId="6623" xr:uid="{00000000-0005-0000-0000-0000F71F0000}"/>
    <cellStyle name="Moneda 3 15 4 2 6 2" xfId="13361" xr:uid="{46BCE6AB-1A4B-4FF0-AF17-221D5ED2EF99}"/>
    <cellStyle name="Moneda 3 15 4 2 7" xfId="10001" xr:uid="{0A64BBD3-2B6B-4C82-82F8-55414D509258}"/>
    <cellStyle name="Moneda 3 15 4 3" xfId="3393" xr:uid="{00000000-0005-0000-0000-0000F81F0000}"/>
    <cellStyle name="Moneda 3 15 4 3 2" xfId="5097" xr:uid="{00000000-0005-0000-0000-0000F91F0000}"/>
    <cellStyle name="Moneda 3 15 4 3 2 2" xfId="8486" xr:uid="{00000000-0005-0000-0000-0000FA1F0000}"/>
    <cellStyle name="Moneda 3 15 4 3 2 2 2" xfId="15224" xr:uid="{54176DB8-0730-4364-BD31-61178332BC57}"/>
    <cellStyle name="Moneda 3 15 4 3 2 3" xfId="11865" xr:uid="{A1BC0C8D-C71F-4E53-8B14-92A969E2A790}"/>
    <cellStyle name="Moneda 3 15 4 3 3" xfId="6817" xr:uid="{00000000-0005-0000-0000-0000FB1F0000}"/>
    <cellStyle name="Moneda 3 15 4 3 3 2" xfId="13555" xr:uid="{F932D5D9-C7E0-4688-95AA-C38518C038A1}"/>
    <cellStyle name="Moneda 3 15 4 3 4" xfId="10196" xr:uid="{45B172C6-B530-4881-8872-E6F6EFC8B109}"/>
    <cellStyle name="Moneda 3 15 4 4" xfId="3788" xr:uid="{00000000-0005-0000-0000-0000FC1F0000}"/>
    <cellStyle name="Moneda 3 15 4 4 2" xfId="5486" xr:uid="{00000000-0005-0000-0000-0000FD1F0000}"/>
    <cellStyle name="Moneda 3 15 4 4 2 2" xfId="8875" xr:uid="{00000000-0005-0000-0000-0000FE1F0000}"/>
    <cellStyle name="Moneda 3 15 4 4 2 2 2" xfId="15613" xr:uid="{E35E233F-7A46-46B5-B978-825853760FCD}"/>
    <cellStyle name="Moneda 3 15 4 4 2 3" xfId="12254" xr:uid="{C4801082-B47D-4CEB-82C8-5E669D4FA2C2}"/>
    <cellStyle name="Moneda 3 15 4 4 3" xfId="7206" xr:uid="{00000000-0005-0000-0000-0000FF1F0000}"/>
    <cellStyle name="Moneda 3 15 4 4 3 2" xfId="13944" xr:uid="{F5B0862D-993B-46F3-B00E-553F6F36738F}"/>
    <cellStyle name="Moneda 3 15 4 4 4" xfId="10585" xr:uid="{315B0F14-565D-43E3-84AA-A18C2FBFE94D}"/>
    <cellStyle name="Moneda 3 15 4 5" xfId="4295" xr:uid="{00000000-0005-0000-0000-000000200000}"/>
    <cellStyle name="Moneda 3 15 4 5 2" xfId="5976" xr:uid="{00000000-0005-0000-0000-000001200000}"/>
    <cellStyle name="Moneda 3 15 4 5 2 2" xfId="9365" xr:uid="{00000000-0005-0000-0000-000002200000}"/>
    <cellStyle name="Moneda 3 15 4 5 2 2 2" xfId="16103" xr:uid="{BC23CC5F-0BBA-4784-8A79-20CF59E9C9B2}"/>
    <cellStyle name="Moneda 3 15 4 5 2 3" xfId="12744" xr:uid="{472A127D-3CE8-46CF-90C7-4B30DE0E9DE3}"/>
    <cellStyle name="Moneda 3 15 4 5 3" xfId="7696" xr:uid="{00000000-0005-0000-0000-000003200000}"/>
    <cellStyle name="Moneda 3 15 4 5 3 2" xfId="14434" xr:uid="{984EA683-3F06-48CD-9468-CFE1D6C7EA13}"/>
    <cellStyle name="Moneda 3 15 4 5 4" xfId="11075" xr:uid="{40F2115F-8189-4C50-A463-86D452ECDB6A}"/>
    <cellStyle name="Moneda 3 15 4 6" xfId="4709" xr:uid="{00000000-0005-0000-0000-000004200000}"/>
    <cellStyle name="Moneda 3 15 4 6 2" xfId="8098" xr:uid="{00000000-0005-0000-0000-000005200000}"/>
    <cellStyle name="Moneda 3 15 4 6 2 2" xfId="14836" xr:uid="{ACCE3D7A-232B-418E-87AC-F156EED11A4B}"/>
    <cellStyle name="Moneda 3 15 4 6 3" xfId="11477" xr:uid="{F065093F-6014-4BA1-8AE6-F4CC3E8598E2}"/>
    <cellStyle name="Moneda 3 15 4 7" xfId="6429" xr:uid="{00000000-0005-0000-0000-000006200000}"/>
    <cellStyle name="Moneda 3 15 4 7 2" xfId="13167" xr:uid="{A42DD956-4C7F-4C15-91C0-3062931EA09C}"/>
    <cellStyle name="Moneda 3 15 4 8" xfId="9807" xr:uid="{3DBB3116-E2A4-49C8-A21C-A2DDFB3A8364}"/>
    <cellStyle name="Moneda 3 15 5" xfId="3099" xr:uid="{00000000-0005-0000-0000-000007200000}"/>
    <cellStyle name="Moneda 3 15 5 2" xfId="3491" xr:uid="{00000000-0005-0000-0000-000008200000}"/>
    <cellStyle name="Moneda 3 15 5 2 2" xfId="5195" xr:uid="{00000000-0005-0000-0000-000009200000}"/>
    <cellStyle name="Moneda 3 15 5 2 2 2" xfId="8584" xr:uid="{00000000-0005-0000-0000-00000A200000}"/>
    <cellStyle name="Moneda 3 15 5 2 2 2 2" xfId="15322" xr:uid="{566F1772-1F8A-481E-927D-AF5F4689C137}"/>
    <cellStyle name="Moneda 3 15 5 2 2 3" xfId="11963" xr:uid="{E9E53927-BA68-43BD-9C5D-C3DA2A3D746E}"/>
    <cellStyle name="Moneda 3 15 5 2 3" xfId="6915" xr:uid="{00000000-0005-0000-0000-00000B200000}"/>
    <cellStyle name="Moneda 3 15 5 2 3 2" xfId="13653" xr:uid="{F1397ABB-2277-4A2D-AB4E-BDBA1BA4EE74}"/>
    <cellStyle name="Moneda 3 15 5 2 4" xfId="10294" xr:uid="{8D01CE9E-DD3E-4EB7-9981-0B9948141FD6}"/>
    <cellStyle name="Moneda 3 15 5 3" xfId="3886" xr:uid="{00000000-0005-0000-0000-00000C200000}"/>
    <cellStyle name="Moneda 3 15 5 3 2" xfId="5584" xr:uid="{00000000-0005-0000-0000-00000D200000}"/>
    <cellStyle name="Moneda 3 15 5 3 2 2" xfId="8973" xr:uid="{00000000-0005-0000-0000-00000E200000}"/>
    <cellStyle name="Moneda 3 15 5 3 2 2 2" xfId="15711" xr:uid="{BDBBB36D-A85F-48CC-AE97-F02E6D18BA00}"/>
    <cellStyle name="Moneda 3 15 5 3 2 3" xfId="12352" xr:uid="{A8D21737-4025-454B-B9AD-0136320FF9E2}"/>
    <cellStyle name="Moneda 3 15 5 3 3" xfId="7304" xr:uid="{00000000-0005-0000-0000-00000F200000}"/>
    <cellStyle name="Moneda 3 15 5 3 3 2" xfId="14042" xr:uid="{2450E1BA-0485-4264-9C14-5CCBFB79C8B7}"/>
    <cellStyle name="Moneda 3 15 5 3 4" xfId="10683" xr:uid="{8415E4D1-40DB-4901-828E-8BEB3E75B36C}"/>
    <cellStyle name="Moneda 3 15 5 4" xfId="4393" xr:uid="{00000000-0005-0000-0000-000010200000}"/>
    <cellStyle name="Moneda 3 15 5 4 2" xfId="6074" xr:uid="{00000000-0005-0000-0000-000011200000}"/>
    <cellStyle name="Moneda 3 15 5 4 2 2" xfId="9463" xr:uid="{00000000-0005-0000-0000-000012200000}"/>
    <cellStyle name="Moneda 3 15 5 4 2 2 2" xfId="16201" xr:uid="{A7B04F09-8247-407A-B1C4-8C87DB9868B3}"/>
    <cellStyle name="Moneda 3 15 5 4 2 3" xfId="12842" xr:uid="{F0A765E9-294F-4263-8015-C90EFB2A15F6}"/>
    <cellStyle name="Moneda 3 15 5 4 3" xfId="7794" xr:uid="{00000000-0005-0000-0000-000013200000}"/>
    <cellStyle name="Moneda 3 15 5 4 3 2" xfId="14532" xr:uid="{F92EEB46-653D-458B-888E-A763492EB08A}"/>
    <cellStyle name="Moneda 3 15 5 4 4" xfId="11173" xr:uid="{C6BDF3F9-EBC1-4F56-B7DF-E0CA2772607F}"/>
    <cellStyle name="Moneda 3 15 5 5" xfId="4807" xr:uid="{00000000-0005-0000-0000-000014200000}"/>
    <cellStyle name="Moneda 3 15 5 5 2" xfId="8196" xr:uid="{00000000-0005-0000-0000-000015200000}"/>
    <cellStyle name="Moneda 3 15 5 5 2 2" xfId="14934" xr:uid="{97016E2D-4CB5-4D03-9B99-0D5989D662C5}"/>
    <cellStyle name="Moneda 3 15 5 5 3" xfId="11575" xr:uid="{6DC93D0B-F796-4D6D-A8C3-1AF333B4F307}"/>
    <cellStyle name="Moneda 3 15 5 6" xfId="6527" xr:uid="{00000000-0005-0000-0000-000016200000}"/>
    <cellStyle name="Moneda 3 15 5 6 2" xfId="13265" xr:uid="{B5BB101D-7A98-4718-919E-F0D09FE02C79}"/>
    <cellStyle name="Moneda 3 15 5 7" xfId="9905" xr:uid="{5F415ED4-B096-45ED-A2EB-C45EE91A20B3}"/>
    <cellStyle name="Moneda 3 15 6" xfId="3297" xr:uid="{00000000-0005-0000-0000-000017200000}"/>
    <cellStyle name="Moneda 3 15 6 2" xfId="5001" xr:uid="{00000000-0005-0000-0000-000018200000}"/>
    <cellStyle name="Moneda 3 15 6 2 2" xfId="8390" xr:uid="{00000000-0005-0000-0000-000019200000}"/>
    <cellStyle name="Moneda 3 15 6 2 2 2" xfId="15128" xr:uid="{5FA98F05-5B06-434B-9981-82E55BE337B9}"/>
    <cellStyle name="Moneda 3 15 6 2 3" xfId="11769" xr:uid="{7A03EFDF-6105-40EE-828D-F1259092EDAE}"/>
    <cellStyle name="Moneda 3 15 6 3" xfId="6721" xr:uid="{00000000-0005-0000-0000-00001A200000}"/>
    <cellStyle name="Moneda 3 15 6 3 2" xfId="13459" xr:uid="{4D1FAC71-8CE0-4C53-AB04-D58A0D008F02}"/>
    <cellStyle name="Moneda 3 15 6 4" xfId="10100" xr:uid="{6A4D4419-1917-46E8-BD25-22CCD4D32E53}"/>
    <cellStyle name="Moneda 3 15 7" xfId="3690" xr:uid="{00000000-0005-0000-0000-00001B200000}"/>
    <cellStyle name="Moneda 3 15 7 2" xfId="5389" xr:uid="{00000000-0005-0000-0000-00001C200000}"/>
    <cellStyle name="Moneda 3 15 7 2 2" xfId="8778" xr:uid="{00000000-0005-0000-0000-00001D200000}"/>
    <cellStyle name="Moneda 3 15 7 2 2 2" xfId="15516" xr:uid="{1364990D-F520-4D5B-945F-D4D609B97D82}"/>
    <cellStyle name="Moneda 3 15 7 2 3" xfId="12157" xr:uid="{86CB0F8C-EF39-496E-AAE7-05FD1634451E}"/>
    <cellStyle name="Moneda 3 15 7 3" xfId="7109" xr:uid="{00000000-0005-0000-0000-00001E200000}"/>
    <cellStyle name="Moneda 3 15 7 3 2" xfId="13847" xr:uid="{E93E9F5D-2A4C-4CAB-B17B-A71167F5A3A5}"/>
    <cellStyle name="Moneda 3 15 7 4" xfId="10488" xr:uid="{F5D81778-8C5C-4A7E-9AAD-7E8A44649743}"/>
    <cellStyle name="Moneda 3 15 8" xfId="4088" xr:uid="{00000000-0005-0000-0000-00001F200000}"/>
    <cellStyle name="Moneda 3 15 8 2" xfId="5780" xr:uid="{00000000-0005-0000-0000-000020200000}"/>
    <cellStyle name="Moneda 3 15 8 2 2" xfId="9169" xr:uid="{00000000-0005-0000-0000-000021200000}"/>
    <cellStyle name="Moneda 3 15 8 2 2 2" xfId="15907" xr:uid="{1E21E87D-45C3-4346-B049-D1544AE6ACF3}"/>
    <cellStyle name="Moneda 3 15 8 2 3" xfId="12548" xr:uid="{028D02C4-6B61-4BDC-AB2E-9718F12E25E3}"/>
    <cellStyle name="Moneda 3 15 8 3" xfId="7500" xr:uid="{00000000-0005-0000-0000-000022200000}"/>
    <cellStyle name="Moneda 3 15 8 3 2" xfId="14238" xr:uid="{5F0AFB6D-2AC7-49ED-BAB4-EA3A49822BE8}"/>
    <cellStyle name="Moneda 3 15 8 4" xfId="10879" xr:uid="{02A8B221-4DCD-4F22-B5FB-BCA22A128F1F}"/>
    <cellStyle name="Moneda 3 15 9" xfId="4193" xr:uid="{00000000-0005-0000-0000-000023200000}"/>
    <cellStyle name="Moneda 3 15 9 2" xfId="5878" xr:uid="{00000000-0005-0000-0000-000024200000}"/>
    <cellStyle name="Moneda 3 15 9 2 2" xfId="9267" xr:uid="{00000000-0005-0000-0000-000025200000}"/>
    <cellStyle name="Moneda 3 15 9 2 2 2" xfId="16005" xr:uid="{C5730F6C-9289-47D5-B9CC-906DF08DB929}"/>
    <cellStyle name="Moneda 3 15 9 2 3" xfId="12646" xr:uid="{0D0BB2F3-9A9F-49D6-BBF4-F50CC396B019}"/>
    <cellStyle name="Moneda 3 15 9 3" xfId="7598" xr:uid="{00000000-0005-0000-0000-000026200000}"/>
    <cellStyle name="Moneda 3 15 9 3 2" xfId="14336" xr:uid="{E137AA62-D6CA-4649-A7E8-4BDBB83598DD}"/>
    <cellStyle name="Moneda 3 15 9 4" xfId="10977" xr:uid="{E155012B-E9B3-4239-B82E-1AA1993AFC18}"/>
    <cellStyle name="Moneda 3 16" xfId="1590" xr:uid="{00000000-0005-0000-0000-000027200000}"/>
    <cellStyle name="Moneda 3 16 2" xfId="2925" xr:uid="{00000000-0005-0000-0000-000028200000}"/>
    <cellStyle name="Moneda 3 17" xfId="4560" xr:uid="{00000000-0005-0000-0000-000029200000}"/>
    <cellStyle name="Moneda 3 17 2" xfId="7950" xr:uid="{00000000-0005-0000-0000-00002A200000}"/>
    <cellStyle name="Moneda 3 17 2 2" xfId="14688" xr:uid="{1BE6AAF2-C92F-439B-90C8-5DC88D57108D}"/>
    <cellStyle name="Moneda 3 17 3" xfId="11329" xr:uid="{A1EB050A-4812-4E42-8CFB-BB26B5E64DAD}"/>
    <cellStyle name="Moneda 3 18" xfId="6307" xr:uid="{00000000-0005-0000-0000-00002B200000}"/>
    <cellStyle name="Moneda 3 18 2" xfId="13058" xr:uid="{872C2296-6937-4251-AD21-B50671B75446}"/>
    <cellStyle name="Moneda 3 2" xfId="1591" xr:uid="{00000000-0005-0000-0000-00002C200000}"/>
    <cellStyle name="Moneda 3 2 10" xfId="1592" xr:uid="{00000000-0005-0000-0000-00002D200000}"/>
    <cellStyle name="Moneda 3 2 10 2" xfId="1593" xr:uid="{00000000-0005-0000-0000-00002E200000}"/>
    <cellStyle name="Moneda 3 2 11" xfId="1594" xr:uid="{00000000-0005-0000-0000-00002F200000}"/>
    <cellStyle name="Moneda 3 2 2" xfId="1595" xr:uid="{00000000-0005-0000-0000-000030200000}"/>
    <cellStyle name="Moneda 3 2 2 2" xfId="1596" xr:uid="{00000000-0005-0000-0000-000031200000}"/>
    <cellStyle name="Moneda 3 2 2 2 2" xfId="1597" xr:uid="{00000000-0005-0000-0000-000032200000}"/>
    <cellStyle name="Moneda 3 2 2 2 2 2" xfId="1598" xr:uid="{00000000-0005-0000-0000-000033200000}"/>
    <cellStyle name="Moneda 3 2 2 2 2 2 2" xfId="1599" xr:uid="{00000000-0005-0000-0000-000034200000}"/>
    <cellStyle name="Moneda 3 2 2 2 2 3" xfId="1600" xr:uid="{00000000-0005-0000-0000-000035200000}"/>
    <cellStyle name="Moneda 3 2 2 2 2 3 2" xfId="1601" xr:uid="{00000000-0005-0000-0000-000036200000}"/>
    <cellStyle name="Moneda 3 2 2 2 2 4" xfId="1602" xr:uid="{00000000-0005-0000-0000-000037200000}"/>
    <cellStyle name="Moneda 3 2 2 2 2 4 2" xfId="1603" xr:uid="{00000000-0005-0000-0000-000038200000}"/>
    <cellStyle name="Moneda 3 2 2 2 2 5" xfId="1604" xr:uid="{00000000-0005-0000-0000-000039200000}"/>
    <cellStyle name="Moneda 3 2 2 2 3" xfId="1605" xr:uid="{00000000-0005-0000-0000-00003A200000}"/>
    <cellStyle name="Moneda 3 2 2 2 3 2" xfId="1606" xr:uid="{00000000-0005-0000-0000-00003B200000}"/>
    <cellStyle name="Moneda 3 2 2 2 4" xfId="1607" xr:uid="{00000000-0005-0000-0000-00003C200000}"/>
    <cellStyle name="Moneda 3 2 2 2 4 2" xfId="1608" xr:uid="{00000000-0005-0000-0000-00003D200000}"/>
    <cellStyle name="Moneda 3 2 2 2 5" xfId="1609" xr:uid="{00000000-0005-0000-0000-00003E200000}"/>
    <cellStyle name="Moneda 3 2 2 2 5 2" xfId="1610" xr:uid="{00000000-0005-0000-0000-00003F200000}"/>
    <cellStyle name="Moneda 3 2 2 2 6" xfId="1611" xr:uid="{00000000-0005-0000-0000-000040200000}"/>
    <cellStyle name="Moneda 3 2 2 3" xfId="1612" xr:uid="{00000000-0005-0000-0000-000041200000}"/>
    <cellStyle name="Moneda 3 2 2 3 2" xfId="1613" xr:uid="{00000000-0005-0000-0000-000042200000}"/>
    <cellStyle name="Moneda 3 2 2 3 2 2" xfId="1614" xr:uid="{00000000-0005-0000-0000-000043200000}"/>
    <cellStyle name="Moneda 3 2 2 3 2 2 2" xfId="1615" xr:uid="{00000000-0005-0000-0000-000044200000}"/>
    <cellStyle name="Moneda 3 2 2 3 2 3" xfId="1616" xr:uid="{00000000-0005-0000-0000-000045200000}"/>
    <cellStyle name="Moneda 3 2 2 3 3" xfId="1617" xr:uid="{00000000-0005-0000-0000-000046200000}"/>
    <cellStyle name="Moneda 3 2 2 3 3 2" xfId="1618" xr:uid="{00000000-0005-0000-0000-000047200000}"/>
    <cellStyle name="Moneda 3 2 2 3 4" xfId="1619" xr:uid="{00000000-0005-0000-0000-000048200000}"/>
    <cellStyle name="Moneda 3 2 2 3 4 2" xfId="1620" xr:uid="{00000000-0005-0000-0000-000049200000}"/>
    <cellStyle name="Moneda 3 2 2 3 5" xfId="1621" xr:uid="{00000000-0005-0000-0000-00004A200000}"/>
    <cellStyle name="Moneda 3 2 2 4" xfId="1622" xr:uid="{00000000-0005-0000-0000-00004B200000}"/>
    <cellStyle name="Moneda 3 2 2 4 2" xfId="1623" xr:uid="{00000000-0005-0000-0000-00004C200000}"/>
    <cellStyle name="Moneda 3 2 2 4 2 2" xfId="1624" xr:uid="{00000000-0005-0000-0000-00004D200000}"/>
    <cellStyle name="Moneda 3 2 2 4 2 2 2" xfId="1625" xr:uid="{00000000-0005-0000-0000-00004E200000}"/>
    <cellStyle name="Moneda 3 2 2 4 2 3" xfId="1626" xr:uid="{00000000-0005-0000-0000-00004F200000}"/>
    <cellStyle name="Moneda 3 2 2 4 3" xfId="1627" xr:uid="{00000000-0005-0000-0000-000050200000}"/>
    <cellStyle name="Moneda 3 2 2 4 3 2" xfId="1628" xr:uid="{00000000-0005-0000-0000-000051200000}"/>
    <cellStyle name="Moneda 3 2 2 4 4" xfId="1629" xr:uid="{00000000-0005-0000-0000-000052200000}"/>
    <cellStyle name="Moneda 3 2 2 5" xfId="1630" xr:uid="{00000000-0005-0000-0000-000053200000}"/>
    <cellStyle name="Moneda 3 2 2 5 2" xfId="1631" xr:uid="{00000000-0005-0000-0000-000054200000}"/>
    <cellStyle name="Moneda 3 2 2 5 2 2" xfId="1632" xr:uid="{00000000-0005-0000-0000-000055200000}"/>
    <cellStyle name="Moneda 3 2 2 5 3" xfId="1633" xr:uid="{00000000-0005-0000-0000-000056200000}"/>
    <cellStyle name="Moneda 3 2 2 6" xfId="1634" xr:uid="{00000000-0005-0000-0000-000057200000}"/>
    <cellStyle name="Moneda 3 2 2 6 2" xfId="1635" xr:uid="{00000000-0005-0000-0000-000058200000}"/>
    <cellStyle name="Moneda 3 2 2 7" xfId="1636" xr:uid="{00000000-0005-0000-0000-000059200000}"/>
    <cellStyle name="Moneda 3 2 3" xfId="1637" xr:uid="{00000000-0005-0000-0000-00005A200000}"/>
    <cellStyle name="Moneda 3 2 3 2" xfId="1638" xr:uid="{00000000-0005-0000-0000-00005B200000}"/>
    <cellStyle name="Moneda 3 2 3 2 2" xfId="1639" xr:uid="{00000000-0005-0000-0000-00005C200000}"/>
    <cellStyle name="Moneda 3 2 3 2 2 2" xfId="1640" xr:uid="{00000000-0005-0000-0000-00005D200000}"/>
    <cellStyle name="Moneda 3 2 3 2 2 2 2" xfId="1641" xr:uid="{00000000-0005-0000-0000-00005E200000}"/>
    <cellStyle name="Moneda 3 2 3 2 2 3" xfId="1642" xr:uid="{00000000-0005-0000-0000-00005F200000}"/>
    <cellStyle name="Moneda 3 2 3 2 2 3 2" xfId="1643" xr:uid="{00000000-0005-0000-0000-000060200000}"/>
    <cellStyle name="Moneda 3 2 3 2 2 4" xfId="1644" xr:uid="{00000000-0005-0000-0000-000061200000}"/>
    <cellStyle name="Moneda 3 2 3 2 2 4 2" xfId="1645" xr:uid="{00000000-0005-0000-0000-000062200000}"/>
    <cellStyle name="Moneda 3 2 3 2 2 5" xfId="1646" xr:uid="{00000000-0005-0000-0000-000063200000}"/>
    <cellStyle name="Moneda 3 2 3 2 3" xfId="1647" xr:uid="{00000000-0005-0000-0000-000064200000}"/>
    <cellStyle name="Moneda 3 2 3 2 3 2" xfId="1648" xr:uid="{00000000-0005-0000-0000-000065200000}"/>
    <cellStyle name="Moneda 3 2 3 2 4" xfId="1649" xr:uid="{00000000-0005-0000-0000-000066200000}"/>
    <cellStyle name="Moneda 3 2 3 2 4 2" xfId="1650" xr:uid="{00000000-0005-0000-0000-000067200000}"/>
    <cellStyle name="Moneda 3 2 3 2 5" xfId="1651" xr:uid="{00000000-0005-0000-0000-000068200000}"/>
    <cellStyle name="Moneda 3 2 3 2 5 2" xfId="1652" xr:uid="{00000000-0005-0000-0000-000069200000}"/>
    <cellStyle name="Moneda 3 2 3 2 6" xfId="1653" xr:uid="{00000000-0005-0000-0000-00006A200000}"/>
    <cellStyle name="Moneda 3 2 3 3" xfId="1654" xr:uid="{00000000-0005-0000-0000-00006B200000}"/>
    <cellStyle name="Moneda 3 2 3 3 2" xfId="1655" xr:uid="{00000000-0005-0000-0000-00006C200000}"/>
    <cellStyle name="Moneda 3 2 3 3 2 2" xfId="1656" xr:uid="{00000000-0005-0000-0000-00006D200000}"/>
    <cellStyle name="Moneda 3 2 3 3 3" xfId="1657" xr:uid="{00000000-0005-0000-0000-00006E200000}"/>
    <cellStyle name="Moneda 3 2 3 3 3 2" xfId="1658" xr:uid="{00000000-0005-0000-0000-00006F200000}"/>
    <cellStyle name="Moneda 3 2 3 3 4" xfId="1659" xr:uid="{00000000-0005-0000-0000-000070200000}"/>
    <cellStyle name="Moneda 3 2 3 3 4 2" xfId="1660" xr:uid="{00000000-0005-0000-0000-000071200000}"/>
    <cellStyle name="Moneda 3 2 3 3 5" xfId="1661" xr:uid="{00000000-0005-0000-0000-000072200000}"/>
    <cellStyle name="Moneda 3 2 3 4" xfId="1662" xr:uid="{00000000-0005-0000-0000-000073200000}"/>
    <cellStyle name="Moneda 3 2 3 4 2" xfId="1663" xr:uid="{00000000-0005-0000-0000-000074200000}"/>
    <cellStyle name="Moneda 3 2 3 5" xfId="1664" xr:uid="{00000000-0005-0000-0000-000075200000}"/>
    <cellStyle name="Moneda 3 2 3 5 2" xfId="1665" xr:uid="{00000000-0005-0000-0000-000076200000}"/>
    <cellStyle name="Moneda 3 2 3 6" xfId="1666" xr:uid="{00000000-0005-0000-0000-000077200000}"/>
    <cellStyle name="Moneda 3 2 3 6 2" xfId="1667" xr:uid="{00000000-0005-0000-0000-000078200000}"/>
    <cellStyle name="Moneda 3 2 3 7" xfId="1668" xr:uid="{00000000-0005-0000-0000-000079200000}"/>
    <cellStyle name="Moneda 3 2 4" xfId="1669" xr:uid="{00000000-0005-0000-0000-00007A200000}"/>
    <cellStyle name="Moneda 3 2 4 2" xfId="1670" xr:uid="{00000000-0005-0000-0000-00007B200000}"/>
    <cellStyle name="Moneda 3 2 4 2 2" xfId="1671" xr:uid="{00000000-0005-0000-0000-00007C200000}"/>
    <cellStyle name="Moneda 3 2 4 2 2 2" xfId="1672" xr:uid="{00000000-0005-0000-0000-00007D200000}"/>
    <cellStyle name="Moneda 3 2 4 2 2 2 2" xfId="1673" xr:uid="{00000000-0005-0000-0000-00007E200000}"/>
    <cellStyle name="Moneda 3 2 4 2 2 3" xfId="1674" xr:uid="{00000000-0005-0000-0000-00007F200000}"/>
    <cellStyle name="Moneda 3 2 4 2 2 3 2" xfId="1675" xr:uid="{00000000-0005-0000-0000-000080200000}"/>
    <cellStyle name="Moneda 3 2 4 2 2 4" xfId="1676" xr:uid="{00000000-0005-0000-0000-000081200000}"/>
    <cellStyle name="Moneda 3 2 4 2 2 4 2" xfId="1677" xr:uid="{00000000-0005-0000-0000-000082200000}"/>
    <cellStyle name="Moneda 3 2 4 2 2 5" xfId="1678" xr:uid="{00000000-0005-0000-0000-000083200000}"/>
    <cellStyle name="Moneda 3 2 4 2 3" xfId="1679" xr:uid="{00000000-0005-0000-0000-000084200000}"/>
    <cellStyle name="Moneda 3 2 4 2 3 2" xfId="1680" xr:uid="{00000000-0005-0000-0000-000085200000}"/>
    <cellStyle name="Moneda 3 2 4 2 4" xfId="1681" xr:uid="{00000000-0005-0000-0000-000086200000}"/>
    <cellStyle name="Moneda 3 2 4 2 4 2" xfId="1682" xr:uid="{00000000-0005-0000-0000-000087200000}"/>
    <cellStyle name="Moneda 3 2 4 2 5" xfId="1683" xr:uid="{00000000-0005-0000-0000-000088200000}"/>
    <cellStyle name="Moneda 3 2 4 2 5 2" xfId="1684" xr:uid="{00000000-0005-0000-0000-000089200000}"/>
    <cellStyle name="Moneda 3 2 4 2 6" xfId="1685" xr:uid="{00000000-0005-0000-0000-00008A200000}"/>
    <cellStyle name="Moneda 3 2 4 3" xfId="1686" xr:uid="{00000000-0005-0000-0000-00008B200000}"/>
    <cellStyle name="Moneda 3 2 4 3 2" xfId="1687" xr:uid="{00000000-0005-0000-0000-00008C200000}"/>
    <cellStyle name="Moneda 3 2 4 3 2 2" xfId="1688" xr:uid="{00000000-0005-0000-0000-00008D200000}"/>
    <cellStyle name="Moneda 3 2 4 3 3" xfId="1689" xr:uid="{00000000-0005-0000-0000-00008E200000}"/>
    <cellStyle name="Moneda 3 2 4 3 3 2" xfId="1690" xr:uid="{00000000-0005-0000-0000-00008F200000}"/>
    <cellStyle name="Moneda 3 2 4 3 4" xfId="1691" xr:uid="{00000000-0005-0000-0000-000090200000}"/>
    <cellStyle name="Moneda 3 2 4 3 4 2" xfId="1692" xr:uid="{00000000-0005-0000-0000-000091200000}"/>
    <cellStyle name="Moneda 3 2 4 3 5" xfId="1693" xr:uid="{00000000-0005-0000-0000-000092200000}"/>
    <cellStyle name="Moneda 3 2 4 4" xfId="1694" xr:uid="{00000000-0005-0000-0000-000093200000}"/>
    <cellStyle name="Moneda 3 2 4 4 2" xfId="1695" xr:uid="{00000000-0005-0000-0000-000094200000}"/>
    <cellStyle name="Moneda 3 2 4 5" xfId="1696" xr:uid="{00000000-0005-0000-0000-000095200000}"/>
    <cellStyle name="Moneda 3 2 4 5 2" xfId="1697" xr:uid="{00000000-0005-0000-0000-000096200000}"/>
    <cellStyle name="Moneda 3 2 4 6" xfId="1698" xr:uid="{00000000-0005-0000-0000-000097200000}"/>
    <cellStyle name="Moneda 3 2 4 6 2" xfId="1699" xr:uid="{00000000-0005-0000-0000-000098200000}"/>
    <cellStyle name="Moneda 3 2 4 7" xfId="1700" xr:uid="{00000000-0005-0000-0000-000099200000}"/>
    <cellStyle name="Moneda 3 2 5" xfId="1701" xr:uid="{00000000-0005-0000-0000-00009A200000}"/>
    <cellStyle name="Moneda 3 2 5 2" xfId="1702" xr:uid="{00000000-0005-0000-0000-00009B200000}"/>
    <cellStyle name="Moneda 3 2 5 2 2" xfId="1703" xr:uid="{00000000-0005-0000-0000-00009C200000}"/>
    <cellStyle name="Moneda 3 2 5 2 2 2" xfId="1704" xr:uid="{00000000-0005-0000-0000-00009D200000}"/>
    <cellStyle name="Moneda 3 2 5 2 3" xfId="1705" xr:uid="{00000000-0005-0000-0000-00009E200000}"/>
    <cellStyle name="Moneda 3 2 5 2 3 2" xfId="1706" xr:uid="{00000000-0005-0000-0000-00009F200000}"/>
    <cellStyle name="Moneda 3 2 5 2 4" xfId="1707" xr:uid="{00000000-0005-0000-0000-0000A0200000}"/>
    <cellStyle name="Moneda 3 2 5 2 4 2" xfId="1708" xr:uid="{00000000-0005-0000-0000-0000A1200000}"/>
    <cellStyle name="Moneda 3 2 5 2 5" xfId="1709" xr:uid="{00000000-0005-0000-0000-0000A2200000}"/>
    <cellStyle name="Moneda 3 2 5 3" xfId="1710" xr:uid="{00000000-0005-0000-0000-0000A3200000}"/>
    <cellStyle name="Moneda 3 2 5 3 2" xfId="1711" xr:uid="{00000000-0005-0000-0000-0000A4200000}"/>
    <cellStyle name="Moneda 3 2 5 4" xfId="1712" xr:uid="{00000000-0005-0000-0000-0000A5200000}"/>
    <cellStyle name="Moneda 3 2 5 4 2" xfId="1713" xr:uid="{00000000-0005-0000-0000-0000A6200000}"/>
    <cellStyle name="Moneda 3 2 5 5" xfId="1714" xr:uid="{00000000-0005-0000-0000-0000A7200000}"/>
    <cellStyle name="Moneda 3 2 5 5 2" xfId="1715" xr:uid="{00000000-0005-0000-0000-0000A8200000}"/>
    <cellStyle name="Moneda 3 2 5 6" xfId="1716" xr:uid="{00000000-0005-0000-0000-0000A9200000}"/>
    <cellStyle name="Moneda 3 2 6" xfId="1717" xr:uid="{00000000-0005-0000-0000-0000AA200000}"/>
    <cellStyle name="Moneda 3 2 6 2" xfId="1718" xr:uid="{00000000-0005-0000-0000-0000AB200000}"/>
    <cellStyle name="Moneda 3 2 6 2 2" xfId="1719" xr:uid="{00000000-0005-0000-0000-0000AC200000}"/>
    <cellStyle name="Moneda 3 2 6 2 3" xfId="1720" xr:uid="{00000000-0005-0000-0000-0000AD200000}"/>
    <cellStyle name="Moneda 3 2 6 2 3 2" xfId="2926" xr:uid="{00000000-0005-0000-0000-0000AE200000}"/>
    <cellStyle name="Moneda 3 2 6 3" xfId="1721" xr:uid="{00000000-0005-0000-0000-0000AF200000}"/>
    <cellStyle name="Moneda 3 2 6 4" xfId="1722" xr:uid="{00000000-0005-0000-0000-0000B0200000}"/>
    <cellStyle name="Moneda 3 2 6 4 2" xfId="2927" xr:uid="{00000000-0005-0000-0000-0000B1200000}"/>
    <cellStyle name="Moneda 3 2 7" xfId="1723" xr:uid="{00000000-0005-0000-0000-0000B2200000}"/>
    <cellStyle name="Moneda 3 2 7 2" xfId="1724" xr:uid="{00000000-0005-0000-0000-0000B3200000}"/>
    <cellStyle name="Moneda 3 2 7 2 2" xfId="1725" xr:uid="{00000000-0005-0000-0000-0000B4200000}"/>
    <cellStyle name="Moneda 3 2 7 3" xfId="1726" xr:uid="{00000000-0005-0000-0000-0000B5200000}"/>
    <cellStyle name="Moneda 3 2 7 3 2" xfId="1727" xr:uid="{00000000-0005-0000-0000-0000B6200000}"/>
    <cellStyle name="Moneda 3 2 7 4" xfId="1728" xr:uid="{00000000-0005-0000-0000-0000B7200000}"/>
    <cellStyle name="Moneda 3 2 7 4 2" xfId="1729" xr:uid="{00000000-0005-0000-0000-0000B8200000}"/>
    <cellStyle name="Moneda 3 2 7 5" xfId="1730" xr:uid="{00000000-0005-0000-0000-0000B9200000}"/>
    <cellStyle name="Moneda 3 2 8" xfId="1731" xr:uid="{00000000-0005-0000-0000-0000BA200000}"/>
    <cellStyle name="Moneda 3 2 8 2" xfId="1732" xr:uid="{00000000-0005-0000-0000-0000BB200000}"/>
    <cellStyle name="Moneda 3 2 8 3" xfId="1733" xr:uid="{00000000-0005-0000-0000-0000BC200000}"/>
    <cellStyle name="Moneda 3 2 8 4" xfId="2928" xr:uid="{00000000-0005-0000-0000-0000BD200000}"/>
    <cellStyle name="Moneda 3 2 9" xfId="1734" xr:uid="{00000000-0005-0000-0000-0000BE200000}"/>
    <cellStyle name="Moneda 3 2 9 2" xfId="1735" xr:uid="{00000000-0005-0000-0000-0000BF200000}"/>
    <cellStyle name="Moneda 3 3" xfId="1736" xr:uid="{00000000-0005-0000-0000-0000C0200000}"/>
    <cellStyle name="Moneda 3 3 2" xfId="1737" xr:uid="{00000000-0005-0000-0000-0000C1200000}"/>
    <cellStyle name="Moneda 3 3 2 2" xfId="1738" xr:uid="{00000000-0005-0000-0000-0000C2200000}"/>
    <cellStyle name="Moneda 3 3 2 2 2" xfId="1739" xr:uid="{00000000-0005-0000-0000-0000C3200000}"/>
    <cellStyle name="Moneda 3 3 2 2 2 2" xfId="1740" xr:uid="{00000000-0005-0000-0000-0000C4200000}"/>
    <cellStyle name="Moneda 3 3 2 2 3" xfId="1741" xr:uid="{00000000-0005-0000-0000-0000C5200000}"/>
    <cellStyle name="Moneda 3 3 2 2 3 2" xfId="1742" xr:uid="{00000000-0005-0000-0000-0000C6200000}"/>
    <cellStyle name="Moneda 3 3 2 2 4" xfId="1743" xr:uid="{00000000-0005-0000-0000-0000C7200000}"/>
    <cellStyle name="Moneda 3 3 2 2 4 2" xfId="1744" xr:uid="{00000000-0005-0000-0000-0000C8200000}"/>
    <cellStyle name="Moneda 3 3 2 2 5" xfId="1745" xr:uid="{00000000-0005-0000-0000-0000C9200000}"/>
    <cellStyle name="Moneda 3 3 2 3" xfId="1746" xr:uid="{00000000-0005-0000-0000-0000CA200000}"/>
    <cellStyle name="Moneda 3 3 2 3 2" xfId="1747" xr:uid="{00000000-0005-0000-0000-0000CB200000}"/>
    <cellStyle name="Moneda 3 3 2 4" xfId="1748" xr:uid="{00000000-0005-0000-0000-0000CC200000}"/>
    <cellStyle name="Moneda 3 3 2 4 2" xfId="1749" xr:uid="{00000000-0005-0000-0000-0000CD200000}"/>
    <cellStyle name="Moneda 3 3 2 5" xfId="1750" xr:uid="{00000000-0005-0000-0000-0000CE200000}"/>
    <cellStyle name="Moneda 3 3 2 5 2" xfId="1751" xr:uid="{00000000-0005-0000-0000-0000CF200000}"/>
    <cellStyle name="Moneda 3 3 2 6" xfId="1752" xr:uid="{00000000-0005-0000-0000-0000D0200000}"/>
    <cellStyle name="Moneda 3 3 2 7" xfId="1753" xr:uid="{00000000-0005-0000-0000-0000D1200000}"/>
    <cellStyle name="Moneda 3 3 3" xfId="1754" xr:uid="{00000000-0005-0000-0000-0000D2200000}"/>
    <cellStyle name="Moneda 3 3 3 2" xfId="1755" xr:uid="{00000000-0005-0000-0000-0000D3200000}"/>
    <cellStyle name="Moneda 3 3 3 2 2" xfId="1756" xr:uid="{00000000-0005-0000-0000-0000D4200000}"/>
    <cellStyle name="Moneda 3 3 3 3" xfId="1757" xr:uid="{00000000-0005-0000-0000-0000D5200000}"/>
    <cellStyle name="Moneda 3 3 3 3 2" xfId="1758" xr:uid="{00000000-0005-0000-0000-0000D6200000}"/>
    <cellStyle name="Moneda 3 3 3 4" xfId="1759" xr:uid="{00000000-0005-0000-0000-0000D7200000}"/>
    <cellStyle name="Moneda 3 3 3 4 2" xfId="1760" xr:uid="{00000000-0005-0000-0000-0000D8200000}"/>
    <cellStyle name="Moneda 3 3 3 5" xfId="1761" xr:uid="{00000000-0005-0000-0000-0000D9200000}"/>
    <cellStyle name="Moneda 3 3 4" xfId="1762" xr:uid="{00000000-0005-0000-0000-0000DA200000}"/>
    <cellStyle name="Moneda 3 3 4 2" xfId="1763" xr:uid="{00000000-0005-0000-0000-0000DB200000}"/>
    <cellStyle name="Moneda 3 3 5" xfId="1764" xr:uid="{00000000-0005-0000-0000-0000DC200000}"/>
    <cellStyle name="Moneda 3 3 5 2" xfId="1765" xr:uid="{00000000-0005-0000-0000-0000DD200000}"/>
    <cellStyle name="Moneda 3 3 6" xfId="1766" xr:uid="{00000000-0005-0000-0000-0000DE200000}"/>
    <cellStyle name="Moneda 3 3 6 2" xfId="1767" xr:uid="{00000000-0005-0000-0000-0000DF200000}"/>
    <cellStyle name="Moneda 3 3 7" xfId="1768" xr:uid="{00000000-0005-0000-0000-0000E0200000}"/>
    <cellStyle name="Moneda 3 3 8" xfId="1769" xr:uid="{00000000-0005-0000-0000-0000E1200000}"/>
    <cellStyle name="Moneda 3 4" xfId="1770" xr:uid="{00000000-0005-0000-0000-0000E2200000}"/>
    <cellStyle name="Moneda 3 4 2" xfId="1771" xr:uid="{00000000-0005-0000-0000-0000E3200000}"/>
    <cellStyle name="Moneda 3 4 2 2" xfId="1772" xr:uid="{00000000-0005-0000-0000-0000E4200000}"/>
    <cellStyle name="Moneda 3 4 2 2 2" xfId="1773" xr:uid="{00000000-0005-0000-0000-0000E5200000}"/>
    <cellStyle name="Moneda 3 4 2 2 2 2" xfId="1774" xr:uid="{00000000-0005-0000-0000-0000E6200000}"/>
    <cellStyle name="Moneda 3 4 2 2 3" xfId="1775" xr:uid="{00000000-0005-0000-0000-0000E7200000}"/>
    <cellStyle name="Moneda 3 4 2 2 3 2" xfId="1776" xr:uid="{00000000-0005-0000-0000-0000E8200000}"/>
    <cellStyle name="Moneda 3 4 2 2 4" xfId="1777" xr:uid="{00000000-0005-0000-0000-0000E9200000}"/>
    <cellStyle name="Moneda 3 4 2 2 4 2" xfId="1778" xr:uid="{00000000-0005-0000-0000-0000EA200000}"/>
    <cellStyle name="Moneda 3 4 2 2 5" xfId="1779" xr:uid="{00000000-0005-0000-0000-0000EB200000}"/>
    <cellStyle name="Moneda 3 4 2 3" xfId="1780" xr:uid="{00000000-0005-0000-0000-0000EC200000}"/>
    <cellStyle name="Moneda 3 4 2 3 2" xfId="1781" xr:uid="{00000000-0005-0000-0000-0000ED200000}"/>
    <cellStyle name="Moneda 3 4 2 4" xfId="1782" xr:uid="{00000000-0005-0000-0000-0000EE200000}"/>
    <cellStyle name="Moneda 3 4 2 4 2" xfId="1783" xr:uid="{00000000-0005-0000-0000-0000EF200000}"/>
    <cellStyle name="Moneda 3 4 2 5" xfId="1784" xr:uid="{00000000-0005-0000-0000-0000F0200000}"/>
    <cellStyle name="Moneda 3 4 2 5 2" xfId="1785" xr:uid="{00000000-0005-0000-0000-0000F1200000}"/>
    <cellStyle name="Moneda 3 4 2 6" xfId="1786" xr:uid="{00000000-0005-0000-0000-0000F2200000}"/>
    <cellStyle name="Moneda 3 4 3" xfId="1787" xr:uid="{00000000-0005-0000-0000-0000F3200000}"/>
    <cellStyle name="Moneda 3 4 3 2" xfId="1788" xr:uid="{00000000-0005-0000-0000-0000F4200000}"/>
    <cellStyle name="Moneda 3 4 3 2 2" xfId="1789" xr:uid="{00000000-0005-0000-0000-0000F5200000}"/>
    <cellStyle name="Moneda 3 4 3 3" xfId="1790" xr:uid="{00000000-0005-0000-0000-0000F6200000}"/>
    <cellStyle name="Moneda 3 4 3 3 2" xfId="1791" xr:uid="{00000000-0005-0000-0000-0000F7200000}"/>
    <cellStyle name="Moneda 3 4 3 4" xfId="1792" xr:uid="{00000000-0005-0000-0000-0000F8200000}"/>
    <cellStyle name="Moneda 3 4 3 4 2" xfId="1793" xr:uid="{00000000-0005-0000-0000-0000F9200000}"/>
    <cellStyle name="Moneda 3 4 3 5" xfId="1794" xr:uid="{00000000-0005-0000-0000-0000FA200000}"/>
    <cellStyle name="Moneda 3 4 4" xfId="1795" xr:uid="{00000000-0005-0000-0000-0000FB200000}"/>
    <cellStyle name="Moneda 3 4 4 2" xfId="1796" xr:uid="{00000000-0005-0000-0000-0000FC200000}"/>
    <cellStyle name="Moneda 3 4 5" xfId="1797" xr:uid="{00000000-0005-0000-0000-0000FD200000}"/>
    <cellStyle name="Moneda 3 4 5 2" xfId="1798" xr:uid="{00000000-0005-0000-0000-0000FE200000}"/>
    <cellStyle name="Moneda 3 4 6" xfId="1799" xr:uid="{00000000-0005-0000-0000-0000FF200000}"/>
    <cellStyle name="Moneda 3 4 6 2" xfId="1800" xr:uid="{00000000-0005-0000-0000-000000210000}"/>
    <cellStyle name="Moneda 3 4 7" xfId="1801" xr:uid="{00000000-0005-0000-0000-000001210000}"/>
    <cellStyle name="Moneda 3 5" xfId="1802" xr:uid="{00000000-0005-0000-0000-000002210000}"/>
    <cellStyle name="Moneda 3 5 10" xfId="3100" xr:uid="{00000000-0005-0000-0000-000003210000}"/>
    <cellStyle name="Moneda 3 5 10 2" xfId="3492" xr:uid="{00000000-0005-0000-0000-000004210000}"/>
    <cellStyle name="Moneda 3 5 10 2 2" xfId="5196" xr:uid="{00000000-0005-0000-0000-000005210000}"/>
    <cellStyle name="Moneda 3 5 10 2 2 2" xfId="8585" xr:uid="{00000000-0005-0000-0000-000006210000}"/>
    <cellStyle name="Moneda 3 5 10 2 2 2 2" xfId="15323" xr:uid="{A244113F-F815-4552-A751-F77BEF9766F0}"/>
    <cellStyle name="Moneda 3 5 10 2 2 3" xfId="11964" xr:uid="{BAFCDCC6-8AEC-4370-A074-C2B23CAB873B}"/>
    <cellStyle name="Moneda 3 5 10 2 3" xfId="6916" xr:uid="{00000000-0005-0000-0000-000007210000}"/>
    <cellStyle name="Moneda 3 5 10 2 3 2" xfId="13654" xr:uid="{092E549C-01A3-4BCC-9C5B-1E6E7F2C7D40}"/>
    <cellStyle name="Moneda 3 5 10 2 4" xfId="10295" xr:uid="{A4602E58-978C-465F-97A6-E9E92A1838E3}"/>
    <cellStyle name="Moneda 3 5 10 3" xfId="3887" xr:uid="{00000000-0005-0000-0000-000008210000}"/>
    <cellStyle name="Moneda 3 5 10 3 2" xfId="5585" xr:uid="{00000000-0005-0000-0000-000009210000}"/>
    <cellStyle name="Moneda 3 5 10 3 2 2" xfId="8974" xr:uid="{00000000-0005-0000-0000-00000A210000}"/>
    <cellStyle name="Moneda 3 5 10 3 2 2 2" xfId="15712" xr:uid="{02DB8DC6-7047-4723-BDB9-4868782A737A}"/>
    <cellStyle name="Moneda 3 5 10 3 2 3" xfId="12353" xr:uid="{59E4CEEC-04CD-40AC-A1FD-FCAF1832F99B}"/>
    <cellStyle name="Moneda 3 5 10 3 3" xfId="7305" xr:uid="{00000000-0005-0000-0000-00000B210000}"/>
    <cellStyle name="Moneda 3 5 10 3 3 2" xfId="14043" xr:uid="{5DA2316C-C682-45EE-9A49-9F87FCD17F10}"/>
    <cellStyle name="Moneda 3 5 10 3 4" xfId="10684" xr:uid="{808AE912-6888-425B-893A-867DD15987B9}"/>
    <cellStyle name="Moneda 3 5 10 4" xfId="4394" xr:uid="{00000000-0005-0000-0000-00000C210000}"/>
    <cellStyle name="Moneda 3 5 10 4 2" xfId="6075" xr:uid="{00000000-0005-0000-0000-00000D210000}"/>
    <cellStyle name="Moneda 3 5 10 4 2 2" xfId="9464" xr:uid="{00000000-0005-0000-0000-00000E210000}"/>
    <cellStyle name="Moneda 3 5 10 4 2 2 2" xfId="16202" xr:uid="{C4BF8F5C-DAF1-44DB-8CF6-1542D807C31B}"/>
    <cellStyle name="Moneda 3 5 10 4 2 3" xfId="12843" xr:uid="{BC2C85D7-2595-4EBD-85F5-D851AF38FA56}"/>
    <cellStyle name="Moneda 3 5 10 4 3" xfId="7795" xr:uid="{00000000-0005-0000-0000-00000F210000}"/>
    <cellStyle name="Moneda 3 5 10 4 3 2" xfId="14533" xr:uid="{52445A27-4DC5-48A0-90DE-7CDC49225740}"/>
    <cellStyle name="Moneda 3 5 10 4 4" xfId="11174" xr:uid="{A64AFD0B-8B48-4E82-A87C-AF92F0C33496}"/>
    <cellStyle name="Moneda 3 5 10 5" xfId="4808" xr:uid="{00000000-0005-0000-0000-000010210000}"/>
    <cellStyle name="Moneda 3 5 10 5 2" xfId="8197" xr:uid="{00000000-0005-0000-0000-000011210000}"/>
    <cellStyle name="Moneda 3 5 10 5 2 2" xfId="14935" xr:uid="{C6E41D58-9FE1-4B8E-931E-F5B0F2E64DAE}"/>
    <cellStyle name="Moneda 3 5 10 5 3" xfId="11576" xr:uid="{4D4C20FE-456E-4AB1-B2FD-6A3DA452C73E}"/>
    <cellStyle name="Moneda 3 5 10 6" xfId="6528" xr:uid="{00000000-0005-0000-0000-000012210000}"/>
    <cellStyle name="Moneda 3 5 10 6 2" xfId="13266" xr:uid="{760967A1-3A0F-463D-87DB-32D8D82302BD}"/>
    <cellStyle name="Moneda 3 5 10 7" xfId="9906" xr:uid="{D180FAEA-41ED-4996-9D8A-E057ED6D9857}"/>
    <cellStyle name="Moneda 3 5 11" xfId="3298" xr:uid="{00000000-0005-0000-0000-000013210000}"/>
    <cellStyle name="Moneda 3 5 11 2" xfId="5002" xr:uid="{00000000-0005-0000-0000-000014210000}"/>
    <cellStyle name="Moneda 3 5 11 2 2" xfId="8391" xr:uid="{00000000-0005-0000-0000-000015210000}"/>
    <cellStyle name="Moneda 3 5 11 2 2 2" xfId="15129" xr:uid="{AA642D53-56FC-400A-997E-0A3678415E5E}"/>
    <cellStyle name="Moneda 3 5 11 2 3" xfId="11770" xr:uid="{F419AF40-BFC3-46C7-93C2-089542699B10}"/>
    <cellStyle name="Moneda 3 5 11 3" xfId="6722" xr:uid="{00000000-0005-0000-0000-000016210000}"/>
    <cellStyle name="Moneda 3 5 11 3 2" xfId="13460" xr:uid="{03AC5D98-F960-4DAA-9301-87A1CBDEEBD1}"/>
    <cellStyle name="Moneda 3 5 11 4" xfId="10101" xr:uid="{0FD1671F-0878-4E22-8AAF-B85E0394A578}"/>
    <cellStyle name="Moneda 3 5 12" xfId="3691" xr:uid="{00000000-0005-0000-0000-000017210000}"/>
    <cellStyle name="Moneda 3 5 12 2" xfId="5390" xr:uid="{00000000-0005-0000-0000-000018210000}"/>
    <cellStyle name="Moneda 3 5 12 2 2" xfId="8779" xr:uid="{00000000-0005-0000-0000-000019210000}"/>
    <cellStyle name="Moneda 3 5 12 2 2 2" xfId="15517" xr:uid="{4C5511A8-9985-4226-880F-1736BE1AC0E5}"/>
    <cellStyle name="Moneda 3 5 12 2 3" xfId="12158" xr:uid="{12265BF0-2DFA-4AEE-B88B-D415404E3BAE}"/>
    <cellStyle name="Moneda 3 5 12 3" xfId="7110" xr:uid="{00000000-0005-0000-0000-00001A210000}"/>
    <cellStyle name="Moneda 3 5 12 3 2" xfId="13848" xr:uid="{EB6DC484-3674-4E59-AF4A-D8F5CF687087}"/>
    <cellStyle name="Moneda 3 5 12 4" xfId="10489" xr:uid="{306D6D9C-0137-43B2-9BA8-CF6B24DF4657}"/>
    <cellStyle name="Moneda 3 5 13" xfId="4089" xr:uid="{00000000-0005-0000-0000-00001B210000}"/>
    <cellStyle name="Moneda 3 5 13 2" xfId="5781" xr:uid="{00000000-0005-0000-0000-00001C210000}"/>
    <cellStyle name="Moneda 3 5 13 2 2" xfId="9170" xr:uid="{00000000-0005-0000-0000-00001D210000}"/>
    <cellStyle name="Moneda 3 5 13 2 2 2" xfId="15908" xr:uid="{6BBF7C44-A21C-4454-9911-E6B958D26067}"/>
    <cellStyle name="Moneda 3 5 13 2 3" xfId="12549" xr:uid="{B2BC72B0-4933-47C9-A2B7-C0CD4C00316D}"/>
    <cellStyle name="Moneda 3 5 13 3" xfId="7501" xr:uid="{00000000-0005-0000-0000-00001E210000}"/>
    <cellStyle name="Moneda 3 5 13 3 2" xfId="14239" xr:uid="{5E3861AD-37BB-4D4C-8904-15C43A8658DD}"/>
    <cellStyle name="Moneda 3 5 13 4" xfId="10880" xr:uid="{C64FEB33-081F-4A72-BFA4-81E8C5BA24E3}"/>
    <cellStyle name="Moneda 3 5 14" xfId="4194" xr:uid="{00000000-0005-0000-0000-00001F210000}"/>
    <cellStyle name="Moneda 3 5 14 2" xfId="5879" xr:uid="{00000000-0005-0000-0000-000020210000}"/>
    <cellStyle name="Moneda 3 5 14 2 2" xfId="9268" xr:uid="{00000000-0005-0000-0000-000021210000}"/>
    <cellStyle name="Moneda 3 5 14 2 2 2" xfId="16006" xr:uid="{DDB9C176-9BED-4A22-8D31-9F58E6F82F81}"/>
    <cellStyle name="Moneda 3 5 14 2 3" xfId="12647" xr:uid="{690EE874-2561-4AD3-8845-2B0F60AE041E}"/>
    <cellStyle name="Moneda 3 5 14 3" xfId="7599" xr:uid="{00000000-0005-0000-0000-000022210000}"/>
    <cellStyle name="Moneda 3 5 14 3 2" xfId="14337" xr:uid="{7AE04CAB-33A1-4CF6-B70F-8D7E42B396A6}"/>
    <cellStyle name="Moneda 3 5 14 4" xfId="10978" xr:uid="{C7AB2000-14E3-4C5A-A90D-851A011A01E5}"/>
    <cellStyle name="Moneda 3 5 15" xfId="4611" xr:uid="{00000000-0005-0000-0000-000023210000}"/>
    <cellStyle name="Moneda 3 5 15 2" xfId="8000" xr:uid="{00000000-0005-0000-0000-000024210000}"/>
    <cellStyle name="Moneda 3 5 15 2 2" xfId="14738" xr:uid="{1381AC81-5825-45F2-8EEF-EAC45163F2C6}"/>
    <cellStyle name="Moneda 3 5 15 3" xfId="11379" xr:uid="{E586B94F-61E0-4860-8F73-8857429614E7}"/>
    <cellStyle name="Moneda 3 5 16" xfId="6309" xr:uid="{00000000-0005-0000-0000-000025210000}"/>
    <cellStyle name="Moneda 3 5 16 2" xfId="13060" xr:uid="{04E50A48-4923-4A5A-81FA-521475CE42E2}"/>
    <cellStyle name="Moneda 3 5 17" xfId="9712" xr:uid="{8BE2A577-4EB3-49F1-A511-FFC3A3CF19F0}"/>
    <cellStyle name="Moneda 3 5 2" xfId="1803" xr:uid="{00000000-0005-0000-0000-000026210000}"/>
    <cellStyle name="Moneda 3 5 2 2" xfId="1804" xr:uid="{00000000-0005-0000-0000-000027210000}"/>
    <cellStyle name="Moneda 3 5 2 2 2" xfId="1805" xr:uid="{00000000-0005-0000-0000-000028210000}"/>
    <cellStyle name="Moneda 3 5 2 2 2 2" xfId="1806" xr:uid="{00000000-0005-0000-0000-000029210000}"/>
    <cellStyle name="Moneda 3 5 2 2 3" xfId="1807" xr:uid="{00000000-0005-0000-0000-00002A210000}"/>
    <cellStyle name="Moneda 3 5 2 2 3 2" xfId="1808" xr:uid="{00000000-0005-0000-0000-00002B210000}"/>
    <cellStyle name="Moneda 3 5 2 2 4" xfId="1809" xr:uid="{00000000-0005-0000-0000-00002C210000}"/>
    <cellStyle name="Moneda 3 5 2 2 4 2" xfId="1810" xr:uid="{00000000-0005-0000-0000-00002D210000}"/>
    <cellStyle name="Moneda 3 5 2 2 5" xfId="1811" xr:uid="{00000000-0005-0000-0000-00002E210000}"/>
    <cellStyle name="Moneda 3 5 2 3" xfId="1812" xr:uid="{00000000-0005-0000-0000-00002F210000}"/>
    <cellStyle name="Moneda 3 5 2 3 2" xfId="1813" xr:uid="{00000000-0005-0000-0000-000030210000}"/>
    <cellStyle name="Moneda 3 5 2 4" xfId="1814" xr:uid="{00000000-0005-0000-0000-000031210000}"/>
    <cellStyle name="Moneda 3 5 2 4 2" xfId="1815" xr:uid="{00000000-0005-0000-0000-000032210000}"/>
    <cellStyle name="Moneda 3 5 2 5" xfId="1816" xr:uid="{00000000-0005-0000-0000-000033210000}"/>
    <cellStyle name="Moneda 3 5 2 5 2" xfId="1817" xr:uid="{00000000-0005-0000-0000-000034210000}"/>
    <cellStyle name="Moneda 3 5 2 6" xfId="1818" xr:uid="{00000000-0005-0000-0000-000035210000}"/>
    <cellStyle name="Moneda 3 5 3" xfId="1819" xr:uid="{00000000-0005-0000-0000-000036210000}"/>
    <cellStyle name="Moneda 3 5 3 2" xfId="1820" xr:uid="{00000000-0005-0000-0000-000037210000}"/>
    <cellStyle name="Moneda 3 5 3 2 2" xfId="1821" xr:uid="{00000000-0005-0000-0000-000038210000}"/>
    <cellStyle name="Moneda 3 5 3 3" xfId="1822" xr:uid="{00000000-0005-0000-0000-000039210000}"/>
    <cellStyle name="Moneda 3 5 3 3 2" xfId="1823" xr:uid="{00000000-0005-0000-0000-00003A210000}"/>
    <cellStyle name="Moneda 3 5 3 4" xfId="1824" xr:uid="{00000000-0005-0000-0000-00003B210000}"/>
    <cellStyle name="Moneda 3 5 3 4 2" xfId="1825" xr:uid="{00000000-0005-0000-0000-00003C210000}"/>
    <cellStyle name="Moneda 3 5 3 5" xfId="1826" xr:uid="{00000000-0005-0000-0000-00003D210000}"/>
    <cellStyle name="Moneda 3 5 4" xfId="1827" xr:uid="{00000000-0005-0000-0000-00003E210000}"/>
    <cellStyle name="Moneda 3 5 4 2" xfId="1828" xr:uid="{00000000-0005-0000-0000-00003F210000}"/>
    <cellStyle name="Moneda 3 5 5" xfId="1829" xr:uid="{00000000-0005-0000-0000-000040210000}"/>
    <cellStyle name="Moneda 3 5 5 2" xfId="1830" xr:uid="{00000000-0005-0000-0000-000041210000}"/>
    <cellStyle name="Moneda 3 5 6" xfId="1831" xr:uid="{00000000-0005-0000-0000-000042210000}"/>
    <cellStyle name="Moneda 3 5 6 2" xfId="1832" xr:uid="{00000000-0005-0000-0000-000043210000}"/>
    <cellStyle name="Moneda 3 5 7" xfId="1833" xr:uid="{00000000-0005-0000-0000-000044210000}"/>
    <cellStyle name="Moneda 3 5 8" xfId="1834" xr:uid="{00000000-0005-0000-0000-000045210000}"/>
    <cellStyle name="Moneda 3 5 9" xfId="2994" xr:uid="{00000000-0005-0000-0000-000046210000}"/>
    <cellStyle name="Moneda 3 5 9 2" xfId="3196" xr:uid="{00000000-0005-0000-0000-000047210000}"/>
    <cellStyle name="Moneda 3 5 9 2 2" xfId="3588" xr:uid="{00000000-0005-0000-0000-000048210000}"/>
    <cellStyle name="Moneda 3 5 9 2 2 2" xfId="5292" xr:uid="{00000000-0005-0000-0000-000049210000}"/>
    <cellStyle name="Moneda 3 5 9 2 2 2 2" xfId="8681" xr:uid="{00000000-0005-0000-0000-00004A210000}"/>
    <cellStyle name="Moneda 3 5 9 2 2 2 2 2" xfId="15419" xr:uid="{02B0A986-9E4E-445B-ADCB-BBBF1BFAD3FB}"/>
    <cellStyle name="Moneda 3 5 9 2 2 2 3" xfId="12060" xr:uid="{D7FC7E2F-F7F2-426F-9BED-DAECB76CC5BE}"/>
    <cellStyle name="Moneda 3 5 9 2 2 3" xfId="7012" xr:uid="{00000000-0005-0000-0000-00004B210000}"/>
    <cellStyle name="Moneda 3 5 9 2 2 3 2" xfId="13750" xr:uid="{E88A4185-E66C-4B1E-BE72-029D36244E09}"/>
    <cellStyle name="Moneda 3 5 9 2 2 4" xfId="10391" xr:uid="{80973E1C-ACB0-423C-9B10-FC7741334395}"/>
    <cellStyle name="Moneda 3 5 9 2 3" xfId="3983" xr:uid="{00000000-0005-0000-0000-00004C210000}"/>
    <cellStyle name="Moneda 3 5 9 2 3 2" xfId="5681" xr:uid="{00000000-0005-0000-0000-00004D210000}"/>
    <cellStyle name="Moneda 3 5 9 2 3 2 2" xfId="9070" xr:uid="{00000000-0005-0000-0000-00004E210000}"/>
    <cellStyle name="Moneda 3 5 9 2 3 2 2 2" xfId="15808" xr:uid="{5245186C-40B9-4D08-9556-4AA46442BA57}"/>
    <cellStyle name="Moneda 3 5 9 2 3 2 3" xfId="12449" xr:uid="{709BCF0C-3EBE-4BBD-B431-3C4762DA4973}"/>
    <cellStyle name="Moneda 3 5 9 2 3 3" xfId="7401" xr:uid="{00000000-0005-0000-0000-00004F210000}"/>
    <cellStyle name="Moneda 3 5 9 2 3 3 2" xfId="14139" xr:uid="{E52126C7-7DB7-4F26-B917-D57248308DEC}"/>
    <cellStyle name="Moneda 3 5 9 2 3 4" xfId="10780" xr:uid="{05CFAAC1-23CD-4D6B-9AED-4A22B4EEA105}"/>
    <cellStyle name="Moneda 3 5 9 2 4" xfId="4490" xr:uid="{00000000-0005-0000-0000-000050210000}"/>
    <cellStyle name="Moneda 3 5 9 2 4 2" xfId="6171" xr:uid="{00000000-0005-0000-0000-000051210000}"/>
    <cellStyle name="Moneda 3 5 9 2 4 2 2" xfId="9560" xr:uid="{00000000-0005-0000-0000-000052210000}"/>
    <cellStyle name="Moneda 3 5 9 2 4 2 2 2" xfId="16298" xr:uid="{B7C06A8D-7622-4213-B489-00495C877A5F}"/>
    <cellStyle name="Moneda 3 5 9 2 4 2 3" xfId="12939" xr:uid="{63DD9BEA-6FD6-4263-B5D9-F4F2C45A5452}"/>
    <cellStyle name="Moneda 3 5 9 2 4 3" xfId="7891" xr:uid="{00000000-0005-0000-0000-000053210000}"/>
    <cellStyle name="Moneda 3 5 9 2 4 3 2" xfId="14629" xr:uid="{813E5884-FFD3-464C-818B-44D20C8C0E55}"/>
    <cellStyle name="Moneda 3 5 9 2 4 4" xfId="11270" xr:uid="{18476E2C-F8E1-4580-A169-6BC2857B02FE}"/>
    <cellStyle name="Moneda 3 5 9 2 5" xfId="4904" xr:uid="{00000000-0005-0000-0000-000054210000}"/>
    <cellStyle name="Moneda 3 5 9 2 5 2" xfId="8293" xr:uid="{00000000-0005-0000-0000-000055210000}"/>
    <cellStyle name="Moneda 3 5 9 2 5 2 2" xfId="15031" xr:uid="{4CDD5078-4D12-4592-866E-66922B235C16}"/>
    <cellStyle name="Moneda 3 5 9 2 5 3" xfId="11672" xr:uid="{86F97A2C-5387-4FED-960E-3620C8E387B5}"/>
    <cellStyle name="Moneda 3 5 9 2 6" xfId="6624" xr:uid="{00000000-0005-0000-0000-000056210000}"/>
    <cellStyle name="Moneda 3 5 9 2 6 2" xfId="13362" xr:uid="{813F72B3-C117-4619-9F7F-B0EAD3CB5F08}"/>
    <cellStyle name="Moneda 3 5 9 2 7" xfId="10002" xr:uid="{64E82369-A9A3-463E-B6BF-EE24337DA3CA}"/>
    <cellStyle name="Moneda 3 5 9 3" xfId="3394" xr:uid="{00000000-0005-0000-0000-000057210000}"/>
    <cellStyle name="Moneda 3 5 9 3 2" xfId="5098" xr:uid="{00000000-0005-0000-0000-000058210000}"/>
    <cellStyle name="Moneda 3 5 9 3 2 2" xfId="8487" xr:uid="{00000000-0005-0000-0000-000059210000}"/>
    <cellStyle name="Moneda 3 5 9 3 2 2 2" xfId="15225" xr:uid="{FD524CD1-B63A-4904-91B6-10299A00EA1D}"/>
    <cellStyle name="Moneda 3 5 9 3 2 3" xfId="11866" xr:uid="{23F4C2B8-9FA4-42EC-9506-38FE0D8C850E}"/>
    <cellStyle name="Moneda 3 5 9 3 3" xfId="6818" xr:uid="{00000000-0005-0000-0000-00005A210000}"/>
    <cellStyle name="Moneda 3 5 9 3 3 2" xfId="13556" xr:uid="{0A254F37-480F-4CD8-AAC0-5905F70932E0}"/>
    <cellStyle name="Moneda 3 5 9 3 4" xfId="10197" xr:uid="{68599B30-9B45-4130-B15C-0BA6D2B84986}"/>
    <cellStyle name="Moneda 3 5 9 4" xfId="3789" xr:uid="{00000000-0005-0000-0000-00005B210000}"/>
    <cellStyle name="Moneda 3 5 9 4 2" xfId="5487" xr:uid="{00000000-0005-0000-0000-00005C210000}"/>
    <cellStyle name="Moneda 3 5 9 4 2 2" xfId="8876" xr:uid="{00000000-0005-0000-0000-00005D210000}"/>
    <cellStyle name="Moneda 3 5 9 4 2 2 2" xfId="15614" xr:uid="{6A7CD25D-B085-45D1-92CC-62D2A9C878CE}"/>
    <cellStyle name="Moneda 3 5 9 4 2 3" xfId="12255" xr:uid="{2D2C509A-193D-48DB-94D0-3F9BE3A09882}"/>
    <cellStyle name="Moneda 3 5 9 4 3" xfId="7207" xr:uid="{00000000-0005-0000-0000-00005E210000}"/>
    <cellStyle name="Moneda 3 5 9 4 3 2" xfId="13945" xr:uid="{5B7D74E4-F92A-4E19-A174-298BC48860FE}"/>
    <cellStyle name="Moneda 3 5 9 4 4" xfId="10586" xr:uid="{3380214F-55FD-48FA-B580-CDCC0F6FA8C3}"/>
    <cellStyle name="Moneda 3 5 9 5" xfId="4296" xr:uid="{00000000-0005-0000-0000-00005F210000}"/>
    <cellStyle name="Moneda 3 5 9 5 2" xfId="5977" xr:uid="{00000000-0005-0000-0000-000060210000}"/>
    <cellStyle name="Moneda 3 5 9 5 2 2" xfId="9366" xr:uid="{00000000-0005-0000-0000-000061210000}"/>
    <cellStyle name="Moneda 3 5 9 5 2 2 2" xfId="16104" xr:uid="{219C7F2C-B84D-4F48-8913-0C6203FF45C6}"/>
    <cellStyle name="Moneda 3 5 9 5 2 3" xfId="12745" xr:uid="{880663C6-C9CC-453D-96C1-A0C458F39D08}"/>
    <cellStyle name="Moneda 3 5 9 5 3" xfId="7697" xr:uid="{00000000-0005-0000-0000-000062210000}"/>
    <cellStyle name="Moneda 3 5 9 5 3 2" xfId="14435" xr:uid="{4A625944-4A17-462B-BE0D-8FB540D086F4}"/>
    <cellStyle name="Moneda 3 5 9 5 4" xfId="11076" xr:uid="{E61211CA-CBB7-4E55-B431-6C668268D64D}"/>
    <cellStyle name="Moneda 3 5 9 6" xfId="4710" xr:uid="{00000000-0005-0000-0000-000063210000}"/>
    <cellStyle name="Moneda 3 5 9 6 2" xfId="8099" xr:uid="{00000000-0005-0000-0000-000064210000}"/>
    <cellStyle name="Moneda 3 5 9 6 2 2" xfId="14837" xr:uid="{5ED74057-D8CE-4206-91B0-7EB2DE07C54F}"/>
    <cellStyle name="Moneda 3 5 9 6 3" xfId="11478" xr:uid="{0D581A73-FE91-47EE-81F8-B51D8B45BF65}"/>
    <cellStyle name="Moneda 3 5 9 7" xfId="6430" xr:uid="{00000000-0005-0000-0000-000065210000}"/>
    <cellStyle name="Moneda 3 5 9 7 2" xfId="13168" xr:uid="{47188AC1-EAC2-4F71-AE8E-7F8A6AE57D82}"/>
    <cellStyle name="Moneda 3 5 9 8" xfId="9808" xr:uid="{CFBBE62C-382C-4AC6-B10C-6FD5536DD477}"/>
    <cellStyle name="Moneda 3 6" xfId="1835" xr:uid="{00000000-0005-0000-0000-000066210000}"/>
    <cellStyle name="Moneda 3 6 2" xfId="1836" xr:uid="{00000000-0005-0000-0000-000067210000}"/>
    <cellStyle name="Moneda 3 6 2 2" xfId="1837" xr:uid="{00000000-0005-0000-0000-000068210000}"/>
    <cellStyle name="Moneda 3 6 2 2 2" xfId="1838" xr:uid="{00000000-0005-0000-0000-000069210000}"/>
    <cellStyle name="Moneda 3 6 2 2 2 2" xfId="2932" xr:uid="{00000000-0005-0000-0000-00006A210000}"/>
    <cellStyle name="Moneda 3 6 2 2 3" xfId="2931" xr:uid="{00000000-0005-0000-0000-00006B210000}"/>
    <cellStyle name="Moneda 3 6 2 3" xfId="1839" xr:uid="{00000000-0005-0000-0000-00006C210000}"/>
    <cellStyle name="Moneda 3 6 2 3 2" xfId="2933" xr:uid="{00000000-0005-0000-0000-00006D210000}"/>
    <cellStyle name="Moneda 3 6 2 4" xfId="2930" xr:uid="{00000000-0005-0000-0000-00006E210000}"/>
    <cellStyle name="Moneda 3 6 3" xfId="1840" xr:uid="{00000000-0005-0000-0000-00006F210000}"/>
    <cellStyle name="Moneda 3 6 3 2" xfId="2934" xr:uid="{00000000-0005-0000-0000-000070210000}"/>
    <cellStyle name="Moneda 3 6 4" xfId="2929" xr:uid="{00000000-0005-0000-0000-000071210000}"/>
    <cellStyle name="Moneda 3 7" xfId="1841" xr:uid="{00000000-0005-0000-0000-000072210000}"/>
    <cellStyle name="Moneda 3 7 2" xfId="1842" xr:uid="{00000000-0005-0000-0000-000073210000}"/>
    <cellStyle name="Moneda 3 7 2 2" xfId="1843" xr:uid="{00000000-0005-0000-0000-000074210000}"/>
    <cellStyle name="Moneda 3 7 2 2 2" xfId="2937" xr:uid="{00000000-0005-0000-0000-000075210000}"/>
    <cellStyle name="Moneda 3 7 2 3" xfId="2936" xr:uid="{00000000-0005-0000-0000-000076210000}"/>
    <cellStyle name="Moneda 3 7 3" xfId="1844" xr:uid="{00000000-0005-0000-0000-000077210000}"/>
    <cellStyle name="Moneda 3 7 3 2" xfId="2938" xr:uid="{00000000-0005-0000-0000-000078210000}"/>
    <cellStyle name="Moneda 3 7 4" xfId="2935" xr:uid="{00000000-0005-0000-0000-000079210000}"/>
    <cellStyle name="Moneda 3 8" xfId="1845" xr:uid="{00000000-0005-0000-0000-00007A210000}"/>
    <cellStyle name="Moneda 3 8 2" xfId="1846" xr:uid="{00000000-0005-0000-0000-00007B210000}"/>
    <cellStyle name="Moneda 3 8 2 2" xfId="1847" xr:uid="{00000000-0005-0000-0000-00007C210000}"/>
    <cellStyle name="Moneda 3 8 2 2 2" xfId="1848" xr:uid="{00000000-0005-0000-0000-00007D210000}"/>
    <cellStyle name="Moneda 3 8 2 3" xfId="1849" xr:uid="{00000000-0005-0000-0000-00007E210000}"/>
    <cellStyle name="Moneda 3 8 2 3 2" xfId="1850" xr:uid="{00000000-0005-0000-0000-00007F210000}"/>
    <cellStyle name="Moneda 3 8 2 4" xfId="1851" xr:uid="{00000000-0005-0000-0000-000080210000}"/>
    <cellStyle name="Moneda 3 8 2 4 2" xfId="1852" xr:uid="{00000000-0005-0000-0000-000081210000}"/>
    <cellStyle name="Moneda 3 8 2 5" xfId="1853" xr:uid="{00000000-0005-0000-0000-000082210000}"/>
    <cellStyle name="Moneda 3 8 3" xfId="1854" xr:uid="{00000000-0005-0000-0000-000083210000}"/>
    <cellStyle name="Moneda 3 8 3 2" xfId="1855" xr:uid="{00000000-0005-0000-0000-000084210000}"/>
    <cellStyle name="Moneda 3 8 4" xfId="1856" xr:uid="{00000000-0005-0000-0000-000085210000}"/>
    <cellStyle name="Moneda 3 8 4 2" xfId="1857" xr:uid="{00000000-0005-0000-0000-000086210000}"/>
    <cellStyle name="Moneda 3 8 5" xfId="1858" xr:uid="{00000000-0005-0000-0000-000087210000}"/>
    <cellStyle name="Moneda 3 8 5 2" xfId="1859" xr:uid="{00000000-0005-0000-0000-000088210000}"/>
    <cellStyle name="Moneda 3 8 6" xfId="1860" xr:uid="{00000000-0005-0000-0000-000089210000}"/>
    <cellStyle name="Moneda 3 9" xfId="1861" xr:uid="{00000000-0005-0000-0000-00008A210000}"/>
    <cellStyle name="Moneda 3 9 2" xfId="1862" xr:uid="{00000000-0005-0000-0000-00008B210000}"/>
    <cellStyle name="Moneda 3 9 2 2" xfId="2940" xr:uid="{00000000-0005-0000-0000-00008C210000}"/>
    <cellStyle name="Moneda 3 9 3" xfId="2939" xr:uid="{00000000-0005-0000-0000-00008D210000}"/>
    <cellStyle name="Moneda 30" xfId="1863" xr:uid="{00000000-0005-0000-0000-00008E210000}"/>
    <cellStyle name="Moneda 30 2" xfId="1864" xr:uid="{00000000-0005-0000-0000-00008F210000}"/>
    <cellStyle name="Moneda 30 2 2" xfId="1865" xr:uid="{00000000-0005-0000-0000-000090210000}"/>
    <cellStyle name="Moneda 30 3" xfId="1866" xr:uid="{00000000-0005-0000-0000-000091210000}"/>
    <cellStyle name="Moneda 30 3 2" xfId="1867" xr:uid="{00000000-0005-0000-0000-000092210000}"/>
    <cellStyle name="Moneda 30 4" xfId="1868" xr:uid="{00000000-0005-0000-0000-000093210000}"/>
    <cellStyle name="Moneda 30 4 2" xfId="1869" xr:uid="{00000000-0005-0000-0000-000094210000}"/>
    <cellStyle name="Moneda 30 5" xfId="1870" xr:uid="{00000000-0005-0000-0000-000095210000}"/>
    <cellStyle name="Moneda 31" xfId="1871" xr:uid="{00000000-0005-0000-0000-000096210000}"/>
    <cellStyle name="Moneda 31 2" xfId="1872" xr:uid="{00000000-0005-0000-0000-000097210000}"/>
    <cellStyle name="Moneda 32" xfId="1873" xr:uid="{00000000-0005-0000-0000-000098210000}"/>
    <cellStyle name="Moneda 32 2" xfId="1874" xr:uid="{00000000-0005-0000-0000-000099210000}"/>
    <cellStyle name="Moneda 33" xfId="1875" xr:uid="{00000000-0005-0000-0000-00009A210000}"/>
    <cellStyle name="Moneda 33 2" xfId="1876" xr:uid="{00000000-0005-0000-0000-00009B210000}"/>
    <cellStyle name="Moneda 34" xfId="1877" xr:uid="{00000000-0005-0000-0000-00009C210000}"/>
    <cellStyle name="Moneda 34 2" xfId="1878" xr:uid="{00000000-0005-0000-0000-00009D210000}"/>
    <cellStyle name="Moneda 35" xfId="1879" xr:uid="{00000000-0005-0000-0000-00009E210000}"/>
    <cellStyle name="Moneda 35 2" xfId="1880" xr:uid="{00000000-0005-0000-0000-00009F210000}"/>
    <cellStyle name="Moneda 36" xfId="1881" xr:uid="{00000000-0005-0000-0000-0000A0210000}"/>
    <cellStyle name="Moneda 36 2" xfId="1882" xr:uid="{00000000-0005-0000-0000-0000A1210000}"/>
    <cellStyle name="Moneda 37" xfId="1883" xr:uid="{00000000-0005-0000-0000-0000A2210000}"/>
    <cellStyle name="Moneda 37 2" xfId="1884" xr:uid="{00000000-0005-0000-0000-0000A3210000}"/>
    <cellStyle name="Moneda 38" xfId="1885" xr:uid="{00000000-0005-0000-0000-0000A4210000}"/>
    <cellStyle name="Moneda 38 2" xfId="1886" xr:uid="{00000000-0005-0000-0000-0000A5210000}"/>
    <cellStyle name="Moneda 39" xfId="1887" xr:uid="{00000000-0005-0000-0000-0000A6210000}"/>
    <cellStyle name="Moneda 39 2" xfId="1888" xr:uid="{00000000-0005-0000-0000-0000A7210000}"/>
    <cellStyle name="Moneda 4" xfId="15" xr:uid="{00000000-0005-0000-0000-0000A8210000}"/>
    <cellStyle name="Moneda 4 2" xfId="1889" xr:uid="{00000000-0005-0000-0000-0000A9210000}"/>
    <cellStyle name="Moneda 4 3" xfId="1890" xr:uid="{00000000-0005-0000-0000-0000AA210000}"/>
    <cellStyle name="Moneda 4 4" xfId="1891" xr:uid="{00000000-0005-0000-0000-0000AB210000}"/>
    <cellStyle name="Moneda 40" xfId="1892" xr:uid="{00000000-0005-0000-0000-0000AC210000}"/>
    <cellStyle name="Moneda 40 2" xfId="1893" xr:uid="{00000000-0005-0000-0000-0000AD210000}"/>
    <cellStyle name="Moneda 41" xfId="1894" xr:uid="{00000000-0005-0000-0000-0000AE210000}"/>
    <cellStyle name="Moneda 41 2" xfId="1895" xr:uid="{00000000-0005-0000-0000-0000AF210000}"/>
    <cellStyle name="Moneda 42" xfId="1896" xr:uid="{00000000-0005-0000-0000-0000B0210000}"/>
    <cellStyle name="Moneda 42 2" xfId="1897" xr:uid="{00000000-0005-0000-0000-0000B1210000}"/>
    <cellStyle name="Moneda 43" xfId="1898" xr:uid="{00000000-0005-0000-0000-0000B2210000}"/>
    <cellStyle name="Moneda 43 2" xfId="1899" xr:uid="{00000000-0005-0000-0000-0000B3210000}"/>
    <cellStyle name="Moneda 44" xfId="1900" xr:uid="{00000000-0005-0000-0000-0000B4210000}"/>
    <cellStyle name="Moneda 44 2" xfId="1901" xr:uid="{00000000-0005-0000-0000-0000B5210000}"/>
    <cellStyle name="Moneda 45" xfId="1902" xr:uid="{00000000-0005-0000-0000-0000B6210000}"/>
    <cellStyle name="Moneda 45 2" xfId="1903" xr:uid="{00000000-0005-0000-0000-0000B7210000}"/>
    <cellStyle name="Moneda 46" xfId="1904" xr:uid="{00000000-0005-0000-0000-0000B8210000}"/>
    <cellStyle name="Moneda 46 2" xfId="1905" xr:uid="{00000000-0005-0000-0000-0000B9210000}"/>
    <cellStyle name="Moneda 47" xfId="1906" xr:uid="{00000000-0005-0000-0000-0000BA210000}"/>
    <cellStyle name="Moneda 47 2" xfId="1907" xr:uid="{00000000-0005-0000-0000-0000BB210000}"/>
    <cellStyle name="Moneda 48" xfId="1908" xr:uid="{00000000-0005-0000-0000-0000BC210000}"/>
    <cellStyle name="Moneda 48 2" xfId="1909" xr:uid="{00000000-0005-0000-0000-0000BD210000}"/>
    <cellStyle name="Moneda 49" xfId="1910" xr:uid="{00000000-0005-0000-0000-0000BE210000}"/>
    <cellStyle name="Moneda 5" xfId="1911" xr:uid="{00000000-0005-0000-0000-0000BF210000}"/>
    <cellStyle name="Moneda 5 2" xfId="1912" xr:uid="{00000000-0005-0000-0000-0000C0210000}"/>
    <cellStyle name="Moneda 5 3" xfId="1913" xr:uid="{00000000-0005-0000-0000-0000C1210000}"/>
    <cellStyle name="Moneda 5 4" xfId="1914" xr:uid="{00000000-0005-0000-0000-0000C2210000}"/>
    <cellStyle name="Moneda 5 5" xfId="1915" xr:uid="{00000000-0005-0000-0000-0000C3210000}"/>
    <cellStyle name="Moneda 50" xfId="1916" xr:uid="{00000000-0005-0000-0000-0000C4210000}"/>
    <cellStyle name="Moneda 51" xfId="1917" xr:uid="{00000000-0005-0000-0000-0000C5210000}"/>
    <cellStyle name="Moneda 52" xfId="1918" xr:uid="{00000000-0005-0000-0000-0000C6210000}"/>
    <cellStyle name="Moneda 53" xfId="2870" xr:uid="{00000000-0005-0000-0000-0000C7210000}"/>
    <cellStyle name="Moneda 54" xfId="2942" xr:uid="{00000000-0005-0000-0000-0000C8210000}"/>
    <cellStyle name="Moneda 55" xfId="2946" xr:uid="{00000000-0005-0000-0000-0000C9210000}"/>
    <cellStyle name="Moneda 56" xfId="2999" xr:uid="{00000000-0005-0000-0000-0000CA210000}"/>
    <cellStyle name="Moneda 57" xfId="3049" xr:uid="{00000000-0005-0000-0000-0000CB210000}"/>
    <cellStyle name="Moneda 58" xfId="2996" xr:uid="{00000000-0005-0000-0000-0000CC210000}"/>
    <cellStyle name="Moneda 59" xfId="3053" xr:uid="{00000000-0005-0000-0000-0000CD210000}"/>
    <cellStyle name="Moneda 6" xfId="1919" xr:uid="{00000000-0005-0000-0000-0000CE210000}"/>
    <cellStyle name="Moneda 6 10" xfId="1920" xr:uid="{00000000-0005-0000-0000-0000CF210000}"/>
    <cellStyle name="Moneda 6 10 2" xfId="1921" xr:uid="{00000000-0005-0000-0000-0000D0210000}"/>
    <cellStyle name="Moneda 6 11" xfId="1922" xr:uid="{00000000-0005-0000-0000-0000D1210000}"/>
    <cellStyle name="Moneda 6 11 2" xfId="1923" xr:uid="{00000000-0005-0000-0000-0000D2210000}"/>
    <cellStyle name="Moneda 6 12" xfId="1924" xr:uid="{00000000-0005-0000-0000-0000D3210000}"/>
    <cellStyle name="Moneda 6 2" xfId="1925" xr:uid="{00000000-0005-0000-0000-0000D4210000}"/>
    <cellStyle name="Moneda 6 2 10" xfId="1926" xr:uid="{00000000-0005-0000-0000-0000D5210000}"/>
    <cellStyle name="Moneda 6 2 11" xfId="1927" xr:uid="{00000000-0005-0000-0000-0000D6210000}"/>
    <cellStyle name="Moneda 6 2 2" xfId="1928" xr:uid="{00000000-0005-0000-0000-0000D7210000}"/>
    <cellStyle name="Moneda 6 2 2 2" xfId="1929" xr:uid="{00000000-0005-0000-0000-0000D8210000}"/>
    <cellStyle name="Moneda 6 2 2 2 2" xfId="1930" xr:uid="{00000000-0005-0000-0000-0000D9210000}"/>
    <cellStyle name="Moneda 6 2 2 2 2 2" xfId="1931" xr:uid="{00000000-0005-0000-0000-0000DA210000}"/>
    <cellStyle name="Moneda 6 2 2 2 2 2 2" xfId="1932" xr:uid="{00000000-0005-0000-0000-0000DB210000}"/>
    <cellStyle name="Moneda 6 2 2 2 2 3" xfId="1933" xr:uid="{00000000-0005-0000-0000-0000DC210000}"/>
    <cellStyle name="Moneda 6 2 2 2 2 3 2" xfId="1934" xr:uid="{00000000-0005-0000-0000-0000DD210000}"/>
    <cellStyle name="Moneda 6 2 2 2 2 4" xfId="1935" xr:uid="{00000000-0005-0000-0000-0000DE210000}"/>
    <cellStyle name="Moneda 6 2 2 2 2 4 2" xfId="1936" xr:uid="{00000000-0005-0000-0000-0000DF210000}"/>
    <cellStyle name="Moneda 6 2 2 2 2 5" xfId="1937" xr:uid="{00000000-0005-0000-0000-0000E0210000}"/>
    <cellStyle name="Moneda 6 2 2 2 3" xfId="1938" xr:uid="{00000000-0005-0000-0000-0000E1210000}"/>
    <cellStyle name="Moneda 6 2 2 2 3 2" xfId="1939" xr:uid="{00000000-0005-0000-0000-0000E2210000}"/>
    <cellStyle name="Moneda 6 2 2 2 4" xfId="1940" xr:uid="{00000000-0005-0000-0000-0000E3210000}"/>
    <cellStyle name="Moneda 6 2 2 2 4 2" xfId="1941" xr:uid="{00000000-0005-0000-0000-0000E4210000}"/>
    <cellStyle name="Moneda 6 2 2 2 5" xfId="1942" xr:uid="{00000000-0005-0000-0000-0000E5210000}"/>
    <cellStyle name="Moneda 6 2 2 2 5 2" xfId="1943" xr:uid="{00000000-0005-0000-0000-0000E6210000}"/>
    <cellStyle name="Moneda 6 2 2 2 6" xfId="1944" xr:uid="{00000000-0005-0000-0000-0000E7210000}"/>
    <cellStyle name="Moneda 6 2 2 3" xfId="1945" xr:uid="{00000000-0005-0000-0000-0000E8210000}"/>
    <cellStyle name="Moneda 6 2 2 3 2" xfId="1946" xr:uid="{00000000-0005-0000-0000-0000E9210000}"/>
    <cellStyle name="Moneda 6 2 2 3 2 2" xfId="1947" xr:uid="{00000000-0005-0000-0000-0000EA210000}"/>
    <cellStyle name="Moneda 6 2 2 3 3" xfId="1948" xr:uid="{00000000-0005-0000-0000-0000EB210000}"/>
    <cellStyle name="Moneda 6 2 2 3 3 2" xfId="1949" xr:uid="{00000000-0005-0000-0000-0000EC210000}"/>
    <cellStyle name="Moneda 6 2 2 3 4" xfId="1950" xr:uid="{00000000-0005-0000-0000-0000ED210000}"/>
    <cellStyle name="Moneda 6 2 2 3 4 2" xfId="1951" xr:uid="{00000000-0005-0000-0000-0000EE210000}"/>
    <cellStyle name="Moneda 6 2 2 3 5" xfId="1952" xr:uid="{00000000-0005-0000-0000-0000EF210000}"/>
    <cellStyle name="Moneda 6 2 2 4" xfId="1953" xr:uid="{00000000-0005-0000-0000-0000F0210000}"/>
    <cellStyle name="Moneda 6 2 2 4 2" xfId="1954" xr:uid="{00000000-0005-0000-0000-0000F1210000}"/>
    <cellStyle name="Moneda 6 2 2 5" xfId="1955" xr:uid="{00000000-0005-0000-0000-0000F2210000}"/>
    <cellStyle name="Moneda 6 2 2 5 2" xfId="1956" xr:uid="{00000000-0005-0000-0000-0000F3210000}"/>
    <cellStyle name="Moneda 6 2 2 6" xfId="1957" xr:uid="{00000000-0005-0000-0000-0000F4210000}"/>
    <cellStyle name="Moneda 6 2 2 6 2" xfId="1958" xr:uid="{00000000-0005-0000-0000-0000F5210000}"/>
    <cellStyle name="Moneda 6 2 2 7" xfId="1959" xr:uid="{00000000-0005-0000-0000-0000F6210000}"/>
    <cellStyle name="Moneda 6 2 3" xfId="1960" xr:uid="{00000000-0005-0000-0000-0000F7210000}"/>
    <cellStyle name="Moneda 6 2 3 2" xfId="1961" xr:uid="{00000000-0005-0000-0000-0000F8210000}"/>
    <cellStyle name="Moneda 6 2 3 2 2" xfId="1962" xr:uid="{00000000-0005-0000-0000-0000F9210000}"/>
    <cellStyle name="Moneda 6 2 3 2 2 2" xfId="1963" xr:uid="{00000000-0005-0000-0000-0000FA210000}"/>
    <cellStyle name="Moneda 6 2 3 2 2 2 2" xfId="1964" xr:uid="{00000000-0005-0000-0000-0000FB210000}"/>
    <cellStyle name="Moneda 6 2 3 2 2 3" xfId="1965" xr:uid="{00000000-0005-0000-0000-0000FC210000}"/>
    <cellStyle name="Moneda 6 2 3 2 2 3 2" xfId="1966" xr:uid="{00000000-0005-0000-0000-0000FD210000}"/>
    <cellStyle name="Moneda 6 2 3 2 2 4" xfId="1967" xr:uid="{00000000-0005-0000-0000-0000FE210000}"/>
    <cellStyle name="Moneda 6 2 3 2 2 4 2" xfId="1968" xr:uid="{00000000-0005-0000-0000-0000FF210000}"/>
    <cellStyle name="Moneda 6 2 3 2 2 5" xfId="1969" xr:uid="{00000000-0005-0000-0000-000000220000}"/>
    <cellStyle name="Moneda 6 2 3 2 3" xfId="1970" xr:uid="{00000000-0005-0000-0000-000001220000}"/>
    <cellStyle name="Moneda 6 2 3 2 3 2" xfId="1971" xr:uid="{00000000-0005-0000-0000-000002220000}"/>
    <cellStyle name="Moneda 6 2 3 2 4" xfId="1972" xr:uid="{00000000-0005-0000-0000-000003220000}"/>
    <cellStyle name="Moneda 6 2 3 2 4 2" xfId="1973" xr:uid="{00000000-0005-0000-0000-000004220000}"/>
    <cellStyle name="Moneda 6 2 3 2 5" xfId="1974" xr:uid="{00000000-0005-0000-0000-000005220000}"/>
    <cellStyle name="Moneda 6 2 3 2 5 2" xfId="1975" xr:uid="{00000000-0005-0000-0000-000006220000}"/>
    <cellStyle name="Moneda 6 2 3 2 6" xfId="1976" xr:uid="{00000000-0005-0000-0000-000007220000}"/>
    <cellStyle name="Moneda 6 2 3 3" xfId="1977" xr:uid="{00000000-0005-0000-0000-000008220000}"/>
    <cellStyle name="Moneda 6 2 3 3 2" xfId="1978" xr:uid="{00000000-0005-0000-0000-000009220000}"/>
    <cellStyle name="Moneda 6 2 3 3 2 2" xfId="1979" xr:uid="{00000000-0005-0000-0000-00000A220000}"/>
    <cellStyle name="Moneda 6 2 3 3 3" xfId="1980" xr:uid="{00000000-0005-0000-0000-00000B220000}"/>
    <cellStyle name="Moneda 6 2 3 3 3 2" xfId="1981" xr:uid="{00000000-0005-0000-0000-00000C220000}"/>
    <cellStyle name="Moneda 6 2 3 3 4" xfId="1982" xr:uid="{00000000-0005-0000-0000-00000D220000}"/>
    <cellStyle name="Moneda 6 2 3 3 4 2" xfId="1983" xr:uid="{00000000-0005-0000-0000-00000E220000}"/>
    <cellStyle name="Moneda 6 2 3 3 5" xfId="1984" xr:uid="{00000000-0005-0000-0000-00000F220000}"/>
    <cellStyle name="Moneda 6 2 3 4" xfId="1985" xr:uid="{00000000-0005-0000-0000-000010220000}"/>
    <cellStyle name="Moneda 6 2 3 4 2" xfId="1986" xr:uid="{00000000-0005-0000-0000-000011220000}"/>
    <cellStyle name="Moneda 6 2 3 5" xfId="1987" xr:uid="{00000000-0005-0000-0000-000012220000}"/>
    <cellStyle name="Moneda 6 2 3 5 2" xfId="1988" xr:uid="{00000000-0005-0000-0000-000013220000}"/>
    <cellStyle name="Moneda 6 2 3 6" xfId="1989" xr:uid="{00000000-0005-0000-0000-000014220000}"/>
    <cellStyle name="Moneda 6 2 3 6 2" xfId="1990" xr:uid="{00000000-0005-0000-0000-000015220000}"/>
    <cellStyle name="Moneda 6 2 3 7" xfId="1991" xr:uid="{00000000-0005-0000-0000-000016220000}"/>
    <cellStyle name="Moneda 6 2 4" xfId="1992" xr:uid="{00000000-0005-0000-0000-000017220000}"/>
    <cellStyle name="Moneda 6 2 4 2" xfId="1993" xr:uid="{00000000-0005-0000-0000-000018220000}"/>
    <cellStyle name="Moneda 6 2 4 2 2" xfId="1994" xr:uid="{00000000-0005-0000-0000-000019220000}"/>
    <cellStyle name="Moneda 6 2 4 2 2 2" xfId="1995" xr:uid="{00000000-0005-0000-0000-00001A220000}"/>
    <cellStyle name="Moneda 6 2 4 2 2 2 2" xfId="1996" xr:uid="{00000000-0005-0000-0000-00001B220000}"/>
    <cellStyle name="Moneda 6 2 4 2 2 3" xfId="1997" xr:uid="{00000000-0005-0000-0000-00001C220000}"/>
    <cellStyle name="Moneda 6 2 4 2 2 3 2" xfId="1998" xr:uid="{00000000-0005-0000-0000-00001D220000}"/>
    <cellStyle name="Moneda 6 2 4 2 2 4" xfId="1999" xr:uid="{00000000-0005-0000-0000-00001E220000}"/>
    <cellStyle name="Moneda 6 2 4 2 2 4 2" xfId="2000" xr:uid="{00000000-0005-0000-0000-00001F220000}"/>
    <cellStyle name="Moneda 6 2 4 2 2 5" xfId="2001" xr:uid="{00000000-0005-0000-0000-000020220000}"/>
    <cellStyle name="Moneda 6 2 4 2 3" xfId="2002" xr:uid="{00000000-0005-0000-0000-000021220000}"/>
    <cellStyle name="Moneda 6 2 4 2 3 2" xfId="2003" xr:uid="{00000000-0005-0000-0000-000022220000}"/>
    <cellStyle name="Moneda 6 2 4 2 4" xfId="2004" xr:uid="{00000000-0005-0000-0000-000023220000}"/>
    <cellStyle name="Moneda 6 2 4 2 4 2" xfId="2005" xr:uid="{00000000-0005-0000-0000-000024220000}"/>
    <cellStyle name="Moneda 6 2 4 2 5" xfId="2006" xr:uid="{00000000-0005-0000-0000-000025220000}"/>
    <cellStyle name="Moneda 6 2 4 2 5 2" xfId="2007" xr:uid="{00000000-0005-0000-0000-000026220000}"/>
    <cellStyle name="Moneda 6 2 4 2 6" xfId="2008" xr:uid="{00000000-0005-0000-0000-000027220000}"/>
    <cellStyle name="Moneda 6 2 4 3" xfId="2009" xr:uid="{00000000-0005-0000-0000-000028220000}"/>
    <cellStyle name="Moneda 6 2 4 3 2" xfId="2010" xr:uid="{00000000-0005-0000-0000-000029220000}"/>
    <cellStyle name="Moneda 6 2 4 3 2 2" xfId="2011" xr:uid="{00000000-0005-0000-0000-00002A220000}"/>
    <cellStyle name="Moneda 6 2 4 3 3" xfId="2012" xr:uid="{00000000-0005-0000-0000-00002B220000}"/>
    <cellStyle name="Moneda 6 2 4 3 3 2" xfId="2013" xr:uid="{00000000-0005-0000-0000-00002C220000}"/>
    <cellStyle name="Moneda 6 2 4 3 4" xfId="2014" xr:uid="{00000000-0005-0000-0000-00002D220000}"/>
    <cellStyle name="Moneda 6 2 4 3 4 2" xfId="2015" xr:uid="{00000000-0005-0000-0000-00002E220000}"/>
    <cellStyle name="Moneda 6 2 4 3 5" xfId="2016" xr:uid="{00000000-0005-0000-0000-00002F220000}"/>
    <cellStyle name="Moneda 6 2 4 4" xfId="2017" xr:uid="{00000000-0005-0000-0000-000030220000}"/>
    <cellStyle name="Moneda 6 2 4 4 2" xfId="2018" xr:uid="{00000000-0005-0000-0000-000031220000}"/>
    <cellStyle name="Moneda 6 2 4 5" xfId="2019" xr:uid="{00000000-0005-0000-0000-000032220000}"/>
    <cellStyle name="Moneda 6 2 4 5 2" xfId="2020" xr:uid="{00000000-0005-0000-0000-000033220000}"/>
    <cellStyle name="Moneda 6 2 4 6" xfId="2021" xr:uid="{00000000-0005-0000-0000-000034220000}"/>
    <cellStyle name="Moneda 6 2 4 6 2" xfId="2022" xr:uid="{00000000-0005-0000-0000-000035220000}"/>
    <cellStyle name="Moneda 6 2 4 7" xfId="2023" xr:uid="{00000000-0005-0000-0000-000036220000}"/>
    <cellStyle name="Moneda 6 2 5" xfId="2024" xr:uid="{00000000-0005-0000-0000-000037220000}"/>
    <cellStyle name="Moneda 6 2 5 2" xfId="2025" xr:uid="{00000000-0005-0000-0000-000038220000}"/>
    <cellStyle name="Moneda 6 2 5 2 2" xfId="2026" xr:uid="{00000000-0005-0000-0000-000039220000}"/>
    <cellStyle name="Moneda 6 2 5 2 2 2" xfId="2027" xr:uid="{00000000-0005-0000-0000-00003A220000}"/>
    <cellStyle name="Moneda 6 2 5 2 3" xfId="2028" xr:uid="{00000000-0005-0000-0000-00003B220000}"/>
    <cellStyle name="Moneda 6 2 5 2 3 2" xfId="2029" xr:uid="{00000000-0005-0000-0000-00003C220000}"/>
    <cellStyle name="Moneda 6 2 5 2 4" xfId="2030" xr:uid="{00000000-0005-0000-0000-00003D220000}"/>
    <cellStyle name="Moneda 6 2 5 2 4 2" xfId="2031" xr:uid="{00000000-0005-0000-0000-00003E220000}"/>
    <cellStyle name="Moneda 6 2 5 2 5" xfId="2032" xr:uid="{00000000-0005-0000-0000-00003F220000}"/>
    <cellStyle name="Moneda 6 2 5 3" xfId="2033" xr:uid="{00000000-0005-0000-0000-000040220000}"/>
    <cellStyle name="Moneda 6 2 5 3 2" xfId="2034" xr:uid="{00000000-0005-0000-0000-000041220000}"/>
    <cellStyle name="Moneda 6 2 5 4" xfId="2035" xr:uid="{00000000-0005-0000-0000-000042220000}"/>
    <cellStyle name="Moneda 6 2 5 4 2" xfId="2036" xr:uid="{00000000-0005-0000-0000-000043220000}"/>
    <cellStyle name="Moneda 6 2 5 5" xfId="2037" xr:uid="{00000000-0005-0000-0000-000044220000}"/>
    <cellStyle name="Moneda 6 2 5 5 2" xfId="2038" xr:uid="{00000000-0005-0000-0000-000045220000}"/>
    <cellStyle name="Moneda 6 2 5 6" xfId="2039" xr:uid="{00000000-0005-0000-0000-000046220000}"/>
    <cellStyle name="Moneda 6 2 6" xfId="2040" xr:uid="{00000000-0005-0000-0000-000047220000}"/>
    <cellStyle name="Moneda 6 2 6 2" xfId="2041" xr:uid="{00000000-0005-0000-0000-000048220000}"/>
    <cellStyle name="Moneda 6 2 6 2 2" xfId="2042" xr:uid="{00000000-0005-0000-0000-000049220000}"/>
    <cellStyle name="Moneda 6 2 6 3" xfId="2043" xr:uid="{00000000-0005-0000-0000-00004A220000}"/>
    <cellStyle name="Moneda 6 2 6 3 2" xfId="2044" xr:uid="{00000000-0005-0000-0000-00004B220000}"/>
    <cellStyle name="Moneda 6 2 6 4" xfId="2045" xr:uid="{00000000-0005-0000-0000-00004C220000}"/>
    <cellStyle name="Moneda 6 2 6 4 2" xfId="2046" xr:uid="{00000000-0005-0000-0000-00004D220000}"/>
    <cellStyle name="Moneda 6 2 6 5" xfId="2047" xr:uid="{00000000-0005-0000-0000-00004E220000}"/>
    <cellStyle name="Moneda 6 2 7" xfId="2048" xr:uid="{00000000-0005-0000-0000-00004F220000}"/>
    <cellStyle name="Moneda 6 2 7 2" xfId="2049" xr:uid="{00000000-0005-0000-0000-000050220000}"/>
    <cellStyle name="Moneda 6 2 8" xfId="2050" xr:uid="{00000000-0005-0000-0000-000051220000}"/>
    <cellStyle name="Moneda 6 2 8 2" xfId="2051" xr:uid="{00000000-0005-0000-0000-000052220000}"/>
    <cellStyle name="Moneda 6 2 9" xfId="2052" xr:uid="{00000000-0005-0000-0000-000053220000}"/>
    <cellStyle name="Moneda 6 2 9 2" xfId="2053" xr:uid="{00000000-0005-0000-0000-000054220000}"/>
    <cellStyle name="Moneda 6 3" xfId="2054" xr:uid="{00000000-0005-0000-0000-000055220000}"/>
    <cellStyle name="Moneda 6 3 2" xfId="2055" xr:uid="{00000000-0005-0000-0000-000056220000}"/>
    <cellStyle name="Moneda 6 3 2 2" xfId="2056" xr:uid="{00000000-0005-0000-0000-000057220000}"/>
    <cellStyle name="Moneda 6 3 2 2 2" xfId="2057" xr:uid="{00000000-0005-0000-0000-000058220000}"/>
    <cellStyle name="Moneda 6 3 2 2 2 2" xfId="2058" xr:uid="{00000000-0005-0000-0000-000059220000}"/>
    <cellStyle name="Moneda 6 3 2 2 3" xfId="2059" xr:uid="{00000000-0005-0000-0000-00005A220000}"/>
    <cellStyle name="Moneda 6 3 2 2 3 2" xfId="2060" xr:uid="{00000000-0005-0000-0000-00005B220000}"/>
    <cellStyle name="Moneda 6 3 2 2 4" xfId="2061" xr:uid="{00000000-0005-0000-0000-00005C220000}"/>
    <cellStyle name="Moneda 6 3 2 2 4 2" xfId="2062" xr:uid="{00000000-0005-0000-0000-00005D220000}"/>
    <cellStyle name="Moneda 6 3 2 2 5" xfId="2063" xr:uid="{00000000-0005-0000-0000-00005E220000}"/>
    <cellStyle name="Moneda 6 3 2 3" xfId="2064" xr:uid="{00000000-0005-0000-0000-00005F220000}"/>
    <cellStyle name="Moneda 6 3 2 3 2" xfId="2065" xr:uid="{00000000-0005-0000-0000-000060220000}"/>
    <cellStyle name="Moneda 6 3 2 4" xfId="2066" xr:uid="{00000000-0005-0000-0000-000061220000}"/>
    <cellStyle name="Moneda 6 3 2 4 2" xfId="2067" xr:uid="{00000000-0005-0000-0000-000062220000}"/>
    <cellStyle name="Moneda 6 3 2 5" xfId="2068" xr:uid="{00000000-0005-0000-0000-000063220000}"/>
    <cellStyle name="Moneda 6 3 2 5 2" xfId="2069" xr:uid="{00000000-0005-0000-0000-000064220000}"/>
    <cellStyle name="Moneda 6 3 2 6" xfId="2070" xr:uid="{00000000-0005-0000-0000-000065220000}"/>
    <cellStyle name="Moneda 6 3 3" xfId="2071" xr:uid="{00000000-0005-0000-0000-000066220000}"/>
    <cellStyle name="Moneda 6 3 3 2" xfId="2072" xr:uid="{00000000-0005-0000-0000-000067220000}"/>
    <cellStyle name="Moneda 6 3 3 2 2" xfId="2073" xr:uid="{00000000-0005-0000-0000-000068220000}"/>
    <cellStyle name="Moneda 6 3 3 3" xfId="2074" xr:uid="{00000000-0005-0000-0000-000069220000}"/>
    <cellStyle name="Moneda 6 3 3 3 2" xfId="2075" xr:uid="{00000000-0005-0000-0000-00006A220000}"/>
    <cellStyle name="Moneda 6 3 3 4" xfId="2076" xr:uid="{00000000-0005-0000-0000-00006B220000}"/>
    <cellStyle name="Moneda 6 3 3 4 2" xfId="2077" xr:uid="{00000000-0005-0000-0000-00006C220000}"/>
    <cellStyle name="Moneda 6 3 3 5" xfId="2078" xr:uid="{00000000-0005-0000-0000-00006D220000}"/>
    <cellStyle name="Moneda 6 3 4" xfId="2079" xr:uid="{00000000-0005-0000-0000-00006E220000}"/>
    <cellStyle name="Moneda 6 3 4 2" xfId="2080" xr:uid="{00000000-0005-0000-0000-00006F220000}"/>
    <cellStyle name="Moneda 6 3 5" xfId="2081" xr:uid="{00000000-0005-0000-0000-000070220000}"/>
    <cellStyle name="Moneda 6 3 5 2" xfId="2082" xr:uid="{00000000-0005-0000-0000-000071220000}"/>
    <cellStyle name="Moneda 6 3 6" xfId="2083" xr:uid="{00000000-0005-0000-0000-000072220000}"/>
    <cellStyle name="Moneda 6 3 6 2" xfId="2084" xr:uid="{00000000-0005-0000-0000-000073220000}"/>
    <cellStyle name="Moneda 6 3 7" xfId="2085" xr:uid="{00000000-0005-0000-0000-000074220000}"/>
    <cellStyle name="Moneda 6 4" xfId="2086" xr:uid="{00000000-0005-0000-0000-000075220000}"/>
    <cellStyle name="Moneda 6 4 2" xfId="2087" xr:uid="{00000000-0005-0000-0000-000076220000}"/>
    <cellStyle name="Moneda 6 4 2 2" xfId="2088" xr:uid="{00000000-0005-0000-0000-000077220000}"/>
    <cellStyle name="Moneda 6 4 2 2 2" xfId="2089" xr:uid="{00000000-0005-0000-0000-000078220000}"/>
    <cellStyle name="Moneda 6 4 2 2 2 2" xfId="2090" xr:uid="{00000000-0005-0000-0000-000079220000}"/>
    <cellStyle name="Moneda 6 4 2 2 3" xfId="2091" xr:uid="{00000000-0005-0000-0000-00007A220000}"/>
    <cellStyle name="Moneda 6 4 2 2 3 2" xfId="2092" xr:uid="{00000000-0005-0000-0000-00007B220000}"/>
    <cellStyle name="Moneda 6 4 2 2 4" xfId="2093" xr:uid="{00000000-0005-0000-0000-00007C220000}"/>
    <cellStyle name="Moneda 6 4 2 2 4 2" xfId="2094" xr:uid="{00000000-0005-0000-0000-00007D220000}"/>
    <cellStyle name="Moneda 6 4 2 2 5" xfId="2095" xr:uid="{00000000-0005-0000-0000-00007E220000}"/>
    <cellStyle name="Moneda 6 4 2 3" xfId="2096" xr:uid="{00000000-0005-0000-0000-00007F220000}"/>
    <cellStyle name="Moneda 6 4 2 3 2" xfId="2097" xr:uid="{00000000-0005-0000-0000-000080220000}"/>
    <cellStyle name="Moneda 6 4 2 4" xfId="2098" xr:uid="{00000000-0005-0000-0000-000081220000}"/>
    <cellStyle name="Moneda 6 4 2 4 2" xfId="2099" xr:uid="{00000000-0005-0000-0000-000082220000}"/>
    <cellStyle name="Moneda 6 4 2 5" xfId="2100" xr:uid="{00000000-0005-0000-0000-000083220000}"/>
    <cellStyle name="Moneda 6 4 2 5 2" xfId="2101" xr:uid="{00000000-0005-0000-0000-000084220000}"/>
    <cellStyle name="Moneda 6 4 2 6" xfId="2102" xr:uid="{00000000-0005-0000-0000-000085220000}"/>
    <cellStyle name="Moneda 6 4 3" xfId="2103" xr:uid="{00000000-0005-0000-0000-000086220000}"/>
    <cellStyle name="Moneda 6 4 3 2" xfId="2104" xr:uid="{00000000-0005-0000-0000-000087220000}"/>
    <cellStyle name="Moneda 6 4 3 2 2" xfId="2105" xr:uid="{00000000-0005-0000-0000-000088220000}"/>
    <cellStyle name="Moneda 6 4 3 3" xfId="2106" xr:uid="{00000000-0005-0000-0000-000089220000}"/>
    <cellStyle name="Moneda 6 4 3 3 2" xfId="2107" xr:uid="{00000000-0005-0000-0000-00008A220000}"/>
    <cellStyle name="Moneda 6 4 3 4" xfId="2108" xr:uid="{00000000-0005-0000-0000-00008B220000}"/>
    <cellStyle name="Moneda 6 4 3 4 2" xfId="2109" xr:uid="{00000000-0005-0000-0000-00008C220000}"/>
    <cellStyle name="Moneda 6 4 3 5" xfId="2110" xr:uid="{00000000-0005-0000-0000-00008D220000}"/>
    <cellStyle name="Moneda 6 4 4" xfId="2111" xr:uid="{00000000-0005-0000-0000-00008E220000}"/>
    <cellStyle name="Moneda 6 4 4 2" xfId="2112" xr:uid="{00000000-0005-0000-0000-00008F220000}"/>
    <cellStyle name="Moneda 6 4 5" xfId="2113" xr:uid="{00000000-0005-0000-0000-000090220000}"/>
    <cellStyle name="Moneda 6 4 5 2" xfId="2114" xr:uid="{00000000-0005-0000-0000-000091220000}"/>
    <cellStyle name="Moneda 6 4 6" xfId="2115" xr:uid="{00000000-0005-0000-0000-000092220000}"/>
    <cellStyle name="Moneda 6 4 6 2" xfId="2116" xr:uid="{00000000-0005-0000-0000-000093220000}"/>
    <cellStyle name="Moneda 6 4 7" xfId="2117" xr:uid="{00000000-0005-0000-0000-000094220000}"/>
    <cellStyle name="Moneda 6 5" xfId="2118" xr:uid="{00000000-0005-0000-0000-000095220000}"/>
    <cellStyle name="Moneda 6 5 2" xfId="2119" xr:uid="{00000000-0005-0000-0000-000096220000}"/>
    <cellStyle name="Moneda 6 5 2 2" xfId="2120" xr:uid="{00000000-0005-0000-0000-000097220000}"/>
    <cellStyle name="Moneda 6 5 2 2 2" xfId="2121" xr:uid="{00000000-0005-0000-0000-000098220000}"/>
    <cellStyle name="Moneda 6 5 2 2 2 2" xfId="2122" xr:uid="{00000000-0005-0000-0000-000099220000}"/>
    <cellStyle name="Moneda 6 5 2 2 3" xfId="2123" xr:uid="{00000000-0005-0000-0000-00009A220000}"/>
    <cellStyle name="Moneda 6 5 2 2 3 2" xfId="2124" xr:uid="{00000000-0005-0000-0000-00009B220000}"/>
    <cellStyle name="Moneda 6 5 2 2 4" xfId="2125" xr:uid="{00000000-0005-0000-0000-00009C220000}"/>
    <cellStyle name="Moneda 6 5 2 2 4 2" xfId="2126" xr:uid="{00000000-0005-0000-0000-00009D220000}"/>
    <cellStyle name="Moneda 6 5 2 2 5" xfId="2127" xr:uid="{00000000-0005-0000-0000-00009E220000}"/>
    <cellStyle name="Moneda 6 5 2 3" xfId="2128" xr:uid="{00000000-0005-0000-0000-00009F220000}"/>
    <cellStyle name="Moneda 6 5 2 3 2" xfId="2129" xr:uid="{00000000-0005-0000-0000-0000A0220000}"/>
    <cellStyle name="Moneda 6 5 2 4" xfId="2130" xr:uid="{00000000-0005-0000-0000-0000A1220000}"/>
    <cellStyle name="Moneda 6 5 2 4 2" xfId="2131" xr:uid="{00000000-0005-0000-0000-0000A2220000}"/>
    <cellStyle name="Moneda 6 5 2 5" xfId="2132" xr:uid="{00000000-0005-0000-0000-0000A3220000}"/>
    <cellStyle name="Moneda 6 5 2 5 2" xfId="2133" xr:uid="{00000000-0005-0000-0000-0000A4220000}"/>
    <cellStyle name="Moneda 6 5 2 6" xfId="2134" xr:uid="{00000000-0005-0000-0000-0000A5220000}"/>
    <cellStyle name="Moneda 6 5 3" xfId="2135" xr:uid="{00000000-0005-0000-0000-0000A6220000}"/>
    <cellStyle name="Moneda 6 5 3 2" xfId="2136" xr:uid="{00000000-0005-0000-0000-0000A7220000}"/>
    <cellStyle name="Moneda 6 5 3 2 2" xfId="2137" xr:uid="{00000000-0005-0000-0000-0000A8220000}"/>
    <cellStyle name="Moneda 6 5 3 3" xfId="2138" xr:uid="{00000000-0005-0000-0000-0000A9220000}"/>
    <cellStyle name="Moneda 6 5 3 3 2" xfId="2139" xr:uid="{00000000-0005-0000-0000-0000AA220000}"/>
    <cellStyle name="Moneda 6 5 3 4" xfId="2140" xr:uid="{00000000-0005-0000-0000-0000AB220000}"/>
    <cellStyle name="Moneda 6 5 3 4 2" xfId="2141" xr:uid="{00000000-0005-0000-0000-0000AC220000}"/>
    <cellStyle name="Moneda 6 5 3 5" xfId="2142" xr:uid="{00000000-0005-0000-0000-0000AD220000}"/>
    <cellStyle name="Moneda 6 5 4" xfId="2143" xr:uid="{00000000-0005-0000-0000-0000AE220000}"/>
    <cellStyle name="Moneda 6 5 4 2" xfId="2144" xr:uid="{00000000-0005-0000-0000-0000AF220000}"/>
    <cellStyle name="Moneda 6 5 5" xfId="2145" xr:uid="{00000000-0005-0000-0000-0000B0220000}"/>
    <cellStyle name="Moneda 6 5 5 2" xfId="2146" xr:uid="{00000000-0005-0000-0000-0000B1220000}"/>
    <cellStyle name="Moneda 6 5 6" xfId="2147" xr:uid="{00000000-0005-0000-0000-0000B2220000}"/>
    <cellStyle name="Moneda 6 5 6 2" xfId="2148" xr:uid="{00000000-0005-0000-0000-0000B3220000}"/>
    <cellStyle name="Moneda 6 5 7" xfId="2149" xr:uid="{00000000-0005-0000-0000-0000B4220000}"/>
    <cellStyle name="Moneda 6 6" xfId="2150" xr:uid="{00000000-0005-0000-0000-0000B5220000}"/>
    <cellStyle name="Moneda 6 6 2" xfId="2151" xr:uid="{00000000-0005-0000-0000-0000B6220000}"/>
    <cellStyle name="Moneda 6 6 2 2" xfId="2152" xr:uid="{00000000-0005-0000-0000-0000B7220000}"/>
    <cellStyle name="Moneda 6 6 2 2 2" xfId="2153" xr:uid="{00000000-0005-0000-0000-0000B8220000}"/>
    <cellStyle name="Moneda 6 6 2 3" xfId="2154" xr:uid="{00000000-0005-0000-0000-0000B9220000}"/>
    <cellStyle name="Moneda 6 6 2 3 2" xfId="2155" xr:uid="{00000000-0005-0000-0000-0000BA220000}"/>
    <cellStyle name="Moneda 6 6 2 4" xfId="2156" xr:uid="{00000000-0005-0000-0000-0000BB220000}"/>
    <cellStyle name="Moneda 6 6 2 4 2" xfId="2157" xr:uid="{00000000-0005-0000-0000-0000BC220000}"/>
    <cellStyle name="Moneda 6 6 2 5" xfId="2158" xr:uid="{00000000-0005-0000-0000-0000BD220000}"/>
    <cellStyle name="Moneda 6 6 3" xfId="2159" xr:uid="{00000000-0005-0000-0000-0000BE220000}"/>
    <cellStyle name="Moneda 6 6 3 2" xfId="2160" xr:uid="{00000000-0005-0000-0000-0000BF220000}"/>
    <cellStyle name="Moneda 6 6 4" xfId="2161" xr:uid="{00000000-0005-0000-0000-0000C0220000}"/>
    <cellStyle name="Moneda 6 6 4 2" xfId="2162" xr:uid="{00000000-0005-0000-0000-0000C1220000}"/>
    <cellStyle name="Moneda 6 6 5" xfId="2163" xr:uid="{00000000-0005-0000-0000-0000C2220000}"/>
    <cellStyle name="Moneda 6 6 5 2" xfId="2164" xr:uid="{00000000-0005-0000-0000-0000C3220000}"/>
    <cellStyle name="Moneda 6 6 6" xfId="2165" xr:uid="{00000000-0005-0000-0000-0000C4220000}"/>
    <cellStyle name="Moneda 6 7" xfId="2166" xr:uid="{00000000-0005-0000-0000-0000C5220000}"/>
    <cellStyle name="Moneda 6 7 2" xfId="2167" xr:uid="{00000000-0005-0000-0000-0000C6220000}"/>
    <cellStyle name="Moneda 6 7 2 2" xfId="2168" xr:uid="{00000000-0005-0000-0000-0000C7220000}"/>
    <cellStyle name="Moneda 6 7 3" xfId="2169" xr:uid="{00000000-0005-0000-0000-0000C8220000}"/>
    <cellStyle name="Moneda 6 7 3 2" xfId="2170" xr:uid="{00000000-0005-0000-0000-0000C9220000}"/>
    <cellStyle name="Moneda 6 7 4" xfId="2171" xr:uid="{00000000-0005-0000-0000-0000CA220000}"/>
    <cellStyle name="Moneda 6 7 4 2" xfId="2172" xr:uid="{00000000-0005-0000-0000-0000CB220000}"/>
    <cellStyle name="Moneda 6 7 5" xfId="2173" xr:uid="{00000000-0005-0000-0000-0000CC220000}"/>
    <cellStyle name="Moneda 6 8" xfId="2174" xr:uid="{00000000-0005-0000-0000-0000CD220000}"/>
    <cellStyle name="Moneda 6 8 2" xfId="2175" xr:uid="{00000000-0005-0000-0000-0000CE220000}"/>
    <cellStyle name="Moneda 6 9" xfId="2176" xr:uid="{00000000-0005-0000-0000-0000CF220000}"/>
    <cellStyle name="Moneda 6 9 2" xfId="2177" xr:uid="{00000000-0005-0000-0000-0000D0220000}"/>
    <cellStyle name="Moneda 60" xfId="3251" xr:uid="{00000000-0005-0000-0000-0000D1220000}"/>
    <cellStyle name="Moneda 61" xfId="3643" xr:uid="{00000000-0005-0000-0000-0000D2220000}"/>
    <cellStyle name="Moneda 62" xfId="3693" xr:uid="{00000000-0005-0000-0000-0000D3220000}"/>
    <cellStyle name="Moneda 63" xfId="4036" xr:uid="{00000000-0005-0000-0000-0000D4220000}"/>
    <cellStyle name="Moneda 64" xfId="4037" xr:uid="{00000000-0005-0000-0000-0000D5220000}"/>
    <cellStyle name="Moneda 65" xfId="4142" xr:uid="{00000000-0005-0000-0000-0000D6220000}"/>
    <cellStyle name="Moneda 66" xfId="4144" xr:uid="{00000000-0005-0000-0000-0000D7220000}"/>
    <cellStyle name="Moneda 67" xfId="4055" xr:uid="{00000000-0005-0000-0000-0000D8220000}"/>
    <cellStyle name="Moneda 68" xfId="4146" xr:uid="{00000000-0005-0000-0000-0000D9220000}"/>
    <cellStyle name="Moneda 69" xfId="4199" xr:uid="{00000000-0005-0000-0000-0000DA220000}"/>
    <cellStyle name="Moneda 7" xfId="2178" xr:uid="{00000000-0005-0000-0000-0000DB220000}"/>
    <cellStyle name="Moneda 7 10" xfId="2179" xr:uid="{00000000-0005-0000-0000-0000DC220000}"/>
    <cellStyle name="Moneda 7 10 2" xfId="2180" xr:uid="{00000000-0005-0000-0000-0000DD220000}"/>
    <cellStyle name="Moneda 7 11" xfId="2181" xr:uid="{00000000-0005-0000-0000-0000DE220000}"/>
    <cellStyle name="Moneda 7 12" xfId="2182" xr:uid="{00000000-0005-0000-0000-0000DF220000}"/>
    <cellStyle name="Moneda 7 2" xfId="2183" xr:uid="{00000000-0005-0000-0000-0000E0220000}"/>
    <cellStyle name="Moneda 7 2 10" xfId="2184" xr:uid="{00000000-0005-0000-0000-0000E1220000}"/>
    <cellStyle name="Moneda 7 2 11" xfId="2185" xr:uid="{00000000-0005-0000-0000-0000E2220000}"/>
    <cellStyle name="Moneda 7 2 2" xfId="2186" xr:uid="{00000000-0005-0000-0000-0000E3220000}"/>
    <cellStyle name="Moneda 7 2 2 2" xfId="2187" xr:uid="{00000000-0005-0000-0000-0000E4220000}"/>
    <cellStyle name="Moneda 7 2 2 2 2" xfId="2188" xr:uid="{00000000-0005-0000-0000-0000E5220000}"/>
    <cellStyle name="Moneda 7 2 2 2 2 2" xfId="2189" xr:uid="{00000000-0005-0000-0000-0000E6220000}"/>
    <cellStyle name="Moneda 7 2 2 2 2 2 2" xfId="2190" xr:uid="{00000000-0005-0000-0000-0000E7220000}"/>
    <cellStyle name="Moneda 7 2 2 2 2 3" xfId="2191" xr:uid="{00000000-0005-0000-0000-0000E8220000}"/>
    <cellStyle name="Moneda 7 2 2 2 2 3 2" xfId="2192" xr:uid="{00000000-0005-0000-0000-0000E9220000}"/>
    <cellStyle name="Moneda 7 2 2 2 2 4" xfId="2193" xr:uid="{00000000-0005-0000-0000-0000EA220000}"/>
    <cellStyle name="Moneda 7 2 2 2 2 4 2" xfId="2194" xr:uid="{00000000-0005-0000-0000-0000EB220000}"/>
    <cellStyle name="Moneda 7 2 2 2 2 5" xfId="2195" xr:uid="{00000000-0005-0000-0000-0000EC220000}"/>
    <cellStyle name="Moneda 7 2 2 2 3" xfId="2196" xr:uid="{00000000-0005-0000-0000-0000ED220000}"/>
    <cellStyle name="Moneda 7 2 2 2 3 2" xfId="2197" xr:uid="{00000000-0005-0000-0000-0000EE220000}"/>
    <cellStyle name="Moneda 7 2 2 2 4" xfId="2198" xr:uid="{00000000-0005-0000-0000-0000EF220000}"/>
    <cellStyle name="Moneda 7 2 2 2 4 2" xfId="2199" xr:uid="{00000000-0005-0000-0000-0000F0220000}"/>
    <cellStyle name="Moneda 7 2 2 2 5" xfId="2200" xr:uid="{00000000-0005-0000-0000-0000F1220000}"/>
    <cellStyle name="Moneda 7 2 2 2 5 2" xfId="2201" xr:uid="{00000000-0005-0000-0000-0000F2220000}"/>
    <cellStyle name="Moneda 7 2 2 2 6" xfId="2202" xr:uid="{00000000-0005-0000-0000-0000F3220000}"/>
    <cellStyle name="Moneda 7 2 2 3" xfId="2203" xr:uid="{00000000-0005-0000-0000-0000F4220000}"/>
    <cellStyle name="Moneda 7 2 2 3 2" xfId="2204" xr:uid="{00000000-0005-0000-0000-0000F5220000}"/>
    <cellStyle name="Moneda 7 2 2 3 2 2" xfId="2205" xr:uid="{00000000-0005-0000-0000-0000F6220000}"/>
    <cellStyle name="Moneda 7 2 2 3 3" xfId="2206" xr:uid="{00000000-0005-0000-0000-0000F7220000}"/>
    <cellStyle name="Moneda 7 2 2 3 3 2" xfId="2207" xr:uid="{00000000-0005-0000-0000-0000F8220000}"/>
    <cellStyle name="Moneda 7 2 2 3 4" xfId="2208" xr:uid="{00000000-0005-0000-0000-0000F9220000}"/>
    <cellStyle name="Moneda 7 2 2 3 4 2" xfId="2209" xr:uid="{00000000-0005-0000-0000-0000FA220000}"/>
    <cellStyle name="Moneda 7 2 2 3 5" xfId="2210" xr:uid="{00000000-0005-0000-0000-0000FB220000}"/>
    <cellStyle name="Moneda 7 2 2 4" xfId="2211" xr:uid="{00000000-0005-0000-0000-0000FC220000}"/>
    <cellStyle name="Moneda 7 2 2 4 2" xfId="2212" xr:uid="{00000000-0005-0000-0000-0000FD220000}"/>
    <cellStyle name="Moneda 7 2 2 5" xfId="2213" xr:uid="{00000000-0005-0000-0000-0000FE220000}"/>
    <cellStyle name="Moneda 7 2 2 5 2" xfId="2214" xr:uid="{00000000-0005-0000-0000-0000FF220000}"/>
    <cellStyle name="Moneda 7 2 2 6" xfId="2215" xr:uid="{00000000-0005-0000-0000-000000230000}"/>
    <cellStyle name="Moneda 7 2 2 6 2" xfId="2216" xr:uid="{00000000-0005-0000-0000-000001230000}"/>
    <cellStyle name="Moneda 7 2 2 7" xfId="2217" xr:uid="{00000000-0005-0000-0000-000002230000}"/>
    <cellStyle name="Moneda 7 2 3" xfId="2218" xr:uid="{00000000-0005-0000-0000-000003230000}"/>
    <cellStyle name="Moneda 7 2 3 2" xfId="2219" xr:uid="{00000000-0005-0000-0000-000004230000}"/>
    <cellStyle name="Moneda 7 2 3 2 2" xfId="2220" xr:uid="{00000000-0005-0000-0000-000005230000}"/>
    <cellStyle name="Moneda 7 2 3 2 2 2" xfId="2221" xr:uid="{00000000-0005-0000-0000-000006230000}"/>
    <cellStyle name="Moneda 7 2 3 2 2 2 2" xfId="2222" xr:uid="{00000000-0005-0000-0000-000007230000}"/>
    <cellStyle name="Moneda 7 2 3 2 2 3" xfId="2223" xr:uid="{00000000-0005-0000-0000-000008230000}"/>
    <cellStyle name="Moneda 7 2 3 2 2 3 2" xfId="2224" xr:uid="{00000000-0005-0000-0000-000009230000}"/>
    <cellStyle name="Moneda 7 2 3 2 2 4" xfId="2225" xr:uid="{00000000-0005-0000-0000-00000A230000}"/>
    <cellStyle name="Moneda 7 2 3 2 2 4 2" xfId="2226" xr:uid="{00000000-0005-0000-0000-00000B230000}"/>
    <cellStyle name="Moneda 7 2 3 2 2 5" xfId="2227" xr:uid="{00000000-0005-0000-0000-00000C230000}"/>
    <cellStyle name="Moneda 7 2 3 2 3" xfId="2228" xr:uid="{00000000-0005-0000-0000-00000D230000}"/>
    <cellStyle name="Moneda 7 2 3 2 3 2" xfId="2229" xr:uid="{00000000-0005-0000-0000-00000E230000}"/>
    <cellStyle name="Moneda 7 2 3 2 4" xfId="2230" xr:uid="{00000000-0005-0000-0000-00000F230000}"/>
    <cellStyle name="Moneda 7 2 3 2 4 2" xfId="2231" xr:uid="{00000000-0005-0000-0000-000010230000}"/>
    <cellStyle name="Moneda 7 2 3 2 5" xfId="2232" xr:uid="{00000000-0005-0000-0000-000011230000}"/>
    <cellStyle name="Moneda 7 2 3 2 5 2" xfId="2233" xr:uid="{00000000-0005-0000-0000-000012230000}"/>
    <cellStyle name="Moneda 7 2 3 2 6" xfId="2234" xr:uid="{00000000-0005-0000-0000-000013230000}"/>
    <cellStyle name="Moneda 7 2 3 3" xfId="2235" xr:uid="{00000000-0005-0000-0000-000014230000}"/>
    <cellStyle name="Moneda 7 2 3 3 2" xfId="2236" xr:uid="{00000000-0005-0000-0000-000015230000}"/>
    <cellStyle name="Moneda 7 2 3 3 2 2" xfId="2237" xr:uid="{00000000-0005-0000-0000-000016230000}"/>
    <cellStyle name="Moneda 7 2 3 3 3" xfId="2238" xr:uid="{00000000-0005-0000-0000-000017230000}"/>
    <cellStyle name="Moneda 7 2 3 3 3 2" xfId="2239" xr:uid="{00000000-0005-0000-0000-000018230000}"/>
    <cellStyle name="Moneda 7 2 3 3 4" xfId="2240" xr:uid="{00000000-0005-0000-0000-000019230000}"/>
    <cellStyle name="Moneda 7 2 3 3 4 2" xfId="2241" xr:uid="{00000000-0005-0000-0000-00001A230000}"/>
    <cellStyle name="Moneda 7 2 3 3 5" xfId="2242" xr:uid="{00000000-0005-0000-0000-00001B230000}"/>
    <cellStyle name="Moneda 7 2 3 4" xfId="2243" xr:uid="{00000000-0005-0000-0000-00001C230000}"/>
    <cellStyle name="Moneda 7 2 3 4 2" xfId="2244" xr:uid="{00000000-0005-0000-0000-00001D230000}"/>
    <cellStyle name="Moneda 7 2 3 5" xfId="2245" xr:uid="{00000000-0005-0000-0000-00001E230000}"/>
    <cellStyle name="Moneda 7 2 3 5 2" xfId="2246" xr:uid="{00000000-0005-0000-0000-00001F230000}"/>
    <cellStyle name="Moneda 7 2 3 6" xfId="2247" xr:uid="{00000000-0005-0000-0000-000020230000}"/>
    <cellStyle name="Moneda 7 2 3 6 2" xfId="2248" xr:uid="{00000000-0005-0000-0000-000021230000}"/>
    <cellStyle name="Moneda 7 2 3 7" xfId="2249" xr:uid="{00000000-0005-0000-0000-000022230000}"/>
    <cellStyle name="Moneda 7 2 4" xfId="2250" xr:uid="{00000000-0005-0000-0000-000023230000}"/>
    <cellStyle name="Moneda 7 2 4 2" xfId="2251" xr:uid="{00000000-0005-0000-0000-000024230000}"/>
    <cellStyle name="Moneda 7 2 4 2 2" xfId="2252" xr:uid="{00000000-0005-0000-0000-000025230000}"/>
    <cellStyle name="Moneda 7 2 4 2 2 2" xfId="2253" xr:uid="{00000000-0005-0000-0000-000026230000}"/>
    <cellStyle name="Moneda 7 2 4 2 2 2 2" xfId="2254" xr:uid="{00000000-0005-0000-0000-000027230000}"/>
    <cellStyle name="Moneda 7 2 4 2 2 3" xfId="2255" xr:uid="{00000000-0005-0000-0000-000028230000}"/>
    <cellStyle name="Moneda 7 2 4 2 2 3 2" xfId="2256" xr:uid="{00000000-0005-0000-0000-000029230000}"/>
    <cellStyle name="Moneda 7 2 4 2 2 4" xfId="2257" xr:uid="{00000000-0005-0000-0000-00002A230000}"/>
    <cellStyle name="Moneda 7 2 4 2 2 4 2" xfId="2258" xr:uid="{00000000-0005-0000-0000-00002B230000}"/>
    <cellStyle name="Moneda 7 2 4 2 2 5" xfId="2259" xr:uid="{00000000-0005-0000-0000-00002C230000}"/>
    <cellStyle name="Moneda 7 2 4 2 3" xfId="2260" xr:uid="{00000000-0005-0000-0000-00002D230000}"/>
    <cellStyle name="Moneda 7 2 4 2 3 2" xfId="2261" xr:uid="{00000000-0005-0000-0000-00002E230000}"/>
    <cellStyle name="Moneda 7 2 4 2 4" xfId="2262" xr:uid="{00000000-0005-0000-0000-00002F230000}"/>
    <cellStyle name="Moneda 7 2 4 2 4 2" xfId="2263" xr:uid="{00000000-0005-0000-0000-000030230000}"/>
    <cellStyle name="Moneda 7 2 4 2 5" xfId="2264" xr:uid="{00000000-0005-0000-0000-000031230000}"/>
    <cellStyle name="Moneda 7 2 4 2 5 2" xfId="2265" xr:uid="{00000000-0005-0000-0000-000032230000}"/>
    <cellStyle name="Moneda 7 2 4 2 6" xfId="2266" xr:uid="{00000000-0005-0000-0000-000033230000}"/>
    <cellStyle name="Moneda 7 2 4 3" xfId="2267" xr:uid="{00000000-0005-0000-0000-000034230000}"/>
    <cellStyle name="Moneda 7 2 4 3 2" xfId="2268" xr:uid="{00000000-0005-0000-0000-000035230000}"/>
    <cellStyle name="Moneda 7 2 4 3 2 2" xfId="2269" xr:uid="{00000000-0005-0000-0000-000036230000}"/>
    <cellStyle name="Moneda 7 2 4 3 3" xfId="2270" xr:uid="{00000000-0005-0000-0000-000037230000}"/>
    <cellStyle name="Moneda 7 2 4 3 3 2" xfId="2271" xr:uid="{00000000-0005-0000-0000-000038230000}"/>
    <cellStyle name="Moneda 7 2 4 3 4" xfId="2272" xr:uid="{00000000-0005-0000-0000-000039230000}"/>
    <cellStyle name="Moneda 7 2 4 3 4 2" xfId="2273" xr:uid="{00000000-0005-0000-0000-00003A230000}"/>
    <cellStyle name="Moneda 7 2 4 3 5" xfId="2274" xr:uid="{00000000-0005-0000-0000-00003B230000}"/>
    <cellStyle name="Moneda 7 2 4 4" xfId="2275" xr:uid="{00000000-0005-0000-0000-00003C230000}"/>
    <cellStyle name="Moneda 7 2 4 4 2" xfId="2276" xr:uid="{00000000-0005-0000-0000-00003D230000}"/>
    <cellStyle name="Moneda 7 2 4 5" xfId="2277" xr:uid="{00000000-0005-0000-0000-00003E230000}"/>
    <cellStyle name="Moneda 7 2 4 5 2" xfId="2278" xr:uid="{00000000-0005-0000-0000-00003F230000}"/>
    <cellStyle name="Moneda 7 2 4 6" xfId="2279" xr:uid="{00000000-0005-0000-0000-000040230000}"/>
    <cellStyle name="Moneda 7 2 4 6 2" xfId="2280" xr:uid="{00000000-0005-0000-0000-000041230000}"/>
    <cellStyle name="Moneda 7 2 4 7" xfId="2281" xr:uid="{00000000-0005-0000-0000-000042230000}"/>
    <cellStyle name="Moneda 7 2 5" xfId="2282" xr:uid="{00000000-0005-0000-0000-000043230000}"/>
    <cellStyle name="Moneda 7 2 5 2" xfId="2283" xr:uid="{00000000-0005-0000-0000-000044230000}"/>
    <cellStyle name="Moneda 7 2 5 2 2" xfId="2284" xr:uid="{00000000-0005-0000-0000-000045230000}"/>
    <cellStyle name="Moneda 7 2 5 2 2 2" xfId="2285" xr:uid="{00000000-0005-0000-0000-000046230000}"/>
    <cellStyle name="Moneda 7 2 5 2 3" xfId="2286" xr:uid="{00000000-0005-0000-0000-000047230000}"/>
    <cellStyle name="Moneda 7 2 5 2 3 2" xfId="2287" xr:uid="{00000000-0005-0000-0000-000048230000}"/>
    <cellStyle name="Moneda 7 2 5 2 4" xfId="2288" xr:uid="{00000000-0005-0000-0000-000049230000}"/>
    <cellStyle name="Moneda 7 2 5 2 4 2" xfId="2289" xr:uid="{00000000-0005-0000-0000-00004A230000}"/>
    <cellStyle name="Moneda 7 2 5 2 5" xfId="2290" xr:uid="{00000000-0005-0000-0000-00004B230000}"/>
    <cellStyle name="Moneda 7 2 5 3" xfId="2291" xr:uid="{00000000-0005-0000-0000-00004C230000}"/>
    <cellStyle name="Moneda 7 2 5 3 2" xfId="2292" xr:uid="{00000000-0005-0000-0000-00004D230000}"/>
    <cellStyle name="Moneda 7 2 5 4" xfId="2293" xr:uid="{00000000-0005-0000-0000-00004E230000}"/>
    <cellStyle name="Moneda 7 2 5 4 2" xfId="2294" xr:uid="{00000000-0005-0000-0000-00004F230000}"/>
    <cellStyle name="Moneda 7 2 5 5" xfId="2295" xr:uid="{00000000-0005-0000-0000-000050230000}"/>
    <cellStyle name="Moneda 7 2 5 5 2" xfId="2296" xr:uid="{00000000-0005-0000-0000-000051230000}"/>
    <cellStyle name="Moneda 7 2 5 6" xfId="2297" xr:uid="{00000000-0005-0000-0000-000052230000}"/>
    <cellStyle name="Moneda 7 2 6" xfId="2298" xr:uid="{00000000-0005-0000-0000-000053230000}"/>
    <cellStyle name="Moneda 7 2 6 2" xfId="2299" xr:uid="{00000000-0005-0000-0000-000054230000}"/>
    <cellStyle name="Moneda 7 2 6 2 2" xfId="2300" xr:uid="{00000000-0005-0000-0000-000055230000}"/>
    <cellStyle name="Moneda 7 2 6 3" xfId="2301" xr:uid="{00000000-0005-0000-0000-000056230000}"/>
    <cellStyle name="Moneda 7 2 6 3 2" xfId="2302" xr:uid="{00000000-0005-0000-0000-000057230000}"/>
    <cellStyle name="Moneda 7 2 6 4" xfId="2303" xr:uid="{00000000-0005-0000-0000-000058230000}"/>
    <cellStyle name="Moneda 7 2 6 4 2" xfId="2304" xr:uid="{00000000-0005-0000-0000-000059230000}"/>
    <cellStyle name="Moneda 7 2 6 5" xfId="2305" xr:uid="{00000000-0005-0000-0000-00005A230000}"/>
    <cellStyle name="Moneda 7 2 7" xfId="2306" xr:uid="{00000000-0005-0000-0000-00005B230000}"/>
    <cellStyle name="Moneda 7 2 7 2" xfId="2307" xr:uid="{00000000-0005-0000-0000-00005C230000}"/>
    <cellStyle name="Moneda 7 2 8" xfId="2308" xr:uid="{00000000-0005-0000-0000-00005D230000}"/>
    <cellStyle name="Moneda 7 2 8 2" xfId="2309" xr:uid="{00000000-0005-0000-0000-00005E230000}"/>
    <cellStyle name="Moneda 7 2 9" xfId="2310" xr:uid="{00000000-0005-0000-0000-00005F230000}"/>
    <cellStyle name="Moneda 7 2 9 2" xfId="2311" xr:uid="{00000000-0005-0000-0000-000060230000}"/>
    <cellStyle name="Moneda 7 3" xfId="2312" xr:uid="{00000000-0005-0000-0000-000061230000}"/>
    <cellStyle name="Moneda 7 3 2" xfId="2313" xr:uid="{00000000-0005-0000-0000-000062230000}"/>
    <cellStyle name="Moneda 7 3 2 2" xfId="2314" xr:uid="{00000000-0005-0000-0000-000063230000}"/>
    <cellStyle name="Moneda 7 3 2 2 2" xfId="2315" xr:uid="{00000000-0005-0000-0000-000064230000}"/>
    <cellStyle name="Moneda 7 3 2 2 2 2" xfId="2316" xr:uid="{00000000-0005-0000-0000-000065230000}"/>
    <cellStyle name="Moneda 7 3 2 2 3" xfId="2317" xr:uid="{00000000-0005-0000-0000-000066230000}"/>
    <cellStyle name="Moneda 7 3 2 2 3 2" xfId="2318" xr:uid="{00000000-0005-0000-0000-000067230000}"/>
    <cellStyle name="Moneda 7 3 2 2 4" xfId="2319" xr:uid="{00000000-0005-0000-0000-000068230000}"/>
    <cellStyle name="Moneda 7 3 2 2 4 2" xfId="2320" xr:uid="{00000000-0005-0000-0000-000069230000}"/>
    <cellStyle name="Moneda 7 3 2 2 5" xfId="2321" xr:uid="{00000000-0005-0000-0000-00006A230000}"/>
    <cellStyle name="Moneda 7 3 2 3" xfId="2322" xr:uid="{00000000-0005-0000-0000-00006B230000}"/>
    <cellStyle name="Moneda 7 3 2 3 2" xfId="2323" xr:uid="{00000000-0005-0000-0000-00006C230000}"/>
    <cellStyle name="Moneda 7 3 2 4" xfId="2324" xr:uid="{00000000-0005-0000-0000-00006D230000}"/>
    <cellStyle name="Moneda 7 3 2 4 2" xfId="2325" xr:uid="{00000000-0005-0000-0000-00006E230000}"/>
    <cellStyle name="Moneda 7 3 2 5" xfId="2326" xr:uid="{00000000-0005-0000-0000-00006F230000}"/>
    <cellStyle name="Moneda 7 3 2 5 2" xfId="2327" xr:uid="{00000000-0005-0000-0000-000070230000}"/>
    <cellStyle name="Moneda 7 3 2 6" xfId="2328" xr:uid="{00000000-0005-0000-0000-000071230000}"/>
    <cellStyle name="Moneda 7 3 3" xfId="2329" xr:uid="{00000000-0005-0000-0000-000072230000}"/>
    <cellStyle name="Moneda 7 3 3 2" xfId="2330" xr:uid="{00000000-0005-0000-0000-000073230000}"/>
    <cellStyle name="Moneda 7 3 3 2 2" xfId="2331" xr:uid="{00000000-0005-0000-0000-000074230000}"/>
    <cellStyle name="Moneda 7 3 3 3" xfId="2332" xr:uid="{00000000-0005-0000-0000-000075230000}"/>
    <cellStyle name="Moneda 7 3 3 3 2" xfId="2333" xr:uid="{00000000-0005-0000-0000-000076230000}"/>
    <cellStyle name="Moneda 7 3 3 4" xfId="2334" xr:uid="{00000000-0005-0000-0000-000077230000}"/>
    <cellStyle name="Moneda 7 3 3 4 2" xfId="2335" xr:uid="{00000000-0005-0000-0000-000078230000}"/>
    <cellStyle name="Moneda 7 3 3 5" xfId="2336" xr:uid="{00000000-0005-0000-0000-000079230000}"/>
    <cellStyle name="Moneda 7 3 4" xfId="2337" xr:uid="{00000000-0005-0000-0000-00007A230000}"/>
    <cellStyle name="Moneda 7 3 4 2" xfId="2338" xr:uid="{00000000-0005-0000-0000-00007B230000}"/>
    <cellStyle name="Moneda 7 3 5" xfId="2339" xr:uid="{00000000-0005-0000-0000-00007C230000}"/>
    <cellStyle name="Moneda 7 3 5 2" xfId="2340" xr:uid="{00000000-0005-0000-0000-00007D230000}"/>
    <cellStyle name="Moneda 7 3 6" xfId="2341" xr:uid="{00000000-0005-0000-0000-00007E230000}"/>
    <cellStyle name="Moneda 7 3 6 2" xfId="2342" xr:uid="{00000000-0005-0000-0000-00007F230000}"/>
    <cellStyle name="Moneda 7 3 7" xfId="2343" xr:uid="{00000000-0005-0000-0000-000080230000}"/>
    <cellStyle name="Moneda 7 4" xfId="2344" xr:uid="{00000000-0005-0000-0000-000081230000}"/>
    <cellStyle name="Moneda 7 4 2" xfId="2345" xr:uid="{00000000-0005-0000-0000-000082230000}"/>
    <cellStyle name="Moneda 7 4 2 2" xfId="2346" xr:uid="{00000000-0005-0000-0000-000083230000}"/>
    <cellStyle name="Moneda 7 4 2 2 2" xfId="2347" xr:uid="{00000000-0005-0000-0000-000084230000}"/>
    <cellStyle name="Moneda 7 4 2 2 2 2" xfId="2348" xr:uid="{00000000-0005-0000-0000-000085230000}"/>
    <cellStyle name="Moneda 7 4 2 2 3" xfId="2349" xr:uid="{00000000-0005-0000-0000-000086230000}"/>
    <cellStyle name="Moneda 7 4 2 2 3 2" xfId="2350" xr:uid="{00000000-0005-0000-0000-000087230000}"/>
    <cellStyle name="Moneda 7 4 2 2 4" xfId="2351" xr:uid="{00000000-0005-0000-0000-000088230000}"/>
    <cellStyle name="Moneda 7 4 2 2 4 2" xfId="2352" xr:uid="{00000000-0005-0000-0000-000089230000}"/>
    <cellStyle name="Moneda 7 4 2 2 5" xfId="2353" xr:uid="{00000000-0005-0000-0000-00008A230000}"/>
    <cellStyle name="Moneda 7 4 2 3" xfId="2354" xr:uid="{00000000-0005-0000-0000-00008B230000}"/>
    <cellStyle name="Moneda 7 4 2 3 2" xfId="2355" xr:uid="{00000000-0005-0000-0000-00008C230000}"/>
    <cellStyle name="Moneda 7 4 2 4" xfId="2356" xr:uid="{00000000-0005-0000-0000-00008D230000}"/>
    <cellStyle name="Moneda 7 4 2 4 2" xfId="2357" xr:uid="{00000000-0005-0000-0000-00008E230000}"/>
    <cellStyle name="Moneda 7 4 2 5" xfId="2358" xr:uid="{00000000-0005-0000-0000-00008F230000}"/>
    <cellStyle name="Moneda 7 4 2 5 2" xfId="2359" xr:uid="{00000000-0005-0000-0000-000090230000}"/>
    <cellStyle name="Moneda 7 4 2 6" xfId="2360" xr:uid="{00000000-0005-0000-0000-000091230000}"/>
    <cellStyle name="Moneda 7 4 3" xfId="2361" xr:uid="{00000000-0005-0000-0000-000092230000}"/>
    <cellStyle name="Moneda 7 4 3 2" xfId="2362" xr:uid="{00000000-0005-0000-0000-000093230000}"/>
    <cellStyle name="Moneda 7 4 3 2 2" xfId="2363" xr:uid="{00000000-0005-0000-0000-000094230000}"/>
    <cellStyle name="Moneda 7 4 3 3" xfId="2364" xr:uid="{00000000-0005-0000-0000-000095230000}"/>
    <cellStyle name="Moneda 7 4 3 3 2" xfId="2365" xr:uid="{00000000-0005-0000-0000-000096230000}"/>
    <cellStyle name="Moneda 7 4 3 4" xfId="2366" xr:uid="{00000000-0005-0000-0000-000097230000}"/>
    <cellStyle name="Moneda 7 4 3 4 2" xfId="2367" xr:uid="{00000000-0005-0000-0000-000098230000}"/>
    <cellStyle name="Moneda 7 4 3 5" xfId="2368" xr:uid="{00000000-0005-0000-0000-000099230000}"/>
    <cellStyle name="Moneda 7 4 4" xfId="2369" xr:uid="{00000000-0005-0000-0000-00009A230000}"/>
    <cellStyle name="Moneda 7 4 4 2" xfId="2370" xr:uid="{00000000-0005-0000-0000-00009B230000}"/>
    <cellStyle name="Moneda 7 4 5" xfId="2371" xr:uid="{00000000-0005-0000-0000-00009C230000}"/>
    <cellStyle name="Moneda 7 4 5 2" xfId="2372" xr:uid="{00000000-0005-0000-0000-00009D230000}"/>
    <cellStyle name="Moneda 7 4 6" xfId="2373" xr:uid="{00000000-0005-0000-0000-00009E230000}"/>
    <cellStyle name="Moneda 7 4 6 2" xfId="2374" xr:uid="{00000000-0005-0000-0000-00009F230000}"/>
    <cellStyle name="Moneda 7 4 7" xfId="2375" xr:uid="{00000000-0005-0000-0000-0000A0230000}"/>
    <cellStyle name="Moneda 7 5" xfId="2376" xr:uid="{00000000-0005-0000-0000-0000A1230000}"/>
    <cellStyle name="Moneda 7 5 2" xfId="2377" xr:uid="{00000000-0005-0000-0000-0000A2230000}"/>
    <cellStyle name="Moneda 7 5 2 2" xfId="2378" xr:uid="{00000000-0005-0000-0000-0000A3230000}"/>
    <cellStyle name="Moneda 7 5 2 2 2" xfId="2379" xr:uid="{00000000-0005-0000-0000-0000A4230000}"/>
    <cellStyle name="Moneda 7 5 2 2 2 2" xfId="2380" xr:uid="{00000000-0005-0000-0000-0000A5230000}"/>
    <cellStyle name="Moneda 7 5 2 2 3" xfId="2381" xr:uid="{00000000-0005-0000-0000-0000A6230000}"/>
    <cellStyle name="Moneda 7 5 2 2 3 2" xfId="2382" xr:uid="{00000000-0005-0000-0000-0000A7230000}"/>
    <cellStyle name="Moneda 7 5 2 2 4" xfId="2383" xr:uid="{00000000-0005-0000-0000-0000A8230000}"/>
    <cellStyle name="Moneda 7 5 2 2 4 2" xfId="2384" xr:uid="{00000000-0005-0000-0000-0000A9230000}"/>
    <cellStyle name="Moneda 7 5 2 2 5" xfId="2385" xr:uid="{00000000-0005-0000-0000-0000AA230000}"/>
    <cellStyle name="Moneda 7 5 2 3" xfId="2386" xr:uid="{00000000-0005-0000-0000-0000AB230000}"/>
    <cellStyle name="Moneda 7 5 2 3 2" xfId="2387" xr:uid="{00000000-0005-0000-0000-0000AC230000}"/>
    <cellStyle name="Moneda 7 5 2 4" xfId="2388" xr:uid="{00000000-0005-0000-0000-0000AD230000}"/>
    <cellStyle name="Moneda 7 5 2 4 2" xfId="2389" xr:uid="{00000000-0005-0000-0000-0000AE230000}"/>
    <cellStyle name="Moneda 7 5 2 5" xfId="2390" xr:uid="{00000000-0005-0000-0000-0000AF230000}"/>
    <cellStyle name="Moneda 7 5 2 5 2" xfId="2391" xr:uid="{00000000-0005-0000-0000-0000B0230000}"/>
    <cellStyle name="Moneda 7 5 2 6" xfId="2392" xr:uid="{00000000-0005-0000-0000-0000B1230000}"/>
    <cellStyle name="Moneda 7 5 3" xfId="2393" xr:uid="{00000000-0005-0000-0000-0000B2230000}"/>
    <cellStyle name="Moneda 7 5 3 2" xfId="2394" xr:uid="{00000000-0005-0000-0000-0000B3230000}"/>
    <cellStyle name="Moneda 7 5 3 2 2" xfId="2395" xr:uid="{00000000-0005-0000-0000-0000B4230000}"/>
    <cellStyle name="Moneda 7 5 3 3" xfId="2396" xr:uid="{00000000-0005-0000-0000-0000B5230000}"/>
    <cellStyle name="Moneda 7 5 3 3 2" xfId="2397" xr:uid="{00000000-0005-0000-0000-0000B6230000}"/>
    <cellStyle name="Moneda 7 5 3 4" xfId="2398" xr:uid="{00000000-0005-0000-0000-0000B7230000}"/>
    <cellStyle name="Moneda 7 5 3 4 2" xfId="2399" xr:uid="{00000000-0005-0000-0000-0000B8230000}"/>
    <cellStyle name="Moneda 7 5 3 5" xfId="2400" xr:uid="{00000000-0005-0000-0000-0000B9230000}"/>
    <cellStyle name="Moneda 7 5 4" xfId="2401" xr:uid="{00000000-0005-0000-0000-0000BA230000}"/>
    <cellStyle name="Moneda 7 5 4 2" xfId="2402" xr:uid="{00000000-0005-0000-0000-0000BB230000}"/>
    <cellStyle name="Moneda 7 5 5" xfId="2403" xr:uid="{00000000-0005-0000-0000-0000BC230000}"/>
    <cellStyle name="Moneda 7 5 5 2" xfId="2404" xr:uid="{00000000-0005-0000-0000-0000BD230000}"/>
    <cellStyle name="Moneda 7 5 6" xfId="2405" xr:uid="{00000000-0005-0000-0000-0000BE230000}"/>
    <cellStyle name="Moneda 7 5 6 2" xfId="2406" xr:uid="{00000000-0005-0000-0000-0000BF230000}"/>
    <cellStyle name="Moneda 7 5 7" xfId="2407" xr:uid="{00000000-0005-0000-0000-0000C0230000}"/>
    <cellStyle name="Moneda 7 6" xfId="2408" xr:uid="{00000000-0005-0000-0000-0000C1230000}"/>
    <cellStyle name="Moneda 7 6 2" xfId="2409" xr:uid="{00000000-0005-0000-0000-0000C2230000}"/>
    <cellStyle name="Moneda 7 6 2 2" xfId="2410" xr:uid="{00000000-0005-0000-0000-0000C3230000}"/>
    <cellStyle name="Moneda 7 6 2 2 2" xfId="2411" xr:uid="{00000000-0005-0000-0000-0000C4230000}"/>
    <cellStyle name="Moneda 7 6 2 3" xfId="2412" xr:uid="{00000000-0005-0000-0000-0000C5230000}"/>
    <cellStyle name="Moneda 7 6 2 3 2" xfId="2413" xr:uid="{00000000-0005-0000-0000-0000C6230000}"/>
    <cellStyle name="Moneda 7 6 2 4" xfId="2414" xr:uid="{00000000-0005-0000-0000-0000C7230000}"/>
    <cellStyle name="Moneda 7 6 2 4 2" xfId="2415" xr:uid="{00000000-0005-0000-0000-0000C8230000}"/>
    <cellStyle name="Moneda 7 6 2 5" xfId="2416" xr:uid="{00000000-0005-0000-0000-0000C9230000}"/>
    <cellStyle name="Moneda 7 6 3" xfId="2417" xr:uid="{00000000-0005-0000-0000-0000CA230000}"/>
    <cellStyle name="Moneda 7 6 3 2" xfId="2418" xr:uid="{00000000-0005-0000-0000-0000CB230000}"/>
    <cellStyle name="Moneda 7 6 4" xfId="2419" xr:uid="{00000000-0005-0000-0000-0000CC230000}"/>
    <cellStyle name="Moneda 7 6 4 2" xfId="2420" xr:uid="{00000000-0005-0000-0000-0000CD230000}"/>
    <cellStyle name="Moneda 7 6 5" xfId="2421" xr:uid="{00000000-0005-0000-0000-0000CE230000}"/>
    <cellStyle name="Moneda 7 6 5 2" xfId="2422" xr:uid="{00000000-0005-0000-0000-0000CF230000}"/>
    <cellStyle name="Moneda 7 6 6" xfId="2423" xr:uid="{00000000-0005-0000-0000-0000D0230000}"/>
    <cellStyle name="Moneda 7 7" xfId="2424" xr:uid="{00000000-0005-0000-0000-0000D1230000}"/>
    <cellStyle name="Moneda 7 7 2" xfId="2425" xr:uid="{00000000-0005-0000-0000-0000D2230000}"/>
    <cellStyle name="Moneda 7 7 2 2" xfId="2426" xr:uid="{00000000-0005-0000-0000-0000D3230000}"/>
    <cellStyle name="Moneda 7 7 3" xfId="2427" xr:uid="{00000000-0005-0000-0000-0000D4230000}"/>
    <cellStyle name="Moneda 7 7 3 2" xfId="2428" xr:uid="{00000000-0005-0000-0000-0000D5230000}"/>
    <cellStyle name="Moneda 7 7 4" xfId="2429" xr:uid="{00000000-0005-0000-0000-0000D6230000}"/>
    <cellStyle name="Moneda 7 7 4 2" xfId="2430" xr:uid="{00000000-0005-0000-0000-0000D7230000}"/>
    <cellStyle name="Moneda 7 7 5" xfId="2431" xr:uid="{00000000-0005-0000-0000-0000D8230000}"/>
    <cellStyle name="Moneda 7 8" xfId="2432" xr:uid="{00000000-0005-0000-0000-0000D9230000}"/>
    <cellStyle name="Moneda 7 8 2" xfId="2433" xr:uid="{00000000-0005-0000-0000-0000DA230000}"/>
    <cellStyle name="Moneda 7 9" xfId="2434" xr:uid="{00000000-0005-0000-0000-0000DB230000}"/>
    <cellStyle name="Moneda 7 9 2" xfId="2435" xr:uid="{00000000-0005-0000-0000-0000DC230000}"/>
    <cellStyle name="Moneda 70" xfId="4542" xr:uid="{00000000-0005-0000-0000-0000DD230000}"/>
    <cellStyle name="Moneda 71" xfId="4546" xr:uid="{00000000-0005-0000-0000-0000DE230000}"/>
    <cellStyle name="Moneda 72" xfId="4198" xr:uid="{00000000-0005-0000-0000-0000DF230000}"/>
    <cellStyle name="Moneda 73" xfId="4545" xr:uid="{00000000-0005-0000-0000-0000E0230000}"/>
    <cellStyle name="Moneda 74" xfId="4550" xr:uid="{00000000-0005-0000-0000-0000E1230000}"/>
    <cellStyle name="Moneda 75" xfId="4559" xr:uid="{00000000-0005-0000-0000-0000E2230000}"/>
    <cellStyle name="Moneda 76" xfId="6226" xr:uid="{00000000-0005-0000-0000-0000E3230000}"/>
    <cellStyle name="Moneda 77" xfId="4554" xr:uid="{00000000-0005-0000-0000-0000E4230000}"/>
    <cellStyle name="Moneda 77 2" xfId="7947" xr:uid="{00000000-0005-0000-0000-0000E5230000}"/>
    <cellStyle name="Moneda 77 2 2" xfId="14685" xr:uid="{A1FB0C93-6F75-4EE4-BF4F-D4EFFD59C2A0}"/>
    <cellStyle name="Moneda 77 3" xfId="11326" xr:uid="{FF8DC5C6-CEFE-4539-B0AD-F5985F5E65A2}"/>
    <cellStyle name="Moneda 78" xfId="4613" xr:uid="{00000000-0005-0000-0000-0000E6230000}"/>
    <cellStyle name="Moneda 78 2" xfId="8002" xr:uid="{00000000-0005-0000-0000-0000E7230000}"/>
    <cellStyle name="Moneda 78 2 2" xfId="14740" xr:uid="{C1677C20-3821-4785-B910-DF2681392B63}"/>
    <cellStyle name="Moneda 78 3" xfId="11381" xr:uid="{C9CB0406-88DA-4A37-B64E-A81C33B46002}"/>
    <cellStyle name="Moneda 79" xfId="4563" xr:uid="{00000000-0005-0000-0000-0000E8230000}"/>
    <cellStyle name="Moneda 79 2" xfId="7952" xr:uid="{00000000-0005-0000-0000-0000E9230000}"/>
    <cellStyle name="Moneda 79 2 2" xfId="14690" xr:uid="{62475711-294B-4089-8543-28FF1CEAD606}"/>
    <cellStyle name="Moneda 79 3" xfId="11331" xr:uid="{E2CB0E83-E884-462D-9569-892FE735D08A}"/>
    <cellStyle name="Moneda 8" xfId="2436" xr:uid="{00000000-0005-0000-0000-0000EA230000}"/>
    <cellStyle name="Moneda 8 10" xfId="2437" xr:uid="{00000000-0005-0000-0000-0000EB230000}"/>
    <cellStyle name="Moneda 8 10 2" xfId="2438" xr:uid="{00000000-0005-0000-0000-0000EC230000}"/>
    <cellStyle name="Moneda 8 11" xfId="2439" xr:uid="{00000000-0005-0000-0000-0000ED230000}"/>
    <cellStyle name="Moneda 8 11 2" xfId="2440" xr:uid="{00000000-0005-0000-0000-0000EE230000}"/>
    <cellStyle name="Moneda 8 12" xfId="2441" xr:uid="{00000000-0005-0000-0000-0000EF230000}"/>
    <cellStyle name="Moneda 8 13" xfId="2442" xr:uid="{00000000-0005-0000-0000-0000F0230000}"/>
    <cellStyle name="Moneda 8 2" xfId="2443" xr:uid="{00000000-0005-0000-0000-0000F1230000}"/>
    <cellStyle name="Moneda 8 2 10" xfId="2444" xr:uid="{00000000-0005-0000-0000-0000F2230000}"/>
    <cellStyle name="Moneda 8 2 11" xfId="2445" xr:uid="{00000000-0005-0000-0000-0000F3230000}"/>
    <cellStyle name="Moneda 8 2 2" xfId="2446" xr:uid="{00000000-0005-0000-0000-0000F4230000}"/>
    <cellStyle name="Moneda 8 2 2 2" xfId="2447" xr:uid="{00000000-0005-0000-0000-0000F5230000}"/>
    <cellStyle name="Moneda 8 2 2 2 2" xfId="2448" xr:uid="{00000000-0005-0000-0000-0000F6230000}"/>
    <cellStyle name="Moneda 8 2 2 2 2 2" xfId="2449" xr:uid="{00000000-0005-0000-0000-0000F7230000}"/>
    <cellStyle name="Moneda 8 2 2 2 2 2 2" xfId="2450" xr:uid="{00000000-0005-0000-0000-0000F8230000}"/>
    <cellStyle name="Moneda 8 2 2 2 2 3" xfId="2451" xr:uid="{00000000-0005-0000-0000-0000F9230000}"/>
    <cellStyle name="Moneda 8 2 2 2 2 3 2" xfId="2452" xr:uid="{00000000-0005-0000-0000-0000FA230000}"/>
    <cellStyle name="Moneda 8 2 2 2 2 4" xfId="2453" xr:uid="{00000000-0005-0000-0000-0000FB230000}"/>
    <cellStyle name="Moneda 8 2 2 2 2 4 2" xfId="2454" xr:uid="{00000000-0005-0000-0000-0000FC230000}"/>
    <cellStyle name="Moneda 8 2 2 2 2 5" xfId="2455" xr:uid="{00000000-0005-0000-0000-0000FD230000}"/>
    <cellStyle name="Moneda 8 2 2 2 3" xfId="2456" xr:uid="{00000000-0005-0000-0000-0000FE230000}"/>
    <cellStyle name="Moneda 8 2 2 2 3 2" xfId="2457" xr:uid="{00000000-0005-0000-0000-0000FF230000}"/>
    <cellStyle name="Moneda 8 2 2 2 4" xfId="2458" xr:uid="{00000000-0005-0000-0000-000000240000}"/>
    <cellStyle name="Moneda 8 2 2 2 4 2" xfId="2459" xr:uid="{00000000-0005-0000-0000-000001240000}"/>
    <cellStyle name="Moneda 8 2 2 2 5" xfId="2460" xr:uid="{00000000-0005-0000-0000-000002240000}"/>
    <cellStyle name="Moneda 8 2 2 2 5 2" xfId="2461" xr:uid="{00000000-0005-0000-0000-000003240000}"/>
    <cellStyle name="Moneda 8 2 2 2 6" xfId="2462" xr:uid="{00000000-0005-0000-0000-000004240000}"/>
    <cellStyle name="Moneda 8 2 2 3" xfId="2463" xr:uid="{00000000-0005-0000-0000-000005240000}"/>
    <cellStyle name="Moneda 8 2 2 3 2" xfId="2464" xr:uid="{00000000-0005-0000-0000-000006240000}"/>
    <cellStyle name="Moneda 8 2 2 3 2 2" xfId="2465" xr:uid="{00000000-0005-0000-0000-000007240000}"/>
    <cellStyle name="Moneda 8 2 2 3 3" xfId="2466" xr:uid="{00000000-0005-0000-0000-000008240000}"/>
    <cellStyle name="Moneda 8 2 2 3 3 2" xfId="2467" xr:uid="{00000000-0005-0000-0000-000009240000}"/>
    <cellStyle name="Moneda 8 2 2 3 4" xfId="2468" xr:uid="{00000000-0005-0000-0000-00000A240000}"/>
    <cellStyle name="Moneda 8 2 2 3 4 2" xfId="2469" xr:uid="{00000000-0005-0000-0000-00000B240000}"/>
    <cellStyle name="Moneda 8 2 2 3 5" xfId="2470" xr:uid="{00000000-0005-0000-0000-00000C240000}"/>
    <cellStyle name="Moneda 8 2 2 4" xfId="2471" xr:uid="{00000000-0005-0000-0000-00000D240000}"/>
    <cellStyle name="Moneda 8 2 2 4 2" xfId="2472" xr:uid="{00000000-0005-0000-0000-00000E240000}"/>
    <cellStyle name="Moneda 8 2 2 5" xfId="2473" xr:uid="{00000000-0005-0000-0000-00000F240000}"/>
    <cellStyle name="Moneda 8 2 2 5 2" xfId="2474" xr:uid="{00000000-0005-0000-0000-000010240000}"/>
    <cellStyle name="Moneda 8 2 2 6" xfId="2475" xr:uid="{00000000-0005-0000-0000-000011240000}"/>
    <cellStyle name="Moneda 8 2 2 6 2" xfId="2476" xr:uid="{00000000-0005-0000-0000-000012240000}"/>
    <cellStyle name="Moneda 8 2 2 7" xfId="2477" xr:uid="{00000000-0005-0000-0000-000013240000}"/>
    <cellStyle name="Moneda 8 2 3" xfId="2478" xr:uid="{00000000-0005-0000-0000-000014240000}"/>
    <cellStyle name="Moneda 8 2 3 2" xfId="2479" xr:uid="{00000000-0005-0000-0000-000015240000}"/>
    <cellStyle name="Moneda 8 2 3 2 2" xfId="2480" xr:uid="{00000000-0005-0000-0000-000016240000}"/>
    <cellStyle name="Moneda 8 2 3 2 2 2" xfId="2481" xr:uid="{00000000-0005-0000-0000-000017240000}"/>
    <cellStyle name="Moneda 8 2 3 2 2 2 2" xfId="2482" xr:uid="{00000000-0005-0000-0000-000018240000}"/>
    <cellStyle name="Moneda 8 2 3 2 2 3" xfId="2483" xr:uid="{00000000-0005-0000-0000-000019240000}"/>
    <cellStyle name="Moneda 8 2 3 2 2 3 2" xfId="2484" xr:uid="{00000000-0005-0000-0000-00001A240000}"/>
    <cellStyle name="Moneda 8 2 3 2 2 4" xfId="2485" xr:uid="{00000000-0005-0000-0000-00001B240000}"/>
    <cellStyle name="Moneda 8 2 3 2 2 4 2" xfId="2486" xr:uid="{00000000-0005-0000-0000-00001C240000}"/>
    <cellStyle name="Moneda 8 2 3 2 2 5" xfId="2487" xr:uid="{00000000-0005-0000-0000-00001D240000}"/>
    <cellStyle name="Moneda 8 2 3 2 3" xfId="2488" xr:uid="{00000000-0005-0000-0000-00001E240000}"/>
    <cellStyle name="Moneda 8 2 3 2 3 2" xfId="2489" xr:uid="{00000000-0005-0000-0000-00001F240000}"/>
    <cellStyle name="Moneda 8 2 3 2 4" xfId="2490" xr:uid="{00000000-0005-0000-0000-000020240000}"/>
    <cellStyle name="Moneda 8 2 3 2 4 2" xfId="2491" xr:uid="{00000000-0005-0000-0000-000021240000}"/>
    <cellStyle name="Moneda 8 2 3 2 5" xfId="2492" xr:uid="{00000000-0005-0000-0000-000022240000}"/>
    <cellStyle name="Moneda 8 2 3 2 5 2" xfId="2493" xr:uid="{00000000-0005-0000-0000-000023240000}"/>
    <cellStyle name="Moneda 8 2 3 2 6" xfId="2494" xr:uid="{00000000-0005-0000-0000-000024240000}"/>
    <cellStyle name="Moneda 8 2 3 3" xfId="2495" xr:uid="{00000000-0005-0000-0000-000025240000}"/>
    <cellStyle name="Moneda 8 2 3 3 2" xfId="2496" xr:uid="{00000000-0005-0000-0000-000026240000}"/>
    <cellStyle name="Moneda 8 2 3 3 2 2" xfId="2497" xr:uid="{00000000-0005-0000-0000-000027240000}"/>
    <cellStyle name="Moneda 8 2 3 3 3" xfId="2498" xr:uid="{00000000-0005-0000-0000-000028240000}"/>
    <cellStyle name="Moneda 8 2 3 3 3 2" xfId="2499" xr:uid="{00000000-0005-0000-0000-000029240000}"/>
    <cellStyle name="Moneda 8 2 3 3 4" xfId="2500" xr:uid="{00000000-0005-0000-0000-00002A240000}"/>
    <cellStyle name="Moneda 8 2 3 3 4 2" xfId="2501" xr:uid="{00000000-0005-0000-0000-00002B240000}"/>
    <cellStyle name="Moneda 8 2 3 3 5" xfId="2502" xr:uid="{00000000-0005-0000-0000-00002C240000}"/>
    <cellStyle name="Moneda 8 2 3 4" xfId="2503" xr:uid="{00000000-0005-0000-0000-00002D240000}"/>
    <cellStyle name="Moneda 8 2 3 4 2" xfId="2504" xr:uid="{00000000-0005-0000-0000-00002E240000}"/>
    <cellStyle name="Moneda 8 2 3 5" xfId="2505" xr:uid="{00000000-0005-0000-0000-00002F240000}"/>
    <cellStyle name="Moneda 8 2 3 5 2" xfId="2506" xr:uid="{00000000-0005-0000-0000-000030240000}"/>
    <cellStyle name="Moneda 8 2 3 6" xfId="2507" xr:uid="{00000000-0005-0000-0000-000031240000}"/>
    <cellStyle name="Moneda 8 2 3 6 2" xfId="2508" xr:uid="{00000000-0005-0000-0000-000032240000}"/>
    <cellStyle name="Moneda 8 2 3 7" xfId="2509" xr:uid="{00000000-0005-0000-0000-000033240000}"/>
    <cellStyle name="Moneda 8 2 4" xfId="2510" xr:uid="{00000000-0005-0000-0000-000034240000}"/>
    <cellStyle name="Moneda 8 2 4 2" xfId="2511" xr:uid="{00000000-0005-0000-0000-000035240000}"/>
    <cellStyle name="Moneda 8 2 4 2 2" xfId="2512" xr:uid="{00000000-0005-0000-0000-000036240000}"/>
    <cellStyle name="Moneda 8 2 4 2 2 2" xfId="2513" xr:uid="{00000000-0005-0000-0000-000037240000}"/>
    <cellStyle name="Moneda 8 2 4 2 2 2 2" xfId="2514" xr:uid="{00000000-0005-0000-0000-000038240000}"/>
    <cellStyle name="Moneda 8 2 4 2 2 3" xfId="2515" xr:uid="{00000000-0005-0000-0000-000039240000}"/>
    <cellStyle name="Moneda 8 2 4 2 2 3 2" xfId="2516" xr:uid="{00000000-0005-0000-0000-00003A240000}"/>
    <cellStyle name="Moneda 8 2 4 2 2 4" xfId="2517" xr:uid="{00000000-0005-0000-0000-00003B240000}"/>
    <cellStyle name="Moneda 8 2 4 2 2 4 2" xfId="2518" xr:uid="{00000000-0005-0000-0000-00003C240000}"/>
    <cellStyle name="Moneda 8 2 4 2 2 5" xfId="2519" xr:uid="{00000000-0005-0000-0000-00003D240000}"/>
    <cellStyle name="Moneda 8 2 4 2 3" xfId="2520" xr:uid="{00000000-0005-0000-0000-00003E240000}"/>
    <cellStyle name="Moneda 8 2 4 2 3 2" xfId="2521" xr:uid="{00000000-0005-0000-0000-00003F240000}"/>
    <cellStyle name="Moneda 8 2 4 2 4" xfId="2522" xr:uid="{00000000-0005-0000-0000-000040240000}"/>
    <cellStyle name="Moneda 8 2 4 2 4 2" xfId="2523" xr:uid="{00000000-0005-0000-0000-000041240000}"/>
    <cellStyle name="Moneda 8 2 4 2 5" xfId="2524" xr:uid="{00000000-0005-0000-0000-000042240000}"/>
    <cellStyle name="Moneda 8 2 4 2 5 2" xfId="2525" xr:uid="{00000000-0005-0000-0000-000043240000}"/>
    <cellStyle name="Moneda 8 2 4 2 6" xfId="2526" xr:uid="{00000000-0005-0000-0000-000044240000}"/>
    <cellStyle name="Moneda 8 2 4 3" xfId="2527" xr:uid="{00000000-0005-0000-0000-000045240000}"/>
    <cellStyle name="Moneda 8 2 4 3 2" xfId="2528" xr:uid="{00000000-0005-0000-0000-000046240000}"/>
    <cellStyle name="Moneda 8 2 4 3 2 2" xfId="2529" xr:uid="{00000000-0005-0000-0000-000047240000}"/>
    <cellStyle name="Moneda 8 2 4 3 3" xfId="2530" xr:uid="{00000000-0005-0000-0000-000048240000}"/>
    <cellStyle name="Moneda 8 2 4 3 3 2" xfId="2531" xr:uid="{00000000-0005-0000-0000-000049240000}"/>
    <cellStyle name="Moneda 8 2 4 3 4" xfId="2532" xr:uid="{00000000-0005-0000-0000-00004A240000}"/>
    <cellStyle name="Moneda 8 2 4 3 4 2" xfId="2533" xr:uid="{00000000-0005-0000-0000-00004B240000}"/>
    <cellStyle name="Moneda 8 2 4 3 5" xfId="2534" xr:uid="{00000000-0005-0000-0000-00004C240000}"/>
    <cellStyle name="Moneda 8 2 4 4" xfId="2535" xr:uid="{00000000-0005-0000-0000-00004D240000}"/>
    <cellStyle name="Moneda 8 2 4 4 2" xfId="2536" xr:uid="{00000000-0005-0000-0000-00004E240000}"/>
    <cellStyle name="Moneda 8 2 4 5" xfId="2537" xr:uid="{00000000-0005-0000-0000-00004F240000}"/>
    <cellStyle name="Moneda 8 2 4 5 2" xfId="2538" xr:uid="{00000000-0005-0000-0000-000050240000}"/>
    <cellStyle name="Moneda 8 2 4 6" xfId="2539" xr:uid="{00000000-0005-0000-0000-000051240000}"/>
    <cellStyle name="Moneda 8 2 4 6 2" xfId="2540" xr:uid="{00000000-0005-0000-0000-000052240000}"/>
    <cellStyle name="Moneda 8 2 4 7" xfId="2541" xr:uid="{00000000-0005-0000-0000-000053240000}"/>
    <cellStyle name="Moneda 8 2 5" xfId="2542" xr:uid="{00000000-0005-0000-0000-000054240000}"/>
    <cellStyle name="Moneda 8 2 5 2" xfId="2543" xr:uid="{00000000-0005-0000-0000-000055240000}"/>
    <cellStyle name="Moneda 8 2 5 2 2" xfId="2544" xr:uid="{00000000-0005-0000-0000-000056240000}"/>
    <cellStyle name="Moneda 8 2 5 2 2 2" xfId="2545" xr:uid="{00000000-0005-0000-0000-000057240000}"/>
    <cellStyle name="Moneda 8 2 5 2 3" xfId="2546" xr:uid="{00000000-0005-0000-0000-000058240000}"/>
    <cellStyle name="Moneda 8 2 5 2 3 2" xfId="2547" xr:uid="{00000000-0005-0000-0000-000059240000}"/>
    <cellStyle name="Moneda 8 2 5 2 4" xfId="2548" xr:uid="{00000000-0005-0000-0000-00005A240000}"/>
    <cellStyle name="Moneda 8 2 5 2 4 2" xfId="2549" xr:uid="{00000000-0005-0000-0000-00005B240000}"/>
    <cellStyle name="Moneda 8 2 5 2 5" xfId="2550" xr:uid="{00000000-0005-0000-0000-00005C240000}"/>
    <cellStyle name="Moneda 8 2 5 3" xfId="2551" xr:uid="{00000000-0005-0000-0000-00005D240000}"/>
    <cellStyle name="Moneda 8 2 5 3 2" xfId="2552" xr:uid="{00000000-0005-0000-0000-00005E240000}"/>
    <cellStyle name="Moneda 8 2 5 4" xfId="2553" xr:uid="{00000000-0005-0000-0000-00005F240000}"/>
    <cellStyle name="Moneda 8 2 5 4 2" xfId="2554" xr:uid="{00000000-0005-0000-0000-000060240000}"/>
    <cellStyle name="Moneda 8 2 5 5" xfId="2555" xr:uid="{00000000-0005-0000-0000-000061240000}"/>
    <cellStyle name="Moneda 8 2 5 5 2" xfId="2556" xr:uid="{00000000-0005-0000-0000-000062240000}"/>
    <cellStyle name="Moneda 8 2 5 6" xfId="2557" xr:uid="{00000000-0005-0000-0000-000063240000}"/>
    <cellStyle name="Moneda 8 2 6" xfId="2558" xr:uid="{00000000-0005-0000-0000-000064240000}"/>
    <cellStyle name="Moneda 8 2 6 2" xfId="2559" xr:uid="{00000000-0005-0000-0000-000065240000}"/>
    <cellStyle name="Moneda 8 2 6 2 2" xfId="2560" xr:uid="{00000000-0005-0000-0000-000066240000}"/>
    <cellStyle name="Moneda 8 2 6 3" xfId="2561" xr:uid="{00000000-0005-0000-0000-000067240000}"/>
    <cellStyle name="Moneda 8 2 6 3 2" xfId="2562" xr:uid="{00000000-0005-0000-0000-000068240000}"/>
    <cellStyle name="Moneda 8 2 6 4" xfId="2563" xr:uid="{00000000-0005-0000-0000-000069240000}"/>
    <cellStyle name="Moneda 8 2 6 4 2" xfId="2564" xr:uid="{00000000-0005-0000-0000-00006A240000}"/>
    <cellStyle name="Moneda 8 2 6 5" xfId="2565" xr:uid="{00000000-0005-0000-0000-00006B240000}"/>
    <cellStyle name="Moneda 8 2 7" xfId="2566" xr:uid="{00000000-0005-0000-0000-00006C240000}"/>
    <cellStyle name="Moneda 8 2 7 2" xfId="2567" xr:uid="{00000000-0005-0000-0000-00006D240000}"/>
    <cellStyle name="Moneda 8 2 8" xfId="2568" xr:uid="{00000000-0005-0000-0000-00006E240000}"/>
    <cellStyle name="Moneda 8 2 8 2" xfId="2569" xr:uid="{00000000-0005-0000-0000-00006F240000}"/>
    <cellStyle name="Moneda 8 2 9" xfId="2570" xr:uid="{00000000-0005-0000-0000-000070240000}"/>
    <cellStyle name="Moneda 8 2 9 2" xfId="2571" xr:uid="{00000000-0005-0000-0000-000071240000}"/>
    <cellStyle name="Moneda 8 3" xfId="2572" xr:uid="{00000000-0005-0000-0000-000072240000}"/>
    <cellStyle name="Moneda 8 3 2" xfId="2573" xr:uid="{00000000-0005-0000-0000-000073240000}"/>
    <cellStyle name="Moneda 8 3 2 2" xfId="2574" xr:uid="{00000000-0005-0000-0000-000074240000}"/>
    <cellStyle name="Moneda 8 3 2 2 2" xfId="2575" xr:uid="{00000000-0005-0000-0000-000075240000}"/>
    <cellStyle name="Moneda 8 3 2 2 2 2" xfId="2576" xr:uid="{00000000-0005-0000-0000-000076240000}"/>
    <cellStyle name="Moneda 8 3 2 2 3" xfId="2577" xr:uid="{00000000-0005-0000-0000-000077240000}"/>
    <cellStyle name="Moneda 8 3 2 2 3 2" xfId="2578" xr:uid="{00000000-0005-0000-0000-000078240000}"/>
    <cellStyle name="Moneda 8 3 2 2 4" xfId="2579" xr:uid="{00000000-0005-0000-0000-000079240000}"/>
    <cellStyle name="Moneda 8 3 2 2 4 2" xfId="2580" xr:uid="{00000000-0005-0000-0000-00007A240000}"/>
    <cellStyle name="Moneda 8 3 2 2 5" xfId="2581" xr:uid="{00000000-0005-0000-0000-00007B240000}"/>
    <cellStyle name="Moneda 8 3 2 3" xfId="2582" xr:uid="{00000000-0005-0000-0000-00007C240000}"/>
    <cellStyle name="Moneda 8 3 2 3 2" xfId="2583" xr:uid="{00000000-0005-0000-0000-00007D240000}"/>
    <cellStyle name="Moneda 8 3 2 4" xfId="2584" xr:uid="{00000000-0005-0000-0000-00007E240000}"/>
    <cellStyle name="Moneda 8 3 2 4 2" xfId="2585" xr:uid="{00000000-0005-0000-0000-00007F240000}"/>
    <cellStyle name="Moneda 8 3 2 5" xfId="2586" xr:uid="{00000000-0005-0000-0000-000080240000}"/>
    <cellStyle name="Moneda 8 3 2 5 2" xfId="2587" xr:uid="{00000000-0005-0000-0000-000081240000}"/>
    <cellStyle name="Moneda 8 3 2 6" xfId="2588" xr:uid="{00000000-0005-0000-0000-000082240000}"/>
    <cellStyle name="Moneda 8 3 3" xfId="2589" xr:uid="{00000000-0005-0000-0000-000083240000}"/>
    <cellStyle name="Moneda 8 3 3 2" xfId="2590" xr:uid="{00000000-0005-0000-0000-000084240000}"/>
    <cellStyle name="Moneda 8 3 3 2 2" xfId="2591" xr:uid="{00000000-0005-0000-0000-000085240000}"/>
    <cellStyle name="Moneda 8 3 3 3" xfId="2592" xr:uid="{00000000-0005-0000-0000-000086240000}"/>
    <cellStyle name="Moneda 8 3 3 3 2" xfId="2593" xr:uid="{00000000-0005-0000-0000-000087240000}"/>
    <cellStyle name="Moneda 8 3 3 4" xfId="2594" xr:uid="{00000000-0005-0000-0000-000088240000}"/>
    <cellStyle name="Moneda 8 3 3 4 2" xfId="2595" xr:uid="{00000000-0005-0000-0000-000089240000}"/>
    <cellStyle name="Moneda 8 3 3 5" xfId="2596" xr:uid="{00000000-0005-0000-0000-00008A240000}"/>
    <cellStyle name="Moneda 8 3 4" xfId="2597" xr:uid="{00000000-0005-0000-0000-00008B240000}"/>
    <cellStyle name="Moneda 8 3 4 2" xfId="2598" xr:uid="{00000000-0005-0000-0000-00008C240000}"/>
    <cellStyle name="Moneda 8 3 5" xfId="2599" xr:uid="{00000000-0005-0000-0000-00008D240000}"/>
    <cellStyle name="Moneda 8 3 5 2" xfId="2600" xr:uid="{00000000-0005-0000-0000-00008E240000}"/>
    <cellStyle name="Moneda 8 3 6" xfId="2601" xr:uid="{00000000-0005-0000-0000-00008F240000}"/>
    <cellStyle name="Moneda 8 3 6 2" xfId="2602" xr:uid="{00000000-0005-0000-0000-000090240000}"/>
    <cellStyle name="Moneda 8 3 7" xfId="2603" xr:uid="{00000000-0005-0000-0000-000091240000}"/>
    <cellStyle name="Moneda 8 4" xfId="2604" xr:uid="{00000000-0005-0000-0000-000092240000}"/>
    <cellStyle name="Moneda 8 4 2" xfId="2605" xr:uid="{00000000-0005-0000-0000-000093240000}"/>
    <cellStyle name="Moneda 8 4 2 2" xfId="2606" xr:uid="{00000000-0005-0000-0000-000094240000}"/>
    <cellStyle name="Moneda 8 4 2 2 2" xfId="2607" xr:uid="{00000000-0005-0000-0000-000095240000}"/>
    <cellStyle name="Moneda 8 4 2 2 2 2" xfId="2608" xr:uid="{00000000-0005-0000-0000-000096240000}"/>
    <cellStyle name="Moneda 8 4 2 2 3" xfId="2609" xr:uid="{00000000-0005-0000-0000-000097240000}"/>
    <cellStyle name="Moneda 8 4 2 2 3 2" xfId="2610" xr:uid="{00000000-0005-0000-0000-000098240000}"/>
    <cellStyle name="Moneda 8 4 2 2 4" xfId="2611" xr:uid="{00000000-0005-0000-0000-000099240000}"/>
    <cellStyle name="Moneda 8 4 2 2 4 2" xfId="2612" xr:uid="{00000000-0005-0000-0000-00009A240000}"/>
    <cellStyle name="Moneda 8 4 2 2 5" xfId="2613" xr:uid="{00000000-0005-0000-0000-00009B240000}"/>
    <cellStyle name="Moneda 8 4 2 3" xfId="2614" xr:uid="{00000000-0005-0000-0000-00009C240000}"/>
    <cellStyle name="Moneda 8 4 2 3 2" xfId="2615" xr:uid="{00000000-0005-0000-0000-00009D240000}"/>
    <cellStyle name="Moneda 8 4 2 4" xfId="2616" xr:uid="{00000000-0005-0000-0000-00009E240000}"/>
    <cellStyle name="Moneda 8 4 2 4 2" xfId="2617" xr:uid="{00000000-0005-0000-0000-00009F240000}"/>
    <cellStyle name="Moneda 8 4 2 5" xfId="2618" xr:uid="{00000000-0005-0000-0000-0000A0240000}"/>
    <cellStyle name="Moneda 8 4 2 5 2" xfId="2619" xr:uid="{00000000-0005-0000-0000-0000A1240000}"/>
    <cellStyle name="Moneda 8 4 2 6" xfId="2620" xr:uid="{00000000-0005-0000-0000-0000A2240000}"/>
    <cellStyle name="Moneda 8 4 3" xfId="2621" xr:uid="{00000000-0005-0000-0000-0000A3240000}"/>
    <cellStyle name="Moneda 8 4 3 2" xfId="2622" xr:uid="{00000000-0005-0000-0000-0000A4240000}"/>
    <cellStyle name="Moneda 8 4 3 2 2" xfId="2623" xr:uid="{00000000-0005-0000-0000-0000A5240000}"/>
    <cellStyle name="Moneda 8 4 3 3" xfId="2624" xr:uid="{00000000-0005-0000-0000-0000A6240000}"/>
    <cellStyle name="Moneda 8 4 3 3 2" xfId="2625" xr:uid="{00000000-0005-0000-0000-0000A7240000}"/>
    <cellStyle name="Moneda 8 4 3 4" xfId="2626" xr:uid="{00000000-0005-0000-0000-0000A8240000}"/>
    <cellStyle name="Moneda 8 4 3 4 2" xfId="2627" xr:uid="{00000000-0005-0000-0000-0000A9240000}"/>
    <cellStyle name="Moneda 8 4 3 5" xfId="2628" xr:uid="{00000000-0005-0000-0000-0000AA240000}"/>
    <cellStyle name="Moneda 8 4 4" xfId="2629" xr:uid="{00000000-0005-0000-0000-0000AB240000}"/>
    <cellStyle name="Moneda 8 4 4 2" xfId="2630" xr:uid="{00000000-0005-0000-0000-0000AC240000}"/>
    <cellStyle name="Moneda 8 4 5" xfId="2631" xr:uid="{00000000-0005-0000-0000-0000AD240000}"/>
    <cellStyle name="Moneda 8 4 5 2" xfId="2632" xr:uid="{00000000-0005-0000-0000-0000AE240000}"/>
    <cellStyle name="Moneda 8 4 6" xfId="2633" xr:uid="{00000000-0005-0000-0000-0000AF240000}"/>
    <cellStyle name="Moneda 8 4 6 2" xfId="2634" xr:uid="{00000000-0005-0000-0000-0000B0240000}"/>
    <cellStyle name="Moneda 8 4 7" xfId="2635" xr:uid="{00000000-0005-0000-0000-0000B1240000}"/>
    <cellStyle name="Moneda 8 5" xfId="2636" xr:uid="{00000000-0005-0000-0000-0000B2240000}"/>
    <cellStyle name="Moneda 8 5 2" xfId="2637" xr:uid="{00000000-0005-0000-0000-0000B3240000}"/>
    <cellStyle name="Moneda 8 5 2 2" xfId="2638" xr:uid="{00000000-0005-0000-0000-0000B4240000}"/>
    <cellStyle name="Moneda 8 5 2 2 2" xfId="2639" xr:uid="{00000000-0005-0000-0000-0000B5240000}"/>
    <cellStyle name="Moneda 8 5 2 2 2 2" xfId="2640" xr:uid="{00000000-0005-0000-0000-0000B6240000}"/>
    <cellStyle name="Moneda 8 5 2 2 3" xfId="2641" xr:uid="{00000000-0005-0000-0000-0000B7240000}"/>
    <cellStyle name="Moneda 8 5 2 2 3 2" xfId="2642" xr:uid="{00000000-0005-0000-0000-0000B8240000}"/>
    <cellStyle name="Moneda 8 5 2 2 4" xfId="2643" xr:uid="{00000000-0005-0000-0000-0000B9240000}"/>
    <cellStyle name="Moneda 8 5 2 2 4 2" xfId="2644" xr:uid="{00000000-0005-0000-0000-0000BA240000}"/>
    <cellStyle name="Moneda 8 5 2 2 5" xfId="2645" xr:uid="{00000000-0005-0000-0000-0000BB240000}"/>
    <cellStyle name="Moneda 8 5 2 3" xfId="2646" xr:uid="{00000000-0005-0000-0000-0000BC240000}"/>
    <cellStyle name="Moneda 8 5 2 3 2" xfId="2647" xr:uid="{00000000-0005-0000-0000-0000BD240000}"/>
    <cellStyle name="Moneda 8 5 2 4" xfId="2648" xr:uid="{00000000-0005-0000-0000-0000BE240000}"/>
    <cellStyle name="Moneda 8 5 2 4 2" xfId="2649" xr:uid="{00000000-0005-0000-0000-0000BF240000}"/>
    <cellStyle name="Moneda 8 5 2 5" xfId="2650" xr:uid="{00000000-0005-0000-0000-0000C0240000}"/>
    <cellStyle name="Moneda 8 5 2 5 2" xfId="2651" xr:uid="{00000000-0005-0000-0000-0000C1240000}"/>
    <cellStyle name="Moneda 8 5 2 6" xfId="2652" xr:uid="{00000000-0005-0000-0000-0000C2240000}"/>
    <cellStyle name="Moneda 8 5 3" xfId="2653" xr:uid="{00000000-0005-0000-0000-0000C3240000}"/>
    <cellStyle name="Moneda 8 5 3 2" xfId="2654" xr:uid="{00000000-0005-0000-0000-0000C4240000}"/>
    <cellStyle name="Moneda 8 5 3 2 2" xfId="2655" xr:uid="{00000000-0005-0000-0000-0000C5240000}"/>
    <cellStyle name="Moneda 8 5 3 3" xfId="2656" xr:uid="{00000000-0005-0000-0000-0000C6240000}"/>
    <cellStyle name="Moneda 8 5 3 3 2" xfId="2657" xr:uid="{00000000-0005-0000-0000-0000C7240000}"/>
    <cellStyle name="Moneda 8 5 3 4" xfId="2658" xr:uid="{00000000-0005-0000-0000-0000C8240000}"/>
    <cellStyle name="Moneda 8 5 3 4 2" xfId="2659" xr:uid="{00000000-0005-0000-0000-0000C9240000}"/>
    <cellStyle name="Moneda 8 5 3 5" xfId="2660" xr:uid="{00000000-0005-0000-0000-0000CA240000}"/>
    <cellStyle name="Moneda 8 5 4" xfId="2661" xr:uid="{00000000-0005-0000-0000-0000CB240000}"/>
    <cellStyle name="Moneda 8 5 4 2" xfId="2662" xr:uid="{00000000-0005-0000-0000-0000CC240000}"/>
    <cellStyle name="Moneda 8 5 5" xfId="2663" xr:uid="{00000000-0005-0000-0000-0000CD240000}"/>
    <cellStyle name="Moneda 8 5 5 2" xfId="2664" xr:uid="{00000000-0005-0000-0000-0000CE240000}"/>
    <cellStyle name="Moneda 8 5 6" xfId="2665" xr:uid="{00000000-0005-0000-0000-0000CF240000}"/>
    <cellStyle name="Moneda 8 5 6 2" xfId="2666" xr:uid="{00000000-0005-0000-0000-0000D0240000}"/>
    <cellStyle name="Moneda 8 5 7" xfId="2667" xr:uid="{00000000-0005-0000-0000-0000D1240000}"/>
    <cellStyle name="Moneda 8 6" xfId="2668" xr:uid="{00000000-0005-0000-0000-0000D2240000}"/>
    <cellStyle name="Moneda 8 6 2" xfId="2669" xr:uid="{00000000-0005-0000-0000-0000D3240000}"/>
    <cellStyle name="Moneda 8 6 2 2" xfId="2670" xr:uid="{00000000-0005-0000-0000-0000D4240000}"/>
    <cellStyle name="Moneda 8 6 2 2 2" xfId="2671" xr:uid="{00000000-0005-0000-0000-0000D5240000}"/>
    <cellStyle name="Moneda 8 6 2 3" xfId="2672" xr:uid="{00000000-0005-0000-0000-0000D6240000}"/>
    <cellStyle name="Moneda 8 6 2 3 2" xfId="2673" xr:uid="{00000000-0005-0000-0000-0000D7240000}"/>
    <cellStyle name="Moneda 8 6 2 4" xfId="2674" xr:uid="{00000000-0005-0000-0000-0000D8240000}"/>
    <cellStyle name="Moneda 8 6 2 4 2" xfId="2675" xr:uid="{00000000-0005-0000-0000-0000D9240000}"/>
    <cellStyle name="Moneda 8 6 2 5" xfId="2676" xr:uid="{00000000-0005-0000-0000-0000DA240000}"/>
    <cellStyle name="Moneda 8 6 3" xfId="2677" xr:uid="{00000000-0005-0000-0000-0000DB240000}"/>
    <cellStyle name="Moneda 8 6 3 2" xfId="2678" xr:uid="{00000000-0005-0000-0000-0000DC240000}"/>
    <cellStyle name="Moneda 8 6 4" xfId="2679" xr:uid="{00000000-0005-0000-0000-0000DD240000}"/>
    <cellStyle name="Moneda 8 6 4 2" xfId="2680" xr:uid="{00000000-0005-0000-0000-0000DE240000}"/>
    <cellStyle name="Moneda 8 6 5" xfId="2681" xr:uid="{00000000-0005-0000-0000-0000DF240000}"/>
    <cellStyle name="Moneda 8 6 5 2" xfId="2682" xr:uid="{00000000-0005-0000-0000-0000E0240000}"/>
    <cellStyle name="Moneda 8 6 6" xfId="2683" xr:uid="{00000000-0005-0000-0000-0000E1240000}"/>
    <cellStyle name="Moneda 8 7" xfId="2684" xr:uid="{00000000-0005-0000-0000-0000E2240000}"/>
    <cellStyle name="Moneda 8 7 2" xfId="2685" xr:uid="{00000000-0005-0000-0000-0000E3240000}"/>
    <cellStyle name="Moneda 8 7 2 2" xfId="2686" xr:uid="{00000000-0005-0000-0000-0000E4240000}"/>
    <cellStyle name="Moneda 8 7 3" xfId="2687" xr:uid="{00000000-0005-0000-0000-0000E5240000}"/>
    <cellStyle name="Moneda 8 7 3 2" xfId="2688" xr:uid="{00000000-0005-0000-0000-0000E6240000}"/>
    <cellStyle name="Moneda 8 7 4" xfId="2689" xr:uid="{00000000-0005-0000-0000-0000E7240000}"/>
    <cellStyle name="Moneda 8 7 4 2" xfId="2690" xr:uid="{00000000-0005-0000-0000-0000E8240000}"/>
    <cellStyle name="Moneda 8 7 5" xfId="2691" xr:uid="{00000000-0005-0000-0000-0000E9240000}"/>
    <cellStyle name="Moneda 8 8" xfId="2692" xr:uid="{00000000-0005-0000-0000-0000EA240000}"/>
    <cellStyle name="Moneda 8 8 2" xfId="2693" xr:uid="{00000000-0005-0000-0000-0000EB240000}"/>
    <cellStyle name="Moneda 8 8 2 2" xfId="2694" xr:uid="{00000000-0005-0000-0000-0000EC240000}"/>
    <cellStyle name="Moneda 8 8 3" xfId="2695" xr:uid="{00000000-0005-0000-0000-0000ED240000}"/>
    <cellStyle name="Moneda 8 8 3 2" xfId="2696" xr:uid="{00000000-0005-0000-0000-0000EE240000}"/>
    <cellStyle name="Moneda 8 8 4" xfId="2697" xr:uid="{00000000-0005-0000-0000-0000EF240000}"/>
    <cellStyle name="Moneda 8 8 4 2" xfId="2698" xr:uid="{00000000-0005-0000-0000-0000F0240000}"/>
    <cellStyle name="Moneda 8 8 5" xfId="2699" xr:uid="{00000000-0005-0000-0000-0000F1240000}"/>
    <cellStyle name="Moneda 8 9" xfId="2700" xr:uid="{00000000-0005-0000-0000-0000F2240000}"/>
    <cellStyle name="Moneda 8 9 2" xfId="2701" xr:uid="{00000000-0005-0000-0000-0000F3240000}"/>
    <cellStyle name="Moneda 80" xfId="6234" xr:uid="{00000000-0005-0000-0000-0000F4240000}"/>
    <cellStyle name="Moneda 80 2" xfId="9622" xr:uid="{00000000-0005-0000-0000-0000F5240000}"/>
    <cellStyle name="Moneda 80 2 2" xfId="16360" xr:uid="{6A296C16-593A-47AD-95D4-2995AB773834}"/>
    <cellStyle name="Moneda 80 3" xfId="13001" xr:uid="{1429BACE-3A45-420E-87F2-6F2D39EF8BE8}"/>
    <cellStyle name="Moneda 81" xfId="6235" xr:uid="{00000000-0005-0000-0000-0000F6240000}"/>
    <cellStyle name="Moneda 81 2" xfId="9623" xr:uid="{00000000-0005-0000-0000-0000F7240000}"/>
    <cellStyle name="Moneda 81 2 2" xfId="16361" xr:uid="{22BAC7CD-0099-49B4-8AF8-5F2B39D7FAF9}"/>
    <cellStyle name="Moneda 81 3" xfId="13002" xr:uid="{156774FF-6D22-443D-88B1-5319009419D6}"/>
    <cellStyle name="Moneda 82" xfId="6230" xr:uid="{00000000-0005-0000-0000-0000F8240000}"/>
    <cellStyle name="Moneda 82 2" xfId="9618" xr:uid="{00000000-0005-0000-0000-0000F9240000}"/>
    <cellStyle name="Moneda 82 2 2" xfId="16356" xr:uid="{28A6C11A-EC85-4F9F-9D53-AF4FCFBC2E45}"/>
    <cellStyle name="Moneda 82 3" xfId="12997" xr:uid="{6A54373D-90CD-40FC-8F3D-0734B1DB4E5A}"/>
    <cellStyle name="Moneda 83" xfId="6237" xr:uid="{00000000-0005-0000-0000-0000FA240000}"/>
    <cellStyle name="Moneda 84" xfId="6238" xr:uid="{00000000-0005-0000-0000-0000FB240000}"/>
    <cellStyle name="Moneda 85" xfId="6370" xr:uid="{00000000-0005-0000-0000-0000FC240000}"/>
    <cellStyle name="Moneda 86" xfId="6317" xr:uid="{00000000-0005-0000-0000-0000FD240000}"/>
    <cellStyle name="Moneda 87" xfId="6256" xr:uid="{00000000-0005-0000-0000-0000FE240000}"/>
    <cellStyle name="Moneda 88" xfId="6313" xr:uid="{00000000-0005-0000-0000-0000FF240000}"/>
    <cellStyle name="Moneda 89" xfId="6316" xr:uid="{00000000-0005-0000-0000-000000250000}"/>
    <cellStyle name="Moneda 9" xfId="2702" xr:uid="{00000000-0005-0000-0000-000001250000}"/>
    <cellStyle name="Moneda 9 10" xfId="2703" xr:uid="{00000000-0005-0000-0000-000002250000}"/>
    <cellStyle name="Moneda 9 11" xfId="2704" xr:uid="{00000000-0005-0000-0000-000003250000}"/>
    <cellStyle name="Moneda 9 2" xfId="2705" xr:uid="{00000000-0005-0000-0000-000004250000}"/>
    <cellStyle name="Moneda 9 2 2" xfId="2706" xr:uid="{00000000-0005-0000-0000-000005250000}"/>
    <cellStyle name="Moneda 9 2 2 2" xfId="2707" xr:uid="{00000000-0005-0000-0000-000006250000}"/>
    <cellStyle name="Moneda 9 2 2 2 2" xfId="2708" xr:uid="{00000000-0005-0000-0000-000007250000}"/>
    <cellStyle name="Moneda 9 2 2 2 2 2" xfId="2709" xr:uid="{00000000-0005-0000-0000-000008250000}"/>
    <cellStyle name="Moneda 9 2 2 2 3" xfId="2710" xr:uid="{00000000-0005-0000-0000-000009250000}"/>
    <cellStyle name="Moneda 9 2 2 2 3 2" xfId="2711" xr:uid="{00000000-0005-0000-0000-00000A250000}"/>
    <cellStyle name="Moneda 9 2 2 2 4" xfId="2712" xr:uid="{00000000-0005-0000-0000-00000B250000}"/>
    <cellStyle name="Moneda 9 2 2 2 4 2" xfId="2713" xr:uid="{00000000-0005-0000-0000-00000C250000}"/>
    <cellStyle name="Moneda 9 2 2 2 5" xfId="2714" xr:uid="{00000000-0005-0000-0000-00000D250000}"/>
    <cellStyle name="Moneda 9 2 2 3" xfId="2715" xr:uid="{00000000-0005-0000-0000-00000E250000}"/>
    <cellStyle name="Moneda 9 2 2 3 2" xfId="2716" xr:uid="{00000000-0005-0000-0000-00000F250000}"/>
    <cellStyle name="Moneda 9 2 2 4" xfId="2717" xr:uid="{00000000-0005-0000-0000-000010250000}"/>
    <cellStyle name="Moneda 9 2 2 4 2" xfId="2718" xr:uid="{00000000-0005-0000-0000-000011250000}"/>
    <cellStyle name="Moneda 9 2 2 5" xfId="2719" xr:uid="{00000000-0005-0000-0000-000012250000}"/>
    <cellStyle name="Moneda 9 2 2 5 2" xfId="2720" xr:uid="{00000000-0005-0000-0000-000013250000}"/>
    <cellStyle name="Moneda 9 2 2 6" xfId="2721" xr:uid="{00000000-0005-0000-0000-000014250000}"/>
    <cellStyle name="Moneda 9 2 3" xfId="2722" xr:uid="{00000000-0005-0000-0000-000015250000}"/>
    <cellStyle name="Moneda 9 2 3 2" xfId="2723" xr:uid="{00000000-0005-0000-0000-000016250000}"/>
    <cellStyle name="Moneda 9 2 3 2 2" xfId="2724" xr:uid="{00000000-0005-0000-0000-000017250000}"/>
    <cellStyle name="Moneda 9 2 3 3" xfId="2725" xr:uid="{00000000-0005-0000-0000-000018250000}"/>
    <cellStyle name="Moneda 9 2 3 3 2" xfId="2726" xr:uid="{00000000-0005-0000-0000-000019250000}"/>
    <cellStyle name="Moneda 9 2 3 4" xfId="2727" xr:uid="{00000000-0005-0000-0000-00001A250000}"/>
    <cellStyle name="Moneda 9 2 3 4 2" xfId="2728" xr:uid="{00000000-0005-0000-0000-00001B250000}"/>
    <cellStyle name="Moneda 9 2 3 5" xfId="2729" xr:uid="{00000000-0005-0000-0000-00001C250000}"/>
    <cellStyle name="Moneda 9 2 4" xfId="2730" xr:uid="{00000000-0005-0000-0000-00001D250000}"/>
    <cellStyle name="Moneda 9 2 4 2" xfId="2731" xr:uid="{00000000-0005-0000-0000-00001E250000}"/>
    <cellStyle name="Moneda 9 2 5" xfId="2732" xr:uid="{00000000-0005-0000-0000-00001F250000}"/>
    <cellStyle name="Moneda 9 2 5 2" xfId="2733" xr:uid="{00000000-0005-0000-0000-000020250000}"/>
    <cellStyle name="Moneda 9 2 6" xfId="2734" xr:uid="{00000000-0005-0000-0000-000021250000}"/>
    <cellStyle name="Moneda 9 2 6 2" xfId="2735" xr:uid="{00000000-0005-0000-0000-000022250000}"/>
    <cellStyle name="Moneda 9 2 7" xfId="2736" xr:uid="{00000000-0005-0000-0000-000023250000}"/>
    <cellStyle name="Moneda 9 2 8" xfId="2737" xr:uid="{00000000-0005-0000-0000-000024250000}"/>
    <cellStyle name="Moneda 9 3" xfId="2738" xr:uid="{00000000-0005-0000-0000-000025250000}"/>
    <cellStyle name="Moneda 9 3 2" xfId="2739" xr:uid="{00000000-0005-0000-0000-000026250000}"/>
    <cellStyle name="Moneda 9 3 2 2" xfId="2740" xr:uid="{00000000-0005-0000-0000-000027250000}"/>
    <cellStyle name="Moneda 9 3 2 2 2" xfId="2741" xr:uid="{00000000-0005-0000-0000-000028250000}"/>
    <cellStyle name="Moneda 9 3 2 2 2 2" xfId="2742" xr:uid="{00000000-0005-0000-0000-000029250000}"/>
    <cellStyle name="Moneda 9 3 2 2 3" xfId="2743" xr:uid="{00000000-0005-0000-0000-00002A250000}"/>
    <cellStyle name="Moneda 9 3 2 2 3 2" xfId="2744" xr:uid="{00000000-0005-0000-0000-00002B250000}"/>
    <cellStyle name="Moneda 9 3 2 2 4" xfId="2745" xr:uid="{00000000-0005-0000-0000-00002C250000}"/>
    <cellStyle name="Moneda 9 3 2 2 4 2" xfId="2746" xr:uid="{00000000-0005-0000-0000-00002D250000}"/>
    <cellStyle name="Moneda 9 3 2 2 5" xfId="2747" xr:uid="{00000000-0005-0000-0000-00002E250000}"/>
    <cellStyle name="Moneda 9 3 2 3" xfId="2748" xr:uid="{00000000-0005-0000-0000-00002F250000}"/>
    <cellStyle name="Moneda 9 3 2 3 2" xfId="2749" xr:uid="{00000000-0005-0000-0000-000030250000}"/>
    <cellStyle name="Moneda 9 3 2 4" xfId="2750" xr:uid="{00000000-0005-0000-0000-000031250000}"/>
    <cellStyle name="Moneda 9 3 2 4 2" xfId="2751" xr:uid="{00000000-0005-0000-0000-000032250000}"/>
    <cellStyle name="Moneda 9 3 2 5" xfId="2752" xr:uid="{00000000-0005-0000-0000-000033250000}"/>
    <cellStyle name="Moneda 9 3 2 5 2" xfId="2753" xr:uid="{00000000-0005-0000-0000-000034250000}"/>
    <cellStyle name="Moneda 9 3 2 6" xfId="2754" xr:uid="{00000000-0005-0000-0000-000035250000}"/>
    <cellStyle name="Moneda 9 3 3" xfId="2755" xr:uid="{00000000-0005-0000-0000-000036250000}"/>
    <cellStyle name="Moneda 9 3 3 2" xfId="2756" xr:uid="{00000000-0005-0000-0000-000037250000}"/>
    <cellStyle name="Moneda 9 3 3 2 2" xfId="2757" xr:uid="{00000000-0005-0000-0000-000038250000}"/>
    <cellStyle name="Moneda 9 3 3 3" xfId="2758" xr:uid="{00000000-0005-0000-0000-000039250000}"/>
    <cellStyle name="Moneda 9 3 3 3 2" xfId="2759" xr:uid="{00000000-0005-0000-0000-00003A250000}"/>
    <cellStyle name="Moneda 9 3 3 4" xfId="2760" xr:uid="{00000000-0005-0000-0000-00003B250000}"/>
    <cellStyle name="Moneda 9 3 3 4 2" xfId="2761" xr:uid="{00000000-0005-0000-0000-00003C250000}"/>
    <cellStyle name="Moneda 9 3 3 5" xfId="2762" xr:uid="{00000000-0005-0000-0000-00003D250000}"/>
    <cellStyle name="Moneda 9 3 4" xfId="2763" xr:uid="{00000000-0005-0000-0000-00003E250000}"/>
    <cellStyle name="Moneda 9 3 4 2" xfId="2764" xr:uid="{00000000-0005-0000-0000-00003F250000}"/>
    <cellStyle name="Moneda 9 3 5" xfId="2765" xr:uid="{00000000-0005-0000-0000-000040250000}"/>
    <cellStyle name="Moneda 9 3 5 2" xfId="2766" xr:uid="{00000000-0005-0000-0000-000041250000}"/>
    <cellStyle name="Moneda 9 3 6" xfId="2767" xr:uid="{00000000-0005-0000-0000-000042250000}"/>
    <cellStyle name="Moneda 9 3 6 2" xfId="2768" xr:uid="{00000000-0005-0000-0000-000043250000}"/>
    <cellStyle name="Moneda 9 3 7" xfId="2769" xr:uid="{00000000-0005-0000-0000-000044250000}"/>
    <cellStyle name="Moneda 9 4" xfId="2770" xr:uid="{00000000-0005-0000-0000-000045250000}"/>
    <cellStyle name="Moneda 9 4 2" xfId="2771" xr:uid="{00000000-0005-0000-0000-000046250000}"/>
    <cellStyle name="Moneda 9 4 2 2" xfId="2772" xr:uid="{00000000-0005-0000-0000-000047250000}"/>
    <cellStyle name="Moneda 9 4 2 2 2" xfId="2773" xr:uid="{00000000-0005-0000-0000-000048250000}"/>
    <cellStyle name="Moneda 9 4 2 2 2 2" xfId="2774" xr:uid="{00000000-0005-0000-0000-000049250000}"/>
    <cellStyle name="Moneda 9 4 2 2 3" xfId="2775" xr:uid="{00000000-0005-0000-0000-00004A250000}"/>
    <cellStyle name="Moneda 9 4 2 2 3 2" xfId="2776" xr:uid="{00000000-0005-0000-0000-00004B250000}"/>
    <cellStyle name="Moneda 9 4 2 2 4" xfId="2777" xr:uid="{00000000-0005-0000-0000-00004C250000}"/>
    <cellStyle name="Moneda 9 4 2 2 4 2" xfId="2778" xr:uid="{00000000-0005-0000-0000-00004D250000}"/>
    <cellStyle name="Moneda 9 4 2 2 5" xfId="2779" xr:uid="{00000000-0005-0000-0000-00004E250000}"/>
    <cellStyle name="Moneda 9 4 2 3" xfId="2780" xr:uid="{00000000-0005-0000-0000-00004F250000}"/>
    <cellStyle name="Moneda 9 4 2 3 2" xfId="2781" xr:uid="{00000000-0005-0000-0000-000050250000}"/>
    <cellStyle name="Moneda 9 4 2 4" xfId="2782" xr:uid="{00000000-0005-0000-0000-000051250000}"/>
    <cellStyle name="Moneda 9 4 2 4 2" xfId="2783" xr:uid="{00000000-0005-0000-0000-000052250000}"/>
    <cellStyle name="Moneda 9 4 2 5" xfId="2784" xr:uid="{00000000-0005-0000-0000-000053250000}"/>
    <cellStyle name="Moneda 9 4 2 5 2" xfId="2785" xr:uid="{00000000-0005-0000-0000-000054250000}"/>
    <cellStyle name="Moneda 9 4 2 6" xfId="2786" xr:uid="{00000000-0005-0000-0000-000055250000}"/>
    <cellStyle name="Moneda 9 4 3" xfId="2787" xr:uid="{00000000-0005-0000-0000-000056250000}"/>
    <cellStyle name="Moneda 9 4 3 2" xfId="2788" xr:uid="{00000000-0005-0000-0000-000057250000}"/>
    <cellStyle name="Moneda 9 4 3 2 2" xfId="2789" xr:uid="{00000000-0005-0000-0000-000058250000}"/>
    <cellStyle name="Moneda 9 4 3 3" xfId="2790" xr:uid="{00000000-0005-0000-0000-000059250000}"/>
    <cellStyle name="Moneda 9 4 3 3 2" xfId="2791" xr:uid="{00000000-0005-0000-0000-00005A250000}"/>
    <cellStyle name="Moneda 9 4 3 4" xfId="2792" xr:uid="{00000000-0005-0000-0000-00005B250000}"/>
    <cellStyle name="Moneda 9 4 3 4 2" xfId="2793" xr:uid="{00000000-0005-0000-0000-00005C250000}"/>
    <cellStyle name="Moneda 9 4 3 5" xfId="2794" xr:uid="{00000000-0005-0000-0000-00005D250000}"/>
    <cellStyle name="Moneda 9 4 4" xfId="2795" xr:uid="{00000000-0005-0000-0000-00005E250000}"/>
    <cellStyle name="Moneda 9 4 4 2" xfId="2796" xr:uid="{00000000-0005-0000-0000-00005F250000}"/>
    <cellStyle name="Moneda 9 4 5" xfId="2797" xr:uid="{00000000-0005-0000-0000-000060250000}"/>
    <cellStyle name="Moneda 9 4 5 2" xfId="2798" xr:uid="{00000000-0005-0000-0000-000061250000}"/>
    <cellStyle name="Moneda 9 4 6" xfId="2799" xr:uid="{00000000-0005-0000-0000-000062250000}"/>
    <cellStyle name="Moneda 9 4 6 2" xfId="2800" xr:uid="{00000000-0005-0000-0000-000063250000}"/>
    <cellStyle name="Moneda 9 4 7" xfId="2801" xr:uid="{00000000-0005-0000-0000-000064250000}"/>
    <cellStyle name="Moneda 9 5" xfId="2802" xr:uid="{00000000-0005-0000-0000-000065250000}"/>
    <cellStyle name="Moneda 9 5 2" xfId="2803" xr:uid="{00000000-0005-0000-0000-000066250000}"/>
    <cellStyle name="Moneda 9 5 2 2" xfId="2804" xr:uid="{00000000-0005-0000-0000-000067250000}"/>
    <cellStyle name="Moneda 9 5 2 2 2" xfId="2805" xr:uid="{00000000-0005-0000-0000-000068250000}"/>
    <cellStyle name="Moneda 9 5 2 3" xfId="2806" xr:uid="{00000000-0005-0000-0000-000069250000}"/>
    <cellStyle name="Moneda 9 5 2 3 2" xfId="2807" xr:uid="{00000000-0005-0000-0000-00006A250000}"/>
    <cellStyle name="Moneda 9 5 2 4" xfId="2808" xr:uid="{00000000-0005-0000-0000-00006B250000}"/>
    <cellStyle name="Moneda 9 5 2 4 2" xfId="2809" xr:uid="{00000000-0005-0000-0000-00006C250000}"/>
    <cellStyle name="Moneda 9 5 2 5" xfId="2810" xr:uid="{00000000-0005-0000-0000-00006D250000}"/>
    <cellStyle name="Moneda 9 5 3" xfId="2811" xr:uid="{00000000-0005-0000-0000-00006E250000}"/>
    <cellStyle name="Moneda 9 5 3 2" xfId="2812" xr:uid="{00000000-0005-0000-0000-00006F250000}"/>
    <cellStyle name="Moneda 9 5 4" xfId="2813" xr:uid="{00000000-0005-0000-0000-000070250000}"/>
    <cellStyle name="Moneda 9 5 4 2" xfId="2814" xr:uid="{00000000-0005-0000-0000-000071250000}"/>
    <cellStyle name="Moneda 9 5 5" xfId="2815" xr:uid="{00000000-0005-0000-0000-000072250000}"/>
    <cellStyle name="Moneda 9 5 5 2" xfId="2816" xr:uid="{00000000-0005-0000-0000-000073250000}"/>
    <cellStyle name="Moneda 9 5 6" xfId="2817" xr:uid="{00000000-0005-0000-0000-000074250000}"/>
    <cellStyle name="Moneda 9 6" xfId="2818" xr:uid="{00000000-0005-0000-0000-000075250000}"/>
    <cellStyle name="Moneda 9 6 2" xfId="2819" xr:uid="{00000000-0005-0000-0000-000076250000}"/>
    <cellStyle name="Moneda 9 6 2 2" xfId="2820" xr:uid="{00000000-0005-0000-0000-000077250000}"/>
    <cellStyle name="Moneda 9 6 3" xfId="2821" xr:uid="{00000000-0005-0000-0000-000078250000}"/>
    <cellStyle name="Moneda 9 6 3 2" xfId="2822" xr:uid="{00000000-0005-0000-0000-000079250000}"/>
    <cellStyle name="Moneda 9 6 4" xfId="2823" xr:uid="{00000000-0005-0000-0000-00007A250000}"/>
    <cellStyle name="Moneda 9 6 4 2" xfId="2824" xr:uid="{00000000-0005-0000-0000-00007B250000}"/>
    <cellStyle name="Moneda 9 6 5" xfId="2825" xr:uid="{00000000-0005-0000-0000-00007C250000}"/>
    <cellStyle name="Moneda 9 7" xfId="2826" xr:uid="{00000000-0005-0000-0000-00007D250000}"/>
    <cellStyle name="Moneda 9 7 2" xfId="2827" xr:uid="{00000000-0005-0000-0000-00007E250000}"/>
    <cellStyle name="Moneda 9 8" xfId="2828" xr:uid="{00000000-0005-0000-0000-00007F250000}"/>
    <cellStyle name="Moneda 9 8 2" xfId="2829" xr:uid="{00000000-0005-0000-0000-000080250000}"/>
    <cellStyle name="Moneda 9 9" xfId="2830" xr:uid="{00000000-0005-0000-0000-000081250000}"/>
    <cellStyle name="Moneda 9 9 2" xfId="2831" xr:uid="{00000000-0005-0000-0000-000082250000}"/>
    <cellStyle name="Moneda 90" xfId="6377" xr:uid="{00000000-0005-0000-0000-000083250000}"/>
    <cellStyle name="Moneda 91" xfId="6293" xr:uid="{00000000-0005-0000-0000-000084250000}"/>
    <cellStyle name="Moneda 92" xfId="6310" xr:uid="{00000000-0005-0000-0000-000085250000}"/>
    <cellStyle name="Moneda 93" xfId="6311" xr:uid="{00000000-0005-0000-0000-000086250000}"/>
    <cellStyle name="Moneda 94" xfId="6306" xr:uid="{00000000-0005-0000-0000-000087250000}"/>
    <cellStyle name="Moneda 95" xfId="9656" xr:uid="{00000000-0005-0000-0000-000088250000}"/>
    <cellStyle name="Moneda 96" xfId="9658" xr:uid="{00000000-0005-0000-0000-000089250000}"/>
    <cellStyle name="Moneda 97" xfId="6299" xr:uid="{00000000-0005-0000-0000-00008A250000}"/>
    <cellStyle name="Moneda 98" xfId="9659" xr:uid="{00000000-0005-0000-0000-00008B250000}"/>
    <cellStyle name="Moneda 99" xfId="9624" xr:uid="{00000000-0005-0000-0000-00008C250000}"/>
    <cellStyle name="Moneda 99 2" xfId="16362" xr:uid="{D0E62F4F-E036-4A51-A75F-F429764D378C}"/>
    <cellStyle name="Moneda_Hoja1 2 2" xfId="10098" xr:uid="{1AEE072A-6B02-40E6-A7F0-A9FBDE6FAF10}"/>
    <cellStyle name="Neutral 2" xfId="2832" xr:uid="{00000000-0005-0000-0000-00008E250000}"/>
    <cellStyle name="Normal" xfId="0" builtinId="0"/>
    <cellStyle name="Normal 2" xfId="16" xr:uid="{00000000-0005-0000-0000-000090250000}"/>
    <cellStyle name="Normal 2 10" xfId="17" xr:uid="{00000000-0005-0000-0000-000091250000}"/>
    <cellStyle name="Normal 2 10 2" xfId="4140" xr:uid="{00000000-0005-0000-0000-000092250000}"/>
    <cellStyle name="Normal 2 2" xfId="2833" xr:uid="{00000000-0005-0000-0000-000093250000}"/>
    <cellStyle name="Normal 2 2 2" xfId="2834" xr:uid="{00000000-0005-0000-0000-000094250000}"/>
    <cellStyle name="Normal 2 3" xfId="2835" xr:uid="{00000000-0005-0000-0000-000095250000}"/>
    <cellStyle name="Normal 2 3 2" xfId="2836" xr:uid="{00000000-0005-0000-0000-000096250000}"/>
    <cellStyle name="Normal 2 4" xfId="2837" xr:uid="{00000000-0005-0000-0000-000097250000}"/>
    <cellStyle name="Normal 3" xfId="18" xr:uid="{00000000-0005-0000-0000-000098250000}"/>
    <cellStyle name="Normal 3 2" xfId="19" xr:uid="{00000000-0005-0000-0000-000099250000}"/>
    <cellStyle name="Normal 3 2 2" xfId="2838" xr:uid="{00000000-0005-0000-0000-00009A250000}"/>
    <cellStyle name="Normal 3 2 2 2" xfId="2839" xr:uid="{00000000-0005-0000-0000-00009B250000}"/>
    <cellStyle name="Normal 3 2 3" xfId="2840" xr:uid="{00000000-0005-0000-0000-00009C250000}"/>
    <cellStyle name="Normal 3 3" xfId="2841" xr:uid="{00000000-0005-0000-0000-00009D250000}"/>
    <cellStyle name="Normal 3 4" xfId="2842" xr:uid="{00000000-0005-0000-0000-00009E250000}"/>
    <cellStyle name="Normal 3 5" xfId="2843" xr:uid="{00000000-0005-0000-0000-00009F250000}"/>
    <cellStyle name="Normal 3_CADENA DE VALOR" xfId="27" xr:uid="{00000000-0005-0000-0000-0000A0250000}"/>
    <cellStyle name="Normal 4" xfId="2844" xr:uid="{00000000-0005-0000-0000-0000A1250000}"/>
    <cellStyle name="Normal 4 2" xfId="20" xr:uid="{00000000-0005-0000-0000-0000A2250000}"/>
    <cellStyle name="Normal 5" xfId="2845" xr:uid="{00000000-0005-0000-0000-0000A3250000}"/>
    <cellStyle name="Normal 6 2" xfId="2846" xr:uid="{00000000-0005-0000-0000-0000A4250000}"/>
    <cellStyle name="Normal 7" xfId="2869" xr:uid="{00000000-0005-0000-0000-0000A5250000}"/>
    <cellStyle name="Normal_CADENA DE VALOR" xfId="2867" xr:uid="{00000000-0005-0000-0000-0000A6250000}"/>
    <cellStyle name="Numeric" xfId="2847" xr:uid="{00000000-0005-0000-0000-0000A7250000}"/>
    <cellStyle name="NumericWithBorder" xfId="2848" xr:uid="{00000000-0005-0000-0000-0000A8250000}"/>
    <cellStyle name="NumericWithBorder 2" xfId="2849" xr:uid="{00000000-0005-0000-0000-0000A9250000}"/>
    <cellStyle name="NumericWithBorder 2 2" xfId="2850" xr:uid="{00000000-0005-0000-0000-0000AA250000}"/>
    <cellStyle name="NumericWithBorder 2 3" xfId="2851" xr:uid="{00000000-0005-0000-0000-0000AB250000}"/>
    <cellStyle name="NumericWithBorder 2 4" xfId="2852" xr:uid="{00000000-0005-0000-0000-0000AC250000}"/>
    <cellStyle name="NumericWithBorder 3" xfId="2853" xr:uid="{00000000-0005-0000-0000-0000AD250000}"/>
    <cellStyle name="NumericWithBorder 4" xfId="2854" xr:uid="{00000000-0005-0000-0000-0000AE250000}"/>
    <cellStyle name="NumericWithBorder 5" xfId="2855" xr:uid="{00000000-0005-0000-0000-0000AF250000}"/>
    <cellStyle name="Percent" xfId="2856" xr:uid="{00000000-0005-0000-0000-0000B0250000}"/>
    <cellStyle name="Percent 2" xfId="2857" xr:uid="{00000000-0005-0000-0000-0000B1250000}"/>
    <cellStyle name="Percent 2 2" xfId="2858" xr:uid="{00000000-0005-0000-0000-0000B2250000}"/>
    <cellStyle name="Porcentaje" xfId="21" builtinId="5"/>
    <cellStyle name="Porcentaje 2" xfId="24" xr:uid="{00000000-0005-0000-0000-0000B4250000}"/>
    <cellStyle name="Porcentaje 2 2" xfId="2859" xr:uid="{00000000-0005-0000-0000-0000B5250000}"/>
    <cellStyle name="Porcentaje 3" xfId="25" xr:uid="{00000000-0005-0000-0000-0000B6250000}"/>
    <cellStyle name="Porcentaje 3 2" xfId="2860" xr:uid="{00000000-0005-0000-0000-0000B7250000}"/>
    <cellStyle name="Porcentaje 4" xfId="26" xr:uid="{00000000-0005-0000-0000-0000B8250000}"/>
    <cellStyle name="Porcentaje 5" xfId="4561" xr:uid="{00000000-0005-0000-0000-0000B9250000}"/>
    <cellStyle name="Porcentaje 6" xfId="6300" xr:uid="{00000000-0005-0000-0000-0000BA250000}"/>
    <cellStyle name="Porcentual 2" xfId="22" xr:uid="{00000000-0005-0000-0000-0000BB250000}"/>
    <cellStyle name="Porcentual 2 2" xfId="23" xr:uid="{00000000-0005-0000-0000-0000BC250000}"/>
    <cellStyle name="Porcentual 2 2 2" xfId="2861" xr:uid="{00000000-0005-0000-0000-0000BD250000}"/>
    <cellStyle name="Porcentual 2 3" xfId="2862" xr:uid="{00000000-0005-0000-0000-0000BE250000}"/>
    <cellStyle name="Porcentual 2 3 2" xfId="2863" xr:uid="{00000000-0005-0000-0000-0000BF250000}"/>
    <cellStyle name="Porcentual 3" xfId="2864" xr:uid="{00000000-0005-0000-0000-0000C0250000}"/>
  </cellStyles>
  <dxfs count="0"/>
  <tableStyles count="0" defaultTableStyle="TableStyleMedium9" defaultPivotStyle="PivotStyleLight16"/>
  <colors>
    <mruColors>
      <color rgb="FF00FFFF"/>
      <color rgb="FFB7A1FD"/>
      <color rgb="FFA78CFC"/>
      <color rgb="FF815BFB"/>
      <color rgb="FFCC99FF"/>
      <color rgb="FF00FF00"/>
      <color rgb="FF75DBFF"/>
      <color rgb="FF9474FC"/>
      <color rgb="FF6638FA"/>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377516</xdr:rowOff>
    </xdr:from>
    <xdr:to>
      <xdr:col>5</xdr:col>
      <xdr:colOff>377642</xdr:colOff>
      <xdr:row>2</xdr:row>
      <xdr:rowOff>743572</xdr:rowOff>
    </xdr:to>
    <xdr:pic>
      <xdr:nvPicPr>
        <xdr:cNvPr id="2" name="Imagen 1">
          <a:extLst>
            <a:ext uri="{FF2B5EF4-FFF2-40B4-BE49-F238E27FC236}">
              <a16:creationId xmlns:a16="http://schemas.microsoft.com/office/drawing/2014/main" id="{47E27FE0-7EAE-4429-BACC-3D9DAC506F5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568016"/>
          <a:ext cx="4141922" cy="8461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370739</xdr:rowOff>
    </xdr:from>
    <xdr:to>
      <xdr:col>3</xdr:col>
      <xdr:colOff>734473</xdr:colOff>
      <xdr:row>2</xdr:row>
      <xdr:rowOff>342184</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70739"/>
          <a:ext cx="4088067" cy="11422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97566</xdr:colOff>
      <xdr:row>0</xdr:row>
      <xdr:rowOff>4533</xdr:rowOff>
    </xdr:from>
    <xdr:to>
      <xdr:col>2</xdr:col>
      <xdr:colOff>1454944</xdr:colOff>
      <xdr:row>2</xdr:row>
      <xdr:rowOff>269468</xdr:rowOff>
    </xdr:to>
    <xdr:pic>
      <xdr:nvPicPr>
        <xdr:cNvPr id="2" name="Imagen 1">
          <a:extLst>
            <a:ext uri="{FF2B5EF4-FFF2-40B4-BE49-F238E27FC236}">
              <a16:creationId xmlns:a16="http://schemas.microsoft.com/office/drawing/2014/main" id="{BB9F29F3-E804-4013-B7E4-CBDE7EE18DC8}"/>
            </a:ext>
          </a:extLst>
        </xdr:cNvPr>
        <xdr:cNvPicPr>
          <a:picLocks noChangeAspect="1"/>
        </xdr:cNvPicPr>
      </xdr:nvPicPr>
      <xdr:blipFill>
        <a:blip xmlns:r="http://schemas.openxmlformats.org/officeDocument/2006/relationships" r:embed="rId1"/>
        <a:stretch>
          <a:fillRect/>
        </a:stretch>
      </xdr:blipFill>
      <xdr:spPr>
        <a:xfrm>
          <a:off x="97566" y="4533"/>
          <a:ext cx="3883884" cy="16746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1422042</xdr:colOff>
      <xdr:row>2</xdr:row>
      <xdr:rowOff>107324</xdr:rowOff>
    </xdr:to>
    <xdr:pic>
      <xdr:nvPicPr>
        <xdr:cNvPr id="2" name="Imagen 1">
          <a:extLst>
            <a:ext uri="{FF2B5EF4-FFF2-40B4-BE49-F238E27FC236}">
              <a16:creationId xmlns:a16="http://schemas.microsoft.com/office/drawing/2014/main" id="{6CCD59C2-FA7E-EC2F-F355-CAC7B7E916C5}"/>
            </a:ext>
          </a:extLst>
        </xdr:cNvPr>
        <xdr:cNvPicPr>
          <a:picLocks noChangeAspect="1"/>
        </xdr:cNvPicPr>
      </xdr:nvPicPr>
      <xdr:blipFill>
        <a:blip xmlns:r="http://schemas.openxmlformats.org/officeDocument/2006/relationships" r:embed="rId1"/>
        <a:stretch>
          <a:fillRect/>
        </a:stretch>
      </xdr:blipFill>
      <xdr:spPr>
        <a:xfrm>
          <a:off x="0" y="0"/>
          <a:ext cx="2186725" cy="50978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200025</xdr:rowOff>
    </xdr:from>
    <xdr:to>
      <xdr:col>1</xdr:col>
      <xdr:colOff>1038225</xdr:colOff>
      <xdr:row>2</xdr:row>
      <xdr:rowOff>247650</xdr:rowOff>
    </xdr:to>
    <xdr:pic>
      <xdr:nvPicPr>
        <xdr:cNvPr id="2" name="Imagen 1">
          <a:extLst>
            <a:ext uri="{FF2B5EF4-FFF2-40B4-BE49-F238E27FC236}">
              <a16:creationId xmlns:a16="http://schemas.microsoft.com/office/drawing/2014/main" id="{B7BFEE7E-C142-419F-A313-96BD684D01F2}"/>
            </a:ext>
          </a:extLst>
        </xdr:cNvPr>
        <xdr:cNvPicPr>
          <a:picLocks noChangeAspect="1"/>
        </xdr:cNvPicPr>
      </xdr:nvPicPr>
      <xdr:blipFill>
        <a:blip xmlns:r="http://schemas.openxmlformats.org/officeDocument/2006/relationships" r:embed="rId1"/>
        <a:stretch>
          <a:fillRect/>
        </a:stretch>
      </xdr:blipFill>
      <xdr:spPr>
        <a:xfrm>
          <a:off x="9525" y="200025"/>
          <a:ext cx="2124075" cy="8477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13C5CD75-6465-437A-8626-C7D4BF6269A2}"/>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243;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sheetName val="SPI"/>
    </sheetNames>
    <sheetDataSet>
      <sheetData sheetId="0">
        <row r="14">
          <cell r="U14">
            <v>45.54</v>
          </cell>
        </row>
        <row r="15">
          <cell r="U15">
            <v>2.5379999999999998</v>
          </cell>
        </row>
        <row r="17">
          <cell r="U17">
            <v>4.8070000000000004</v>
          </cell>
          <cell r="W17">
            <v>5.24</v>
          </cell>
        </row>
        <row r="18">
          <cell r="U18">
            <v>0.2</v>
          </cell>
        </row>
      </sheetData>
      <sheetData sheetId="1">
        <row r="11">
          <cell r="H11">
            <v>2239274028</v>
          </cell>
          <cell r="P11">
            <v>208535000</v>
          </cell>
          <cell r="R11">
            <v>261972893</v>
          </cell>
        </row>
        <row r="15">
          <cell r="S15">
            <v>1985716202</v>
          </cell>
          <cell r="EB15">
            <v>835562923</v>
          </cell>
        </row>
        <row r="17">
          <cell r="H17">
            <v>632180000</v>
          </cell>
          <cell r="R17">
            <v>208073593</v>
          </cell>
          <cell r="S17">
            <v>588967593</v>
          </cell>
          <cell r="T17">
            <v>543446593</v>
          </cell>
          <cell r="DZ17">
            <v>190062000</v>
          </cell>
        </row>
        <row r="23">
          <cell r="H23">
            <v>846820000</v>
          </cell>
          <cell r="R23">
            <v>328756825</v>
          </cell>
          <cell r="S23">
            <v>817958593</v>
          </cell>
          <cell r="T23">
            <v>755491393</v>
          </cell>
        </row>
        <row r="27">
          <cell r="DZ27">
            <v>323308102</v>
          </cell>
        </row>
        <row r="29">
          <cell r="H29">
            <v>201000000</v>
          </cell>
          <cell r="R29">
            <v>76021593</v>
          </cell>
          <cell r="S29">
            <v>144912593</v>
          </cell>
          <cell r="T29">
            <v>143476093</v>
          </cell>
        </row>
        <row r="33">
          <cell r="DZ33">
            <v>71564000</v>
          </cell>
        </row>
        <row r="36">
          <cell r="J36">
            <v>15250000</v>
          </cell>
          <cell r="L36">
            <v>741070000</v>
          </cell>
          <cell r="N36">
            <v>786690347</v>
          </cell>
          <cell r="P36">
            <v>793469102</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drive.google.com/drive/folders/1KWGHJozevCeNbGCl6AJ5XGI6ZJiGBbaW?usp=share_link"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M29"/>
  <sheetViews>
    <sheetView topLeftCell="A4" zoomScale="59" zoomScaleNormal="59" zoomScaleSheetLayoutView="70" zoomScalePageLayoutView="60" workbookViewId="0">
      <selection activeCell="G8" sqref="G8:FA8"/>
    </sheetView>
  </sheetViews>
  <sheetFormatPr baseColWidth="10" defaultColWidth="10.7109375" defaultRowHeight="15" x14ac:dyDescent="0.25"/>
  <cols>
    <col min="1" max="1" width="8.42578125" customWidth="1"/>
    <col min="2" max="2" width="11" customWidth="1"/>
    <col min="3" max="3" width="8.7109375" customWidth="1"/>
    <col min="4" max="4" width="19.28515625" customWidth="1"/>
    <col min="5" max="5" width="7.42578125" customWidth="1"/>
    <col min="6" max="6" width="24.42578125" customWidth="1"/>
    <col min="7" max="7" width="20" customWidth="1"/>
    <col min="8" max="8" width="23.42578125" customWidth="1"/>
    <col min="9" max="9" width="22" style="15" customWidth="1"/>
    <col min="10" max="10" width="19.7109375" style="15" hidden="1" customWidth="1"/>
    <col min="11" max="11" width="17" style="15" hidden="1" customWidth="1"/>
    <col min="12" max="23" width="22.7109375" style="15" hidden="1" customWidth="1"/>
    <col min="24" max="24" width="16.42578125" style="15" hidden="1" customWidth="1"/>
    <col min="25" max="25" width="20.42578125" style="15" hidden="1" customWidth="1"/>
    <col min="26" max="26" width="20.140625" style="15" customWidth="1"/>
    <col min="27" max="27" width="22.28515625" style="15" customWidth="1"/>
    <col min="28" max="36" width="19.42578125" style="15" hidden="1" customWidth="1"/>
    <col min="37" max="37" width="14.140625" style="15" hidden="1" customWidth="1"/>
    <col min="38" max="38" width="21" style="15" hidden="1" customWidth="1"/>
    <col min="39" max="39" width="14.140625" style="15" hidden="1" customWidth="1"/>
    <col min="40" max="40" width="22.42578125" style="15" hidden="1" customWidth="1"/>
    <col min="41" max="41" width="14.140625" style="15" hidden="1" customWidth="1"/>
    <col min="42" max="42" width="17.42578125" style="15" hidden="1" customWidth="1"/>
    <col min="43" max="43" width="14.140625" style="15" hidden="1" customWidth="1"/>
    <col min="44" max="44" width="17.7109375" style="15" hidden="1" customWidth="1"/>
    <col min="45" max="45" width="14.140625" style="15" hidden="1" customWidth="1"/>
    <col min="46" max="46" width="17.7109375" style="15" hidden="1" customWidth="1"/>
    <col min="47" max="47" width="14.140625" style="15" hidden="1" customWidth="1"/>
    <col min="48" max="48" width="23.7109375" style="15" hidden="1" customWidth="1"/>
    <col min="49" max="49" width="14.42578125" style="15" hidden="1" customWidth="1"/>
    <col min="50" max="50" width="16.7109375" style="15" hidden="1" customWidth="1"/>
    <col min="51" max="51" width="13.140625" style="15" hidden="1" customWidth="1"/>
    <col min="52" max="52" width="17.7109375" style="15" hidden="1" customWidth="1"/>
    <col min="53" max="53" width="27.7109375" style="15" hidden="1" customWidth="1"/>
    <col min="54" max="54" width="24" style="15" hidden="1" customWidth="1"/>
    <col min="55" max="55" width="22.7109375" style="15" hidden="1" customWidth="1"/>
    <col min="56" max="56" width="19.7109375" style="15" customWidth="1"/>
    <col min="57" max="57" width="22.42578125" style="15" customWidth="1"/>
    <col min="58" max="58" width="26.42578125" style="15" hidden="1" customWidth="1"/>
    <col min="59" max="59" width="17.42578125" style="15" hidden="1" customWidth="1"/>
    <col min="60" max="60" width="18" style="15" hidden="1" customWidth="1"/>
    <col min="61" max="61" width="15.7109375" style="15" hidden="1" customWidth="1"/>
    <col min="62" max="62" width="20.140625" style="15" hidden="1" customWidth="1"/>
    <col min="63" max="64" width="23" style="15" hidden="1" customWidth="1"/>
    <col min="65" max="65" width="24.42578125" style="15" hidden="1" customWidth="1"/>
    <col min="66" max="66" width="17.7109375" style="15" hidden="1" customWidth="1"/>
    <col min="67" max="67" width="20.7109375" style="15" hidden="1" customWidth="1"/>
    <col min="68" max="68" width="24.42578125" style="15" hidden="1" customWidth="1"/>
    <col min="69" max="69" width="22.140625" style="15" hidden="1" customWidth="1"/>
    <col min="70" max="70" width="19.7109375" style="15" hidden="1" customWidth="1"/>
    <col min="71" max="71" width="25.28515625" style="15" hidden="1" customWidth="1"/>
    <col min="72" max="72" width="19.7109375" style="15" hidden="1" customWidth="1"/>
    <col min="73" max="73" width="26.7109375" style="15" hidden="1" customWidth="1"/>
    <col min="74" max="74" width="20.42578125" style="15" hidden="1" customWidth="1"/>
    <col min="75" max="75" width="27.28515625" style="15" hidden="1" customWidth="1"/>
    <col min="76" max="76" width="18.7109375" style="15" hidden="1" customWidth="1"/>
    <col min="77" max="77" width="20.7109375" style="15" hidden="1" customWidth="1"/>
    <col min="78" max="78" width="23.7109375" style="15" hidden="1" customWidth="1"/>
    <col min="79" max="79" width="23.140625" style="15" hidden="1" customWidth="1"/>
    <col min="80" max="80" width="17.7109375" style="15" hidden="1" customWidth="1"/>
    <col min="81" max="81" width="13.7109375" style="15" hidden="1" customWidth="1"/>
    <col min="82" max="82" width="17" style="15" hidden="1" customWidth="1"/>
    <col min="83" max="83" width="19.42578125" style="15" hidden="1" customWidth="1"/>
    <col min="84" max="84" width="25" style="15" hidden="1" customWidth="1"/>
    <col min="85" max="85" width="21.7109375" style="15" hidden="1" customWidth="1"/>
    <col min="86" max="87" width="21.42578125" style="15" customWidth="1"/>
    <col min="88" max="88" width="20.7109375" style="15" hidden="1" customWidth="1"/>
    <col min="89" max="90" width="13" style="15" hidden="1" customWidth="1"/>
    <col min="91" max="92" width="15.28515625" style="15" hidden="1" customWidth="1"/>
    <col min="93" max="104" width="17.42578125" style="15" hidden="1" customWidth="1"/>
    <col min="105" max="105" width="13" style="15" hidden="1" customWidth="1"/>
    <col min="106" max="106" width="24.28515625" style="15" hidden="1" customWidth="1"/>
    <col min="107" max="107" width="13" style="15" hidden="1" customWidth="1"/>
    <col min="108" max="108" width="21.42578125" style="15" hidden="1" customWidth="1"/>
    <col min="109" max="109" width="13" style="15" hidden="1" customWidth="1"/>
    <col min="110" max="110" width="22" style="15" hidden="1" customWidth="1"/>
    <col min="111" max="111" width="13" style="15" hidden="1" customWidth="1"/>
    <col min="112" max="112" width="19" style="15" hidden="1" customWidth="1"/>
    <col min="113" max="114" width="20.7109375" style="15" hidden="1" customWidth="1"/>
    <col min="115" max="115" width="25.7109375" style="15" hidden="1" customWidth="1"/>
    <col min="116" max="116" width="24.42578125" style="15" customWidth="1"/>
    <col min="117" max="117" width="20.7109375" style="15" customWidth="1"/>
    <col min="118" max="118" width="23" style="15" customWidth="1"/>
    <col min="119" max="127" width="19.42578125" style="15" customWidth="1"/>
    <col min="128" max="128" width="15.42578125" style="15" customWidth="1"/>
    <col min="129" max="142" width="15.42578125" style="15" hidden="1" customWidth="1"/>
    <col min="143" max="147" width="21.7109375" style="15" customWidth="1"/>
    <col min="148" max="151" width="17.5703125" customWidth="1"/>
    <col min="152" max="152" width="24.140625" bestFit="1" customWidth="1"/>
    <col min="153" max="153" width="73.42578125" customWidth="1"/>
    <col min="154" max="155" width="28.5703125" customWidth="1"/>
    <col min="156" max="156" width="68.42578125" customWidth="1"/>
    <col min="157" max="157" width="63" customWidth="1"/>
    <col min="158" max="158" width="21" style="3" customWidth="1"/>
    <col min="159" max="159" width="23" bestFit="1" customWidth="1"/>
    <col min="160" max="160" width="21.7109375" customWidth="1"/>
    <col min="161" max="161" width="26.7109375" customWidth="1"/>
    <col min="162" max="162" width="11.42578125" bestFit="1" customWidth="1"/>
    <col min="163" max="163" width="12.42578125" bestFit="1" customWidth="1"/>
    <col min="164" max="164" width="13.28515625" bestFit="1" customWidth="1"/>
    <col min="166" max="166" width="14" bestFit="1" customWidth="1"/>
    <col min="168" max="168" width="14" bestFit="1" customWidth="1"/>
  </cols>
  <sheetData>
    <row r="1" spans="1:169" ht="15.75" thickBot="1" x14ac:dyDescent="0.3">
      <c r="C1" s="2"/>
      <c r="D1" s="2"/>
      <c r="E1" s="2"/>
      <c r="F1" s="2"/>
      <c r="G1" s="2"/>
      <c r="H1" s="2"/>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1"/>
      <c r="AZ1" s="11"/>
      <c r="BA1" s="11"/>
      <c r="BB1" s="11"/>
      <c r="BC1" s="11"/>
      <c r="BD1" s="11"/>
      <c r="BE1" s="11"/>
      <c r="BF1" s="11"/>
      <c r="BG1" s="11"/>
      <c r="BH1" s="11"/>
      <c r="BI1" s="11"/>
      <c r="BJ1" s="11"/>
      <c r="BK1" s="11"/>
      <c r="BL1" s="11"/>
      <c r="BM1" s="11"/>
      <c r="BN1" s="11"/>
      <c r="BO1" s="11"/>
      <c r="BP1" s="11"/>
      <c r="BQ1" s="11"/>
      <c r="BR1" s="11"/>
      <c r="BS1" s="11"/>
      <c r="BT1" s="11"/>
      <c r="BU1" s="11"/>
      <c r="BV1" s="11"/>
      <c r="BW1" s="11"/>
      <c r="BX1" s="11"/>
      <c r="BY1" s="11"/>
      <c r="BZ1" s="11"/>
      <c r="CA1" s="11"/>
      <c r="CB1" s="11"/>
      <c r="CC1" s="11"/>
      <c r="CD1" s="11"/>
      <c r="CE1" s="11"/>
      <c r="CF1" s="11"/>
      <c r="CG1" s="11"/>
      <c r="CH1" s="11"/>
      <c r="CI1" s="11"/>
      <c r="CJ1" s="11"/>
      <c r="CK1" s="11"/>
      <c r="CL1" s="11"/>
      <c r="CM1" s="11"/>
      <c r="CN1" s="11"/>
      <c r="CO1" s="11"/>
      <c r="CP1" s="11"/>
      <c r="CQ1" s="11"/>
      <c r="CR1" s="11"/>
      <c r="CS1" s="11"/>
      <c r="CT1" s="11"/>
      <c r="CU1" s="11"/>
      <c r="CV1" s="11"/>
      <c r="CW1" s="11"/>
      <c r="CX1" s="11"/>
      <c r="CY1" s="11"/>
      <c r="CZ1" s="11"/>
      <c r="DA1" s="11"/>
      <c r="DB1" s="11"/>
      <c r="DC1" s="11"/>
      <c r="DD1" s="11"/>
      <c r="DE1" s="11"/>
      <c r="DF1" s="11"/>
      <c r="DG1" s="11"/>
      <c r="DH1" s="11"/>
      <c r="DI1" s="11"/>
      <c r="DJ1" s="11"/>
      <c r="DK1" s="11"/>
      <c r="DL1" s="11"/>
      <c r="DM1" s="11"/>
      <c r="DN1" s="11"/>
      <c r="DO1" s="11"/>
      <c r="DP1" s="11"/>
      <c r="DQ1" s="11"/>
      <c r="DR1" s="11"/>
      <c r="DS1" s="11"/>
      <c r="DT1" s="11"/>
      <c r="DU1" s="11"/>
      <c r="DV1" s="11"/>
      <c r="DW1" s="11"/>
      <c r="DX1" s="11"/>
      <c r="DY1" s="11"/>
      <c r="DZ1" s="11"/>
      <c r="EA1" s="11"/>
      <c r="EB1" s="11"/>
      <c r="EC1" s="11"/>
      <c r="ED1" s="11"/>
      <c r="EE1" s="11"/>
      <c r="EF1" s="11"/>
      <c r="EG1" s="11"/>
      <c r="EH1" s="11"/>
      <c r="EI1" s="11"/>
      <c r="EJ1" s="11"/>
      <c r="EK1" s="11"/>
      <c r="EL1" s="11"/>
      <c r="EM1" s="11"/>
      <c r="EN1" s="11"/>
      <c r="EO1" s="11"/>
      <c r="EP1" s="11"/>
      <c r="EQ1" s="11"/>
      <c r="ER1" s="2"/>
      <c r="ES1" s="2"/>
      <c r="ET1" s="2"/>
      <c r="EU1" s="2"/>
      <c r="EV1" s="2"/>
      <c r="EW1" s="2"/>
      <c r="EX1" s="2"/>
      <c r="EY1" s="2"/>
      <c r="EZ1" s="2"/>
      <c r="FA1" s="2"/>
    </row>
    <row r="2" spans="1:169" s="18" customFormat="1" ht="37.5" x14ac:dyDescent="0.5">
      <c r="A2" s="841"/>
      <c r="B2" s="842"/>
      <c r="C2" s="842"/>
      <c r="D2" s="842"/>
      <c r="E2" s="842"/>
      <c r="F2" s="843"/>
      <c r="G2" s="850" t="s">
        <v>39</v>
      </c>
      <c r="H2" s="850"/>
      <c r="I2" s="850"/>
      <c r="J2" s="850"/>
      <c r="K2" s="850"/>
      <c r="L2" s="850"/>
      <c r="M2" s="850"/>
      <c r="N2" s="850"/>
      <c r="O2" s="850"/>
      <c r="P2" s="850"/>
      <c r="Q2" s="850"/>
      <c r="R2" s="850"/>
      <c r="S2" s="850"/>
      <c r="T2" s="850"/>
      <c r="U2" s="850"/>
      <c r="V2" s="850"/>
      <c r="W2" s="850"/>
      <c r="X2" s="850"/>
      <c r="Y2" s="850"/>
      <c r="Z2" s="850"/>
      <c r="AA2" s="850"/>
      <c r="AB2" s="850"/>
      <c r="AC2" s="850"/>
      <c r="AD2" s="850"/>
      <c r="AE2" s="850"/>
      <c r="AF2" s="850"/>
      <c r="AG2" s="850"/>
      <c r="AH2" s="850"/>
      <c r="AI2" s="850"/>
      <c r="AJ2" s="850"/>
      <c r="AK2" s="850"/>
      <c r="AL2" s="850"/>
      <c r="AM2" s="850"/>
      <c r="AN2" s="850"/>
      <c r="AO2" s="850"/>
      <c r="AP2" s="850"/>
      <c r="AQ2" s="850"/>
      <c r="AR2" s="850"/>
      <c r="AS2" s="850"/>
      <c r="AT2" s="850"/>
      <c r="AU2" s="850"/>
      <c r="AV2" s="850"/>
      <c r="AW2" s="850"/>
      <c r="AX2" s="850"/>
      <c r="AY2" s="850"/>
      <c r="AZ2" s="850"/>
      <c r="BA2" s="850"/>
      <c r="BB2" s="850"/>
      <c r="BC2" s="850"/>
      <c r="BD2" s="850"/>
      <c r="BE2" s="850"/>
      <c r="BF2" s="850"/>
      <c r="BG2" s="850"/>
      <c r="BH2" s="850"/>
      <c r="BI2" s="850"/>
      <c r="BJ2" s="850"/>
      <c r="BK2" s="850"/>
      <c r="BL2" s="850"/>
      <c r="BM2" s="850"/>
      <c r="BN2" s="850"/>
      <c r="BO2" s="850"/>
      <c r="BP2" s="850"/>
      <c r="BQ2" s="850"/>
      <c r="BR2" s="850"/>
      <c r="BS2" s="850"/>
      <c r="BT2" s="850"/>
      <c r="BU2" s="850"/>
      <c r="BV2" s="850"/>
      <c r="BW2" s="850"/>
      <c r="BX2" s="850"/>
      <c r="BY2" s="850"/>
      <c r="BZ2" s="850"/>
      <c r="CA2" s="850"/>
      <c r="CB2" s="850"/>
      <c r="CC2" s="850"/>
      <c r="CD2" s="850"/>
      <c r="CE2" s="850"/>
      <c r="CF2" s="850"/>
      <c r="CG2" s="850"/>
      <c r="CH2" s="850"/>
      <c r="CI2" s="850"/>
      <c r="CJ2" s="850"/>
      <c r="CK2" s="850"/>
      <c r="CL2" s="850"/>
      <c r="CM2" s="850"/>
      <c r="CN2" s="850"/>
      <c r="CO2" s="850"/>
      <c r="CP2" s="850"/>
      <c r="CQ2" s="850"/>
      <c r="CR2" s="850"/>
      <c r="CS2" s="850"/>
      <c r="CT2" s="850"/>
      <c r="CU2" s="850"/>
      <c r="CV2" s="850"/>
      <c r="CW2" s="850"/>
      <c r="CX2" s="850"/>
      <c r="CY2" s="850"/>
      <c r="CZ2" s="850"/>
      <c r="DA2" s="850"/>
      <c r="DB2" s="850"/>
      <c r="DC2" s="850"/>
      <c r="DD2" s="850"/>
      <c r="DE2" s="850"/>
      <c r="DF2" s="850"/>
      <c r="DG2" s="850"/>
      <c r="DH2" s="850"/>
      <c r="DI2" s="850"/>
      <c r="DJ2" s="850"/>
      <c r="DK2" s="850"/>
      <c r="DL2" s="850"/>
      <c r="DM2" s="850"/>
      <c r="DN2" s="850"/>
      <c r="DO2" s="850"/>
      <c r="DP2" s="850"/>
      <c r="DQ2" s="850"/>
      <c r="DR2" s="850"/>
      <c r="DS2" s="850"/>
      <c r="DT2" s="850"/>
      <c r="DU2" s="850"/>
      <c r="DV2" s="850"/>
      <c r="DW2" s="850"/>
      <c r="DX2" s="850"/>
      <c r="DY2" s="850"/>
      <c r="DZ2" s="850"/>
      <c r="EA2" s="850"/>
      <c r="EB2" s="850"/>
      <c r="EC2" s="850"/>
      <c r="ED2" s="850"/>
      <c r="EE2" s="850"/>
      <c r="EF2" s="850"/>
      <c r="EG2" s="850"/>
      <c r="EH2" s="850"/>
      <c r="EI2" s="850"/>
      <c r="EJ2" s="850"/>
      <c r="EK2" s="850"/>
      <c r="EL2" s="850"/>
      <c r="EM2" s="850"/>
      <c r="EN2" s="850"/>
      <c r="EO2" s="850"/>
      <c r="EP2" s="850"/>
      <c r="EQ2" s="850"/>
      <c r="ER2" s="850"/>
      <c r="ES2" s="850"/>
      <c r="ET2" s="850"/>
      <c r="EU2" s="850"/>
      <c r="EV2" s="850"/>
      <c r="EW2" s="850"/>
      <c r="EX2" s="850"/>
      <c r="EY2" s="850"/>
      <c r="EZ2" s="850"/>
      <c r="FA2" s="851"/>
      <c r="FB2" s="533"/>
    </row>
    <row r="3" spans="1:169" s="18" customFormat="1" ht="60" customHeight="1" thickBot="1" x14ac:dyDescent="0.65">
      <c r="A3" s="844"/>
      <c r="B3" s="845"/>
      <c r="C3" s="845"/>
      <c r="D3" s="845"/>
      <c r="E3" s="845"/>
      <c r="F3" s="846"/>
      <c r="G3" s="852" t="s">
        <v>360</v>
      </c>
      <c r="H3" s="852"/>
      <c r="I3" s="852"/>
      <c r="J3" s="852"/>
      <c r="K3" s="852"/>
      <c r="L3" s="852"/>
      <c r="M3" s="852"/>
      <c r="N3" s="852"/>
      <c r="O3" s="852"/>
      <c r="P3" s="852"/>
      <c r="Q3" s="852"/>
      <c r="R3" s="852"/>
      <c r="S3" s="852"/>
      <c r="T3" s="852"/>
      <c r="U3" s="852"/>
      <c r="V3" s="852"/>
      <c r="W3" s="852"/>
      <c r="X3" s="852"/>
      <c r="Y3" s="852"/>
      <c r="Z3" s="852"/>
      <c r="AA3" s="852"/>
      <c r="AB3" s="852"/>
      <c r="AC3" s="852"/>
      <c r="AD3" s="852"/>
      <c r="AE3" s="852"/>
      <c r="AF3" s="852"/>
      <c r="AG3" s="852"/>
      <c r="AH3" s="852"/>
      <c r="AI3" s="852"/>
      <c r="AJ3" s="852"/>
      <c r="AK3" s="852"/>
      <c r="AL3" s="852"/>
      <c r="AM3" s="852"/>
      <c r="AN3" s="852"/>
      <c r="AO3" s="852"/>
      <c r="AP3" s="852"/>
      <c r="AQ3" s="852"/>
      <c r="AR3" s="852"/>
      <c r="AS3" s="852"/>
      <c r="AT3" s="852"/>
      <c r="AU3" s="852"/>
      <c r="AV3" s="852"/>
      <c r="AW3" s="852"/>
      <c r="AX3" s="852"/>
      <c r="AY3" s="852"/>
      <c r="AZ3" s="852"/>
      <c r="BA3" s="852"/>
      <c r="BB3" s="852"/>
      <c r="BC3" s="852"/>
      <c r="BD3" s="852"/>
      <c r="BE3" s="852"/>
      <c r="BF3" s="852"/>
      <c r="BG3" s="852"/>
      <c r="BH3" s="852"/>
      <c r="BI3" s="852"/>
      <c r="BJ3" s="852"/>
      <c r="BK3" s="852"/>
      <c r="BL3" s="852"/>
      <c r="BM3" s="852"/>
      <c r="BN3" s="852"/>
      <c r="BO3" s="852"/>
      <c r="BP3" s="852"/>
      <c r="BQ3" s="852"/>
      <c r="BR3" s="852"/>
      <c r="BS3" s="852"/>
      <c r="BT3" s="852"/>
      <c r="BU3" s="852"/>
      <c r="BV3" s="852"/>
      <c r="BW3" s="852"/>
      <c r="BX3" s="852"/>
      <c r="BY3" s="852"/>
      <c r="BZ3" s="852"/>
      <c r="CA3" s="852"/>
      <c r="CB3" s="852"/>
      <c r="CC3" s="852"/>
      <c r="CD3" s="852"/>
      <c r="CE3" s="852"/>
      <c r="CF3" s="852"/>
      <c r="CG3" s="852"/>
      <c r="CH3" s="852"/>
      <c r="CI3" s="852"/>
      <c r="CJ3" s="852"/>
      <c r="CK3" s="852"/>
      <c r="CL3" s="852"/>
      <c r="CM3" s="852"/>
      <c r="CN3" s="852"/>
      <c r="CO3" s="852"/>
      <c r="CP3" s="852"/>
      <c r="CQ3" s="852"/>
      <c r="CR3" s="852"/>
      <c r="CS3" s="852"/>
      <c r="CT3" s="852"/>
      <c r="CU3" s="852"/>
      <c r="CV3" s="852"/>
      <c r="CW3" s="852"/>
      <c r="CX3" s="852"/>
      <c r="CY3" s="852"/>
      <c r="CZ3" s="852"/>
      <c r="DA3" s="852"/>
      <c r="DB3" s="852"/>
      <c r="DC3" s="852"/>
      <c r="DD3" s="852"/>
      <c r="DE3" s="852"/>
      <c r="DF3" s="852"/>
      <c r="DG3" s="852"/>
      <c r="DH3" s="852"/>
      <c r="DI3" s="852"/>
      <c r="DJ3" s="852"/>
      <c r="DK3" s="852"/>
      <c r="DL3" s="852"/>
      <c r="DM3" s="852"/>
      <c r="DN3" s="852"/>
      <c r="DO3" s="852"/>
      <c r="DP3" s="852"/>
      <c r="DQ3" s="852"/>
      <c r="DR3" s="852"/>
      <c r="DS3" s="852"/>
      <c r="DT3" s="852"/>
      <c r="DU3" s="852"/>
      <c r="DV3" s="852"/>
      <c r="DW3" s="852"/>
      <c r="DX3" s="852"/>
      <c r="DY3" s="852"/>
      <c r="DZ3" s="852"/>
      <c r="EA3" s="852"/>
      <c r="EB3" s="852"/>
      <c r="EC3" s="852"/>
      <c r="ED3" s="852"/>
      <c r="EE3" s="852"/>
      <c r="EF3" s="852"/>
      <c r="EG3" s="852"/>
      <c r="EH3" s="852"/>
      <c r="EI3" s="852"/>
      <c r="EJ3" s="852"/>
      <c r="EK3" s="852"/>
      <c r="EL3" s="852"/>
      <c r="EM3" s="852"/>
      <c r="EN3" s="852"/>
      <c r="EO3" s="852"/>
      <c r="EP3" s="852"/>
      <c r="EQ3" s="852"/>
      <c r="ER3" s="852"/>
      <c r="ES3" s="852"/>
      <c r="ET3" s="852"/>
      <c r="EU3" s="852"/>
      <c r="EV3" s="852"/>
      <c r="EW3" s="852"/>
      <c r="EX3" s="852"/>
      <c r="EY3" s="852"/>
      <c r="EZ3" s="852"/>
      <c r="FA3" s="852"/>
      <c r="FB3" s="533"/>
    </row>
    <row r="4" spans="1:169" s="17" customFormat="1" ht="27" thickBot="1" x14ac:dyDescent="0.45">
      <c r="A4" s="847"/>
      <c r="B4" s="848"/>
      <c r="C4" s="848"/>
      <c r="D4" s="848"/>
      <c r="E4" s="848"/>
      <c r="F4" s="849"/>
      <c r="G4" s="853" t="s">
        <v>48</v>
      </c>
      <c r="H4" s="853"/>
      <c r="I4" s="853"/>
      <c r="J4" s="853"/>
      <c r="K4" s="853"/>
      <c r="L4" s="853"/>
      <c r="M4" s="853"/>
      <c r="N4" s="853"/>
      <c r="O4" s="853"/>
      <c r="P4" s="853"/>
      <c r="Q4" s="853"/>
      <c r="R4" s="853"/>
      <c r="S4" s="853"/>
      <c r="T4" s="853"/>
      <c r="U4" s="853"/>
      <c r="V4" s="853"/>
      <c r="W4" s="853"/>
      <c r="X4" s="853"/>
      <c r="Y4" s="853"/>
      <c r="Z4" s="853"/>
      <c r="AA4" s="853"/>
      <c r="AB4" s="853"/>
      <c r="AC4" s="853"/>
      <c r="AD4" s="853"/>
      <c r="AE4" s="853"/>
      <c r="AF4" s="853"/>
      <c r="AG4" s="853"/>
      <c r="AH4" s="853"/>
      <c r="AI4" s="853"/>
      <c r="AJ4" s="853"/>
      <c r="AK4" s="853"/>
      <c r="AL4" s="853"/>
      <c r="AM4" s="853"/>
      <c r="AN4" s="853"/>
      <c r="AO4" s="853"/>
      <c r="AP4" s="853"/>
      <c r="AQ4" s="853"/>
      <c r="AR4" s="853"/>
      <c r="AS4" s="853"/>
      <c r="AT4" s="853"/>
      <c r="AU4" s="853"/>
      <c r="AV4" s="853"/>
      <c r="AW4" s="853"/>
      <c r="AX4" s="853"/>
      <c r="AY4" s="853"/>
      <c r="AZ4" s="853"/>
      <c r="BA4" s="853"/>
      <c r="BB4" s="853"/>
      <c r="BC4" s="853"/>
      <c r="BD4" s="853"/>
      <c r="BE4" s="853"/>
      <c r="BF4" s="853"/>
      <c r="BG4" s="853"/>
      <c r="BH4" s="853"/>
      <c r="BI4" s="853"/>
      <c r="BJ4" s="853"/>
      <c r="BK4" s="853"/>
      <c r="BL4" s="853"/>
      <c r="BM4" s="853"/>
      <c r="BN4" s="853"/>
      <c r="BO4" s="853"/>
      <c r="BP4" s="853"/>
      <c r="BQ4" s="853"/>
      <c r="BR4" s="853"/>
      <c r="BS4" s="853"/>
      <c r="BT4" s="853"/>
      <c r="BU4" s="853"/>
      <c r="BV4" s="853"/>
      <c r="BW4" s="853"/>
      <c r="BX4" s="853"/>
      <c r="BY4" s="853"/>
      <c r="BZ4" s="853"/>
      <c r="CA4" s="853"/>
      <c r="CB4" s="853"/>
      <c r="CC4" s="853"/>
      <c r="CD4" s="853"/>
      <c r="CE4" s="853"/>
      <c r="CF4" s="853"/>
      <c r="CG4" s="853"/>
      <c r="CH4" s="853"/>
      <c r="CI4" s="853"/>
      <c r="CJ4" s="853"/>
      <c r="CK4" s="853"/>
      <c r="CL4" s="853"/>
      <c r="CM4" s="853"/>
      <c r="CN4" s="853"/>
      <c r="CO4" s="853"/>
      <c r="CP4" s="853"/>
      <c r="CQ4" s="853"/>
      <c r="CR4" s="853"/>
      <c r="CS4" s="853"/>
      <c r="CT4" s="853"/>
      <c r="CU4" s="853"/>
      <c r="CV4" s="853"/>
      <c r="CW4" s="853"/>
      <c r="CX4" s="853"/>
      <c r="CY4" s="853"/>
      <c r="CZ4" s="853"/>
      <c r="DA4" s="853"/>
      <c r="DB4" s="853"/>
      <c r="DC4" s="853"/>
      <c r="DD4" s="853"/>
      <c r="DE4" s="853"/>
      <c r="DF4" s="853"/>
      <c r="DG4" s="853"/>
      <c r="DH4" s="853"/>
      <c r="DI4" s="853"/>
      <c r="DJ4" s="853"/>
      <c r="DK4" s="853"/>
      <c r="DL4" s="853"/>
      <c r="DM4" s="853"/>
      <c r="DN4" s="853"/>
      <c r="DO4" s="853"/>
      <c r="DP4" s="853"/>
      <c r="DQ4" s="853"/>
      <c r="DR4" s="853"/>
      <c r="DS4" s="853"/>
      <c r="DT4" s="853"/>
      <c r="DU4" s="853"/>
      <c r="DV4" s="853"/>
      <c r="DW4" s="853"/>
      <c r="DX4" s="853"/>
      <c r="DY4" s="853"/>
      <c r="DZ4" s="853"/>
      <c r="EA4" s="853"/>
      <c r="EB4" s="853"/>
      <c r="EC4" s="853"/>
      <c r="ED4" s="853"/>
      <c r="EE4" s="853"/>
      <c r="EF4" s="853"/>
      <c r="EG4" s="853"/>
      <c r="EH4" s="853"/>
      <c r="EI4" s="853"/>
      <c r="EJ4" s="853"/>
      <c r="EK4" s="853"/>
      <c r="EL4" s="853"/>
      <c r="EM4" s="853"/>
      <c r="EN4" s="853"/>
      <c r="EO4" s="853"/>
      <c r="EP4" s="853"/>
      <c r="EQ4" s="853"/>
      <c r="ER4" s="854" t="s">
        <v>343</v>
      </c>
      <c r="ES4" s="855"/>
      <c r="ET4" s="855"/>
      <c r="EU4" s="855"/>
      <c r="EV4" s="855"/>
      <c r="EW4" s="855"/>
      <c r="EX4" s="855"/>
      <c r="EY4" s="855"/>
      <c r="EZ4" s="855"/>
      <c r="FA4" s="856"/>
      <c r="FB4" s="534"/>
    </row>
    <row r="5" spans="1:169" ht="40.5" customHeight="1" thickBot="1" x14ac:dyDescent="0.3">
      <c r="A5" s="825" t="s">
        <v>0</v>
      </c>
      <c r="B5" s="826"/>
      <c r="C5" s="826"/>
      <c r="D5" s="826"/>
      <c r="E5" s="826"/>
      <c r="F5" s="826"/>
      <c r="G5" s="827" t="s">
        <v>369</v>
      </c>
      <c r="H5" s="828"/>
      <c r="I5" s="828"/>
      <c r="J5" s="828"/>
      <c r="K5" s="828"/>
      <c r="L5" s="828"/>
      <c r="M5" s="828"/>
      <c r="N5" s="828"/>
      <c r="O5" s="828"/>
      <c r="P5" s="828"/>
      <c r="Q5" s="828"/>
      <c r="R5" s="828"/>
      <c r="S5" s="828"/>
      <c r="T5" s="828"/>
      <c r="U5" s="828"/>
      <c r="V5" s="828"/>
      <c r="W5" s="828"/>
      <c r="X5" s="828"/>
      <c r="Y5" s="828"/>
      <c r="Z5" s="828"/>
      <c r="AA5" s="828"/>
      <c r="AB5" s="828"/>
      <c r="AC5" s="828"/>
      <c r="AD5" s="828"/>
      <c r="AE5" s="828"/>
      <c r="AF5" s="828"/>
      <c r="AG5" s="828"/>
      <c r="AH5" s="828"/>
      <c r="AI5" s="828"/>
      <c r="AJ5" s="828"/>
      <c r="AK5" s="828"/>
      <c r="AL5" s="828"/>
      <c r="AM5" s="828"/>
      <c r="AN5" s="828"/>
      <c r="AO5" s="828"/>
      <c r="AP5" s="828"/>
      <c r="AQ5" s="828"/>
      <c r="AR5" s="828"/>
      <c r="AS5" s="828"/>
      <c r="AT5" s="828"/>
      <c r="AU5" s="828"/>
      <c r="AV5" s="828"/>
      <c r="AW5" s="828"/>
      <c r="AX5" s="828"/>
      <c r="AY5" s="828"/>
      <c r="AZ5" s="828"/>
      <c r="BA5" s="828"/>
      <c r="BB5" s="828"/>
      <c r="BC5" s="828"/>
      <c r="BD5" s="828"/>
      <c r="BE5" s="828"/>
      <c r="BF5" s="828"/>
      <c r="BG5" s="828"/>
      <c r="BH5" s="828"/>
      <c r="BI5" s="828"/>
      <c r="BJ5" s="828"/>
      <c r="BK5" s="828"/>
      <c r="BL5" s="828"/>
      <c r="BM5" s="828"/>
      <c r="BN5" s="828"/>
      <c r="BO5" s="828"/>
      <c r="BP5" s="828"/>
      <c r="BQ5" s="828"/>
      <c r="BR5" s="828"/>
      <c r="BS5" s="828"/>
      <c r="BT5" s="828"/>
      <c r="BU5" s="828"/>
      <c r="BV5" s="828"/>
      <c r="BW5" s="828"/>
      <c r="BX5" s="828"/>
      <c r="BY5" s="828"/>
      <c r="BZ5" s="828"/>
      <c r="CA5" s="828"/>
      <c r="CB5" s="828"/>
      <c r="CC5" s="828"/>
      <c r="CD5" s="828"/>
      <c r="CE5" s="828"/>
      <c r="CF5" s="828"/>
      <c r="CG5" s="828"/>
      <c r="CH5" s="828"/>
      <c r="CI5" s="828"/>
      <c r="CJ5" s="828"/>
      <c r="CK5" s="828"/>
      <c r="CL5" s="828"/>
      <c r="CM5" s="828"/>
      <c r="CN5" s="828"/>
      <c r="CO5" s="828"/>
      <c r="CP5" s="828"/>
      <c r="CQ5" s="828"/>
      <c r="CR5" s="828"/>
      <c r="CS5" s="828"/>
      <c r="CT5" s="828"/>
      <c r="CU5" s="828"/>
      <c r="CV5" s="828"/>
      <c r="CW5" s="828"/>
      <c r="CX5" s="828"/>
      <c r="CY5" s="828"/>
      <c r="CZ5" s="828"/>
      <c r="DA5" s="828"/>
      <c r="DB5" s="828"/>
      <c r="DC5" s="828"/>
      <c r="DD5" s="828"/>
      <c r="DE5" s="828"/>
      <c r="DF5" s="828"/>
      <c r="DG5" s="828"/>
      <c r="DH5" s="828"/>
      <c r="DI5" s="828"/>
      <c r="DJ5" s="828"/>
      <c r="DK5" s="828"/>
      <c r="DL5" s="828"/>
      <c r="DM5" s="828"/>
      <c r="DN5" s="828"/>
      <c r="DO5" s="828"/>
      <c r="DP5" s="828"/>
      <c r="DQ5" s="828"/>
      <c r="DR5" s="828"/>
      <c r="DS5" s="828"/>
      <c r="DT5" s="828"/>
      <c r="DU5" s="828"/>
      <c r="DV5" s="828"/>
      <c r="DW5" s="828"/>
      <c r="DX5" s="828"/>
      <c r="DY5" s="828"/>
      <c r="DZ5" s="828"/>
      <c r="EA5" s="828"/>
      <c r="EB5" s="828"/>
      <c r="EC5" s="828"/>
      <c r="ED5" s="828"/>
      <c r="EE5" s="828"/>
      <c r="EF5" s="828"/>
      <c r="EG5" s="828"/>
      <c r="EH5" s="828"/>
      <c r="EI5" s="828"/>
      <c r="EJ5" s="828"/>
      <c r="EK5" s="828"/>
      <c r="EL5" s="828"/>
      <c r="EM5" s="828"/>
      <c r="EN5" s="828"/>
      <c r="EO5" s="828"/>
      <c r="EP5" s="828"/>
      <c r="EQ5" s="828"/>
      <c r="ER5" s="828"/>
      <c r="ES5" s="828"/>
      <c r="ET5" s="828"/>
      <c r="EU5" s="828"/>
      <c r="EV5" s="828"/>
      <c r="EW5" s="828"/>
      <c r="EX5" s="828"/>
      <c r="EY5" s="828"/>
      <c r="EZ5" s="828"/>
      <c r="FA5" s="829"/>
    </row>
    <row r="6" spans="1:169" ht="33" customHeight="1" thickBot="1" x14ac:dyDescent="0.3">
      <c r="A6" s="825" t="s">
        <v>2</v>
      </c>
      <c r="B6" s="826"/>
      <c r="C6" s="826"/>
      <c r="D6" s="826"/>
      <c r="E6" s="826"/>
      <c r="F6" s="826"/>
      <c r="G6" s="827" t="s">
        <v>370</v>
      </c>
      <c r="H6" s="828"/>
      <c r="I6" s="828"/>
      <c r="J6" s="828"/>
      <c r="K6" s="828"/>
      <c r="L6" s="828"/>
      <c r="M6" s="828"/>
      <c r="N6" s="828"/>
      <c r="O6" s="828"/>
      <c r="P6" s="828"/>
      <c r="Q6" s="828"/>
      <c r="R6" s="828"/>
      <c r="S6" s="828"/>
      <c r="T6" s="828"/>
      <c r="U6" s="828"/>
      <c r="V6" s="828"/>
      <c r="W6" s="828"/>
      <c r="X6" s="828"/>
      <c r="Y6" s="828"/>
      <c r="Z6" s="828"/>
      <c r="AA6" s="828"/>
      <c r="AB6" s="828"/>
      <c r="AC6" s="828"/>
      <c r="AD6" s="828"/>
      <c r="AE6" s="828"/>
      <c r="AF6" s="828"/>
      <c r="AG6" s="828"/>
      <c r="AH6" s="828"/>
      <c r="AI6" s="828"/>
      <c r="AJ6" s="828"/>
      <c r="AK6" s="828"/>
      <c r="AL6" s="828"/>
      <c r="AM6" s="828"/>
      <c r="AN6" s="828"/>
      <c r="AO6" s="828"/>
      <c r="AP6" s="828"/>
      <c r="AQ6" s="828"/>
      <c r="AR6" s="828"/>
      <c r="AS6" s="828"/>
      <c r="AT6" s="828"/>
      <c r="AU6" s="828"/>
      <c r="AV6" s="828"/>
      <c r="AW6" s="828"/>
      <c r="AX6" s="828"/>
      <c r="AY6" s="828"/>
      <c r="AZ6" s="828"/>
      <c r="BA6" s="828"/>
      <c r="BB6" s="828"/>
      <c r="BC6" s="828"/>
      <c r="BD6" s="828"/>
      <c r="BE6" s="828"/>
      <c r="BF6" s="828"/>
      <c r="BG6" s="828"/>
      <c r="BH6" s="828"/>
      <c r="BI6" s="828"/>
      <c r="BJ6" s="828"/>
      <c r="BK6" s="828"/>
      <c r="BL6" s="828"/>
      <c r="BM6" s="828"/>
      <c r="BN6" s="828"/>
      <c r="BO6" s="828"/>
      <c r="BP6" s="828"/>
      <c r="BQ6" s="828"/>
      <c r="BR6" s="828"/>
      <c r="BS6" s="828"/>
      <c r="BT6" s="828"/>
      <c r="BU6" s="828"/>
      <c r="BV6" s="828"/>
      <c r="BW6" s="828"/>
      <c r="BX6" s="828"/>
      <c r="BY6" s="828"/>
      <c r="BZ6" s="828"/>
      <c r="CA6" s="828"/>
      <c r="CB6" s="828"/>
      <c r="CC6" s="828"/>
      <c r="CD6" s="828"/>
      <c r="CE6" s="828"/>
      <c r="CF6" s="828"/>
      <c r="CG6" s="828"/>
      <c r="CH6" s="828"/>
      <c r="CI6" s="828"/>
      <c r="CJ6" s="828"/>
      <c r="CK6" s="828"/>
      <c r="CL6" s="828"/>
      <c r="CM6" s="828"/>
      <c r="CN6" s="828"/>
      <c r="CO6" s="828"/>
      <c r="CP6" s="828"/>
      <c r="CQ6" s="828"/>
      <c r="CR6" s="828"/>
      <c r="CS6" s="828"/>
      <c r="CT6" s="828"/>
      <c r="CU6" s="828"/>
      <c r="CV6" s="828"/>
      <c r="CW6" s="828"/>
      <c r="CX6" s="828"/>
      <c r="CY6" s="828"/>
      <c r="CZ6" s="828"/>
      <c r="DA6" s="828"/>
      <c r="DB6" s="828"/>
      <c r="DC6" s="828"/>
      <c r="DD6" s="828"/>
      <c r="DE6" s="828"/>
      <c r="DF6" s="828"/>
      <c r="DG6" s="828"/>
      <c r="DH6" s="828"/>
      <c r="DI6" s="828"/>
      <c r="DJ6" s="828"/>
      <c r="DK6" s="828"/>
      <c r="DL6" s="828"/>
      <c r="DM6" s="828"/>
      <c r="DN6" s="828"/>
      <c r="DO6" s="828"/>
      <c r="DP6" s="828"/>
      <c r="DQ6" s="828"/>
      <c r="DR6" s="828"/>
      <c r="DS6" s="828"/>
      <c r="DT6" s="828"/>
      <c r="DU6" s="828"/>
      <c r="DV6" s="828"/>
      <c r="DW6" s="828"/>
      <c r="DX6" s="828"/>
      <c r="DY6" s="828"/>
      <c r="DZ6" s="828"/>
      <c r="EA6" s="828"/>
      <c r="EB6" s="828"/>
      <c r="EC6" s="828"/>
      <c r="ED6" s="828"/>
      <c r="EE6" s="828"/>
      <c r="EF6" s="828"/>
      <c r="EG6" s="828"/>
      <c r="EH6" s="828"/>
      <c r="EI6" s="828"/>
      <c r="EJ6" s="828"/>
      <c r="EK6" s="828"/>
      <c r="EL6" s="828"/>
      <c r="EM6" s="828"/>
      <c r="EN6" s="828"/>
      <c r="EO6" s="828"/>
      <c r="EP6" s="828"/>
      <c r="EQ6" s="828"/>
      <c r="ER6" s="828"/>
      <c r="ES6" s="828"/>
      <c r="ET6" s="828"/>
      <c r="EU6" s="828"/>
      <c r="EV6" s="828"/>
      <c r="EW6" s="828"/>
      <c r="EX6" s="828"/>
      <c r="EY6" s="828"/>
      <c r="EZ6" s="828"/>
      <c r="FA6" s="829"/>
    </row>
    <row r="7" spans="1:169" ht="28.5" customHeight="1" thickBot="1" x14ac:dyDescent="0.3">
      <c r="A7" s="825" t="s">
        <v>56</v>
      </c>
      <c r="B7" s="826"/>
      <c r="C7" s="826"/>
      <c r="D7" s="826"/>
      <c r="E7" s="826"/>
      <c r="F7" s="826"/>
      <c r="G7" s="827" t="s">
        <v>371</v>
      </c>
      <c r="H7" s="828"/>
      <c r="I7" s="828"/>
      <c r="J7" s="828"/>
      <c r="K7" s="828"/>
      <c r="L7" s="828"/>
      <c r="M7" s="828"/>
      <c r="N7" s="828"/>
      <c r="O7" s="828"/>
      <c r="P7" s="828"/>
      <c r="Q7" s="828"/>
      <c r="R7" s="828"/>
      <c r="S7" s="828"/>
      <c r="T7" s="828"/>
      <c r="U7" s="828"/>
      <c r="V7" s="828"/>
      <c r="W7" s="828"/>
      <c r="X7" s="828"/>
      <c r="Y7" s="828"/>
      <c r="Z7" s="828"/>
      <c r="AA7" s="828"/>
      <c r="AB7" s="828"/>
      <c r="AC7" s="828"/>
      <c r="AD7" s="828"/>
      <c r="AE7" s="828"/>
      <c r="AF7" s="828"/>
      <c r="AG7" s="828"/>
      <c r="AH7" s="828"/>
      <c r="AI7" s="828"/>
      <c r="AJ7" s="828"/>
      <c r="AK7" s="828"/>
      <c r="AL7" s="828"/>
      <c r="AM7" s="828"/>
      <c r="AN7" s="828"/>
      <c r="AO7" s="828"/>
      <c r="AP7" s="828"/>
      <c r="AQ7" s="828"/>
      <c r="AR7" s="828"/>
      <c r="AS7" s="828"/>
      <c r="AT7" s="828"/>
      <c r="AU7" s="828"/>
      <c r="AV7" s="828"/>
      <c r="AW7" s="828"/>
      <c r="AX7" s="828"/>
      <c r="AY7" s="828"/>
      <c r="AZ7" s="828"/>
      <c r="BA7" s="828"/>
      <c r="BB7" s="828"/>
      <c r="BC7" s="828"/>
      <c r="BD7" s="828"/>
      <c r="BE7" s="828"/>
      <c r="BF7" s="828"/>
      <c r="BG7" s="828"/>
      <c r="BH7" s="828"/>
      <c r="BI7" s="828"/>
      <c r="BJ7" s="828"/>
      <c r="BK7" s="828"/>
      <c r="BL7" s="828"/>
      <c r="BM7" s="828"/>
      <c r="BN7" s="828"/>
      <c r="BO7" s="828"/>
      <c r="BP7" s="828"/>
      <c r="BQ7" s="828"/>
      <c r="BR7" s="828"/>
      <c r="BS7" s="828"/>
      <c r="BT7" s="828"/>
      <c r="BU7" s="828"/>
      <c r="BV7" s="828"/>
      <c r="BW7" s="828"/>
      <c r="BX7" s="828"/>
      <c r="BY7" s="828"/>
      <c r="BZ7" s="828"/>
      <c r="CA7" s="828"/>
      <c r="CB7" s="828"/>
      <c r="CC7" s="828"/>
      <c r="CD7" s="828"/>
      <c r="CE7" s="828"/>
      <c r="CF7" s="828"/>
      <c r="CG7" s="828"/>
      <c r="CH7" s="828"/>
      <c r="CI7" s="828"/>
      <c r="CJ7" s="828"/>
      <c r="CK7" s="828"/>
      <c r="CL7" s="828"/>
      <c r="CM7" s="828"/>
      <c r="CN7" s="828"/>
      <c r="CO7" s="828"/>
      <c r="CP7" s="828"/>
      <c r="CQ7" s="828"/>
      <c r="CR7" s="828"/>
      <c r="CS7" s="828"/>
      <c r="CT7" s="828"/>
      <c r="CU7" s="828"/>
      <c r="CV7" s="828"/>
      <c r="CW7" s="828"/>
      <c r="CX7" s="828"/>
      <c r="CY7" s="828"/>
      <c r="CZ7" s="828"/>
      <c r="DA7" s="828"/>
      <c r="DB7" s="828"/>
      <c r="DC7" s="828"/>
      <c r="DD7" s="828"/>
      <c r="DE7" s="828"/>
      <c r="DF7" s="828"/>
      <c r="DG7" s="828"/>
      <c r="DH7" s="828"/>
      <c r="DI7" s="828"/>
      <c r="DJ7" s="828"/>
      <c r="DK7" s="828"/>
      <c r="DL7" s="828"/>
      <c r="DM7" s="828"/>
      <c r="DN7" s="828"/>
      <c r="DO7" s="828"/>
      <c r="DP7" s="828"/>
      <c r="DQ7" s="828"/>
      <c r="DR7" s="828"/>
      <c r="DS7" s="828"/>
      <c r="DT7" s="828"/>
      <c r="DU7" s="828"/>
      <c r="DV7" s="828"/>
      <c r="DW7" s="828"/>
      <c r="DX7" s="828"/>
      <c r="DY7" s="828"/>
      <c r="DZ7" s="828"/>
      <c r="EA7" s="828"/>
      <c r="EB7" s="828"/>
      <c r="EC7" s="828"/>
      <c r="ED7" s="828"/>
      <c r="EE7" s="828"/>
      <c r="EF7" s="828"/>
      <c r="EG7" s="828"/>
      <c r="EH7" s="828"/>
      <c r="EI7" s="828"/>
      <c r="EJ7" s="828"/>
      <c r="EK7" s="828"/>
      <c r="EL7" s="828"/>
      <c r="EM7" s="828"/>
      <c r="EN7" s="828"/>
      <c r="EO7" s="828"/>
      <c r="EP7" s="828"/>
      <c r="EQ7" s="828"/>
      <c r="ER7" s="828"/>
      <c r="ES7" s="828"/>
      <c r="ET7" s="828"/>
      <c r="EU7" s="828"/>
      <c r="EV7" s="828"/>
      <c r="EW7" s="828"/>
      <c r="EX7" s="828"/>
      <c r="EY7" s="828"/>
      <c r="EZ7" s="828"/>
      <c r="FA7" s="829"/>
    </row>
    <row r="8" spans="1:169" ht="36" customHeight="1" thickBot="1" x14ac:dyDescent="0.3">
      <c r="A8" s="825" t="s">
        <v>1</v>
      </c>
      <c r="B8" s="826"/>
      <c r="C8" s="826"/>
      <c r="D8" s="826"/>
      <c r="E8" s="826"/>
      <c r="F8" s="826"/>
      <c r="G8" s="830" t="s">
        <v>372</v>
      </c>
      <c r="H8" s="831"/>
      <c r="I8" s="831"/>
      <c r="J8" s="831"/>
      <c r="K8" s="831"/>
      <c r="L8" s="831"/>
      <c r="M8" s="831"/>
      <c r="N8" s="831"/>
      <c r="O8" s="831"/>
      <c r="P8" s="831"/>
      <c r="Q8" s="831"/>
      <c r="R8" s="831"/>
      <c r="S8" s="831"/>
      <c r="T8" s="831"/>
      <c r="U8" s="831"/>
      <c r="V8" s="831"/>
      <c r="W8" s="831"/>
      <c r="X8" s="831"/>
      <c r="Y8" s="831"/>
      <c r="Z8" s="831"/>
      <c r="AA8" s="831"/>
      <c r="AB8" s="831"/>
      <c r="AC8" s="831"/>
      <c r="AD8" s="831"/>
      <c r="AE8" s="831"/>
      <c r="AF8" s="831"/>
      <c r="AG8" s="831"/>
      <c r="AH8" s="831"/>
      <c r="AI8" s="831"/>
      <c r="AJ8" s="831"/>
      <c r="AK8" s="831"/>
      <c r="AL8" s="831"/>
      <c r="AM8" s="831"/>
      <c r="AN8" s="831"/>
      <c r="AO8" s="831"/>
      <c r="AP8" s="831"/>
      <c r="AQ8" s="831"/>
      <c r="AR8" s="831"/>
      <c r="AS8" s="831"/>
      <c r="AT8" s="831"/>
      <c r="AU8" s="831"/>
      <c r="AV8" s="831"/>
      <c r="AW8" s="831"/>
      <c r="AX8" s="831"/>
      <c r="AY8" s="831"/>
      <c r="AZ8" s="831"/>
      <c r="BA8" s="831"/>
      <c r="BB8" s="831"/>
      <c r="BC8" s="831"/>
      <c r="BD8" s="831"/>
      <c r="BE8" s="831"/>
      <c r="BF8" s="831"/>
      <c r="BG8" s="831"/>
      <c r="BH8" s="831"/>
      <c r="BI8" s="831"/>
      <c r="BJ8" s="831"/>
      <c r="BK8" s="831"/>
      <c r="BL8" s="831"/>
      <c r="BM8" s="831"/>
      <c r="BN8" s="831"/>
      <c r="BO8" s="831"/>
      <c r="BP8" s="831"/>
      <c r="BQ8" s="831"/>
      <c r="BR8" s="831"/>
      <c r="BS8" s="831"/>
      <c r="BT8" s="831"/>
      <c r="BU8" s="831"/>
      <c r="BV8" s="831"/>
      <c r="BW8" s="831"/>
      <c r="BX8" s="831"/>
      <c r="BY8" s="831"/>
      <c r="BZ8" s="831"/>
      <c r="CA8" s="831"/>
      <c r="CB8" s="831"/>
      <c r="CC8" s="831"/>
      <c r="CD8" s="831"/>
      <c r="CE8" s="831"/>
      <c r="CF8" s="831"/>
      <c r="CG8" s="831"/>
      <c r="CH8" s="831"/>
      <c r="CI8" s="831"/>
      <c r="CJ8" s="831"/>
      <c r="CK8" s="831"/>
      <c r="CL8" s="831"/>
      <c r="CM8" s="831"/>
      <c r="CN8" s="831"/>
      <c r="CO8" s="831"/>
      <c r="CP8" s="831"/>
      <c r="CQ8" s="831"/>
      <c r="CR8" s="831"/>
      <c r="CS8" s="831"/>
      <c r="CT8" s="831"/>
      <c r="CU8" s="831"/>
      <c r="CV8" s="831"/>
      <c r="CW8" s="831"/>
      <c r="CX8" s="831"/>
      <c r="CY8" s="831"/>
      <c r="CZ8" s="831"/>
      <c r="DA8" s="831"/>
      <c r="DB8" s="831"/>
      <c r="DC8" s="831"/>
      <c r="DD8" s="831"/>
      <c r="DE8" s="831"/>
      <c r="DF8" s="831"/>
      <c r="DG8" s="831"/>
      <c r="DH8" s="831"/>
      <c r="DI8" s="831"/>
      <c r="DJ8" s="831"/>
      <c r="DK8" s="831"/>
      <c r="DL8" s="831"/>
      <c r="DM8" s="831"/>
      <c r="DN8" s="831"/>
      <c r="DO8" s="831"/>
      <c r="DP8" s="831"/>
      <c r="DQ8" s="831"/>
      <c r="DR8" s="831"/>
      <c r="DS8" s="831"/>
      <c r="DT8" s="831"/>
      <c r="DU8" s="831"/>
      <c r="DV8" s="831"/>
      <c r="DW8" s="831"/>
      <c r="DX8" s="831"/>
      <c r="DY8" s="831"/>
      <c r="DZ8" s="831"/>
      <c r="EA8" s="831"/>
      <c r="EB8" s="831"/>
      <c r="EC8" s="831"/>
      <c r="ED8" s="831"/>
      <c r="EE8" s="831"/>
      <c r="EF8" s="831"/>
      <c r="EG8" s="831"/>
      <c r="EH8" s="831"/>
      <c r="EI8" s="831"/>
      <c r="EJ8" s="831"/>
      <c r="EK8" s="831"/>
      <c r="EL8" s="831"/>
      <c r="EM8" s="831"/>
      <c r="EN8" s="831"/>
      <c r="EO8" s="831"/>
      <c r="EP8" s="831"/>
      <c r="EQ8" s="831"/>
      <c r="ER8" s="831"/>
      <c r="ES8" s="831"/>
      <c r="ET8" s="831"/>
      <c r="EU8" s="831"/>
      <c r="EV8" s="831"/>
      <c r="EW8" s="831"/>
      <c r="EX8" s="831"/>
      <c r="EY8" s="831"/>
      <c r="EZ8" s="831"/>
      <c r="FA8" s="832"/>
    </row>
    <row r="9" spans="1:169" ht="18.75" thickBot="1" x14ac:dyDescent="0.3">
      <c r="A9" s="320"/>
      <c r="B9" s="321"/>
      <c r="C9" s="321"/>
      <c r="D9" s="321"/>
      <c r="E9" s="321"/>
      <c r="F9" s="321"/>
      <c r="G9" s="519"/>
      <c r="H9" s="519"/>
      <c r="I9" s="519"/>
      <c r="J9" s="519"/>
      <c r="K9" s="519"/>
      <c r="L9" s="519"/>
      <c r="M9" s="519"/>
      <c r="N9" s="519"/>
      <c r="O9" s="519"/>
      <c r="P9" s="519"/>
      <c r="Q9" s="519"/>
      <c r="R9" s="519"/>
      <c r="S9" s="322"/>
      <c r="T9" s="519"/>
      <c r="U9" s="519"/>
      <c r="V9" s="519"/>
      <c r="W9" s="322"/>
      <c r="X9" s="519"/>
      <c r="Y9" s="519"/>
      <c r="Z9" s="519"/>
      <c r="AA9" s="519"/>
      <c r="AB9" s="519"/>
      <c r="AC9" s="519"/>
      <c r="AD9" s="519"/>
      <c r="AE9" s="519"/>
      <c r="AF9" s="519"/>
      <c r="AG9" s="519"/>
      <c r="AH9" s="519"/>
      <c r="AI9" s="519"/>
      <c r="AJ9" s="519"/>
      <c r="AK9" s="519"/>
      <c r="AL9" s="519"/>
      <c r="AM9" s="519"/>
      <c r="AN9" s="519"/>
      <c r="AO9" s="519"/>
      <c r="AP9" s="519"/>
      <c r="AQ9" s="519"/>
      <c r="AR9" s="519"/>
      <c r="AS9" s="519"/>
      <c r="AT9" s="519"/>
      <c r="AU9" s="519"/>
      <c r="AV9" s="519"/>
      <c r="AW9" s="519"/>
      <c r="AX9" s="519"/>
      <c r="AY9" s="519"/>
      <c r="AZ9" s="519"/>
      <c r="BA9" s="519"/>
      <c r="BB9" s="519"/>
      <c r="BC9" s="519"/>
      <c r="BD9" s="519"/>
      <c r="BE9" s="519"/>
      <c r="BF9" s="321"/>
      <c r="BG9" s="321"/>
      <c r="BH9" s="321"/>
      <c r="BI9" s="321"/>
      <c r="BJ9" s="321"/>
      <c r="BK9" s="321"/>
      <c r="BL9" s="321"/>
      <c r="BM9" s="321"/>
      <c r="BN9" s="321"/>
      <c r="BO9" s="321"/>
      <c r="BP9" s="321"/>
      <c r="BQ9" s="321"/>
      <c r="BR9" s="321"/>
      <c r="BS9" s="321"/>
      <c r="BT9" s="321"/>
      <c r="BU9" s="321"/>
      <c r="BV9" s="321"/>
      <c r="BW9" s="321"/>
      <c r="BX9" s="321"/>
      <c r="BY9" s="321"/>
      <c r="BZ9" s="321"/>
      <c r="CA9" s="321"/>
      <c r="CB9" s="321"/>
      <c r="CC9" s="321"/>
      <c r="CD9" s="321"/>
      <c r="CE9" s="321"/>
      <c r="CF9" s="321"/>
      <c r="CG9" s="321"/>
      <c r="CH9" s="321"/>
      <c r="CI9" s="321"/>
      <c r="CJ9" s="321"/>
      <c r="CK9" s="321"/>
      <c r="CL9" s="321"/>
      <c r="CM9" s="321"/>
      <c r="CN9" s="321"/>
      <c r="CO9" s="321"/>
      <c r="CP9" s="321"/>
      <c r="CQ9" s="321"/>
      <c r="CR9" s="321"/>
      <c r="CS9" s="321"/>
      <c r="CT9" s="321"/>
      <c r="CU9" s="321"/>
      <c r="CV9" s="321"/>
      <c r="CW9" s="321"/>
      <c r="CX9" s="321"/>
      <c r="CY9" s="321"/>
      <c r="CZ9" s="321"/>
      <c r="DA9" s="321"/>
      <c r="DB9" s="321"/>
      <c r="DC9" s="321"/>
      <c r="DD9" s="321"/>
      <c r="DE9" s="321"/>
      <c r="DF9" s="321"/>
      <c r="DG9" s="321"/>
      <c r="DH9" s="321"/>
      <c r="DI9" s="321"/>
      <c r="DJ9" s="321"/>
      <c r="DK9" s="321"/>
      <c r="DL9" s="321"/>
      <c r="DM9" s="321"/>
      <c r="DN9" s="321"/>
      <c r="DO9" s="321"/>
      <c r="DP9" s="321"/>
      <c r="DQ9" s="321"/>
      <c r="DR9" s="321"/>
      <c r="DS9" s="321"/>
      <c r="DT9" s="321"/>
      <c r="DU9" s="321"/>
      <c r="DV9" s="321"/>
      <c r="DW9" s="321"/>
      <c r="DX9" s="321"/>
      <c r="DY9" s="321"/>
      <c r="DZ9" s="321"/>
      <c r="EA9" s="321"/>
      <c r="EB9" s="321"/>
      <c r="EC9" s="321"/>
      <c r="ED9" s="321"/>
      <c r="EE9" s="321"/>
      <c r="EF9" s="321"/>
      <c r="EG9" s="321"/>
      <c r="EH9" s="321"/>
      <c r="EI9" s="321"/>
      <c r="EJ9" s="321"/>
      <c r="EK9" s="321"/>
      <c r="EL9" s="321"/>
      <c r="EM9" s="321"/>
      <c r="EN9" s="321"/>
      <c r="EO9" s="321"/>
      <c r="EP9" s="321"/>
      <c r="EQ9" s="321"/>
      <c r="ER9" s="321"/>
      <c r="ES9" s="321"/>
      <c r="ET9" s="321"/>
      <c r="EU9" s="321"/>
      <c r="EV9" s="321"/>
      <c r="EW9" s="323"/>
      <c r="EX9" s="525"/>
      <c r="EY9" s="321"/>
      <c r="EZ9" s="321"/>
      <c r="FA9" s="321"/>
    </row>
    <row r="10" spans="1:169" s="1" customFormat="1" ht="36" customHeight="1" thickBot="1" x14ac:dyDescent="0.25">
      <c r="A10" s="822" t="s">
        <v>73</v>
      </c>
      <c r="B10" s="823"/>
      <c r="C10" s="823"/>
      <c r="D10" s="823"/>
      <c r="E10" s="823"/>
      <c r="F10" s="823"/>
      <c r="G10" s="823"/>
      <c r="H10" s="823"/>
      <c r="I10" s="824"/>
      <c r="J10" s="823" t="s">
        <v>308</v>
      </c>
      <c r="K10" s="823"/>
      <c r="L10" s="823"/>
      <c r="M10" s="823"/>
      <c r="N10" s="823"/>
      <c r="O10" s="823"/>
      <c r="P10" s="823"/>
      <c r="Q10" s="823"/>
      <c r="R10" s="823"/>
      <c r="S10" s="823"/>
      <c r="T10" s="823"/>
      <c r="U10" s="823"/>
      <c r="V10" s="823"/>
      <c r="W10" s="823"/>
      <c r="X10" s="823"/>
      <c r="Y10" s="823"/>
      <c r="Z10" s="823"/>
      <c r="AA10" s="823"/>
      <c r="AB10" s="823"/>
      <c r="AC10" s="823"/>
      <c r="AD10" s="823"/>
      <c r="AE10" s="823"/>
      <c r="AF10" s="823"/>
      <c r="AG10" s="823"/>
      <c r="AH10" s="823"/>
      <c r="AI10" s="823"/>
      <c r="AJ10" s="823"/>
      <c r="AK10" s="823"/>
      <c r="AL10" s="823"/>
      <c r="AM10" s="823"/>
      <c r="AN10" s="823"/>
      <c r="AO10" s="823"/>
      <c r="AP10" s="823"/>
      <c r="AQ10" s="823"/>
      <c r="AR10" s="823"/>
      <c r="AS10" s="823"/>
      <c r="AT10" s="823"/>
      <c r="AU10" s="823"/>
      <c r="AV10" s="823"/>
      <c r="AW10" s="823"/>
      <c r="AX10" s="823"/>
      <c r="AY10" s="823"/>
      <c r="AZ10" s="823"/>
      <c r="BA10" s="823"/>
      <c r="BB10" s="823"/>
      <c r="BC10" s="823"/>
      <c r="BD10" s="823"/>
      <c r="BE10" s="823"/>
      <c r="BF10" s="838"/>
      <c r="BG10" s="838"/>
      <c r="BH10" s="838"/>
      <c r="BI10" s="838"/>
      <c r="BJ10" s="838"/>
      <c r="BK10" s="838"/>
      <c r="BL10" s="838"/>
      <c r="BM10" s="838"/>
      <c r="BN10" s="838"/>
      <c r="BO10" s="838"/>
      <c r="BP10" s="838"/>
      <c r="BQ10" s="838"/>
      <c r="BR10" s="838"/>
      <c r="BS10" s="838"/>
      <c r="BT10" s="838"/>
      <c r="BU10" s="838"/>
      <c r="BV10" s="838"/>
      <c r="BW10" s="838"/>
      <c r="BX10" s="838"/>
      <c r="BY10" s="838"/>
      <c r="BZ10" s="838"/>
      <c r="CA10" s="838"/>
      <c r="CB10" s="838"/>
      <c r="CC10" s="838"/>
      <c r="CD10" s="838"/>
      <c r="CE10" s="838"/>
      <c r="CF10" s="838"/>
      <c r="CG10" s="838"/>
      <c r="CH10" s="838"/>
      <c r="CI10" s="838"/>
      <c r="CJ10" s="823"/>
      <c r="CK10" s="823"/>
      <c r="CL10" s="823"/>
      <c r="CM10" s="823"/>
      <c r="CN10" s="823"/>
      <c r="CO10" s="823"/>
      <c r="CP10" s="823"/>
      <c r="CQ10" s="823"/>
      <c r="CR10" s="823"/>
      <c r="CS10" s="823"/>
      <c r="CT10" s="823"/>
      <c r="CU10" s="823"/>
      <c r="CV10" s="823"/>
      <c r="CW10" s="823"/>
      <c r="CX10" s="823"/>
      <c r="CY10" s="823"/>
      <c r="CZ10" s="823"/>
      <c r="DA10" s="823"/>
      <c r="DB10" s="823"/>
      <c r="DC10" s="823"/>
      <c r="DD10" s="823"/>
      <c r="DE10" s="823"/>
      <c r="DF10" s="823"/>
      <c r="DG10" s="823"/>
      <c r="DH10" s="823"/>
      <c r="DI10" s="823"/>
      <c r="DJ10" s="823"/>
      <c r="DK10" s="823"/>
      <c r="DL10" s="823"/>
      <c r="DM10" s="823"/>
      <c r="DN10" s="823"/>
      <c r="DO10" s="823"/>
      <c r="DP10" s="823"/>
      <c r="DQ10" s="823"/>
      <c r="DR10" s="823"/>
      <c r="DS10" s="823"/>
      <c r="DT10" s="823"/>
      <c r="DU10" s="823"/>
      <c r="DV10" s="823"/>
      <c r="DW10" s="823"/>
      <c r="DX10" s="823"/>
      <c r="DY10" s="823"/>
      <c r="DZ10" s="823"/>
      <c r="EA10" s="823"/>
      <c r="EB10" s="823"/>
      <c r="EC10" s="823"/>
      <c r="ED10" s="823"/>
      <c r="EE10" s="823"/>
      <c r="EF10" s="823"/>
      <c r="EG10" s="823"/>
      <c r="EH10" s="823"/>
      <c r="EI10" s="823"/>
      <c r="EJ10" s="823"/>
      <c r="EK10" s="823"/>
      <c r="EL10" s="823"/>
      <c r="EM10" s="823"/>
      <c r="EN10" s="823"/>
      <c r="EO10" s="823"/>
      <c r="EP10" s="823"/>
      <c r="EQ10" s="824"/>
      <c r="ER10" s="839" t="s">
        <v>302</v>
      </c>
      <c r="ES10" s="839" t="s">
        <v>303</v>
      </c>
      <c r="ET10" s="836" t="s">
        <v>304</v>
      </c>
      <c r="EU10" s="862" t="s">
        <v>355</v>
      </c>
      <c r="EV10" s="836" t="s">
        <v>349</v>
      </c>
      <c r="EW10" s="864" t="s">
        <v>350</v>
      </c>
      <c r="EX10" s="857" t="s">
        <v>351</v>
      </c>
      <c r="EY10" s="857" t="s">
        <v>352</v>
      </c>
      <c r="EZ10" s="857" t="s">
        <v>354</v>
      </c>
      <c r="FA10" s="819" t="s">
        <v>353</v>
      </c>
      <c r="FB10" s="332"/>
    </row>
    <row r="11" spans="1:169" s="1" customFormat="1" ht="24.75" customHeight="1" thickBot="1" x14ac:dyDescent="0.25">
      <c r="A11" s="822" t="s">
        <v>83</v>
      </c>
      <c r="B11" s="823"/>
      <c r="C11" s="823"/>
      <c r="D11" s="823"/>
      <c r="E11" s="823"/>
      <c r="F11" s="823"/>
      <c r="G11" s="823"/>
      <c r="H11" s="823"/>
      <c r="I11" s="824"/>
      <c r="J11" s="833" t="s">
        <v>49</v>
      </c>
      <c r="K11" s="834"/>
      <c r="L11" s="834"/>
      <c r="M11" s="834"/>
      <c r="N11" s="834"/>
      <c r="O11" s="834"/>
      <c r="P11" s="834"/>
      <c r="Q11" s="834"/>
      <c r="R11" s="834"/>
      <c r="S11" s="834"/>
      <c r="T11" s="834"/>
      <c r="U11" s="834"/>
      <c r="V11" s="834"/>
      <c r="W11" s="834"/>
      <c r="X11" s="834"/>
      <c r="Y11" s="834"/>
      <c r="Z11" s="834"/>
      <c r="AA11" s="835"/>
      <c r="AB11" s="833" t="s">
        <v>50</v>
      </c>
      <c r="AC11" s="834"/>
      <c r="AD11" s="834"/>
      <c r="AE11" s="834"/>
      <c r="AF11" s="834"/>
      <c r="AG11" s="834"/>
      <c r="AH11" s="834"/>
      <c r="AI11" s="834"/>
      <c r="AJ11" s="834"/>
      <c r="AK11" s="834"/>
      <c r="AL11" s="834"/>
      <c r="AM11" s="834"/>
      <c r="AN11" s="834"/>
      <c r="AO11" s="834"/>
      <c r="AP11" s="834"/>
      <c r="AQ11" s="834"/>
      <c r="AR11" s="834"/>
      <c r="AS11" s="834"/>
      <c r="AT11" s="834"/>
      <c r="AU11" s="834"/>
      <c r="AV11" s="834"/>
      <c r="AW11" s="834"/>
      <c r="AX11" s="834"/>
      <c r="AY11" s="834"/>
      <c r="AZ11" s="834"/>
      <c r="BA11" s="834"/>
      <c r="BB11" s="834"/>
      <c r="BC11" s="834"/>
      <c r="BD11" s="834"/>
      <c r="BE11" s="834"/>
      <c r="BF11" s="833" t="s">
        <v>62</v>
      </c>
      <c r="BG11" s="834"/>
      <c r="BH11" s="834"/>
      <c r="BI11" s="834"/>
      <c r="BJ11" s="834"/>
      <c r="BK11" s="834"/>
      <c r="BL11" s="834"/>
      <c r="BM11" s="834"/>
      <c r="BN11" s="834"/>
      <c r="BO11" s="834"/>
      <c r="BP11" s="834"/>
      <c r="BQ11" s="834"/>
      <c r="BR11" s="834"/>
      <c r="BS11" s="834"/>
      <c r="BT11" s="834"/>
      <c r="BU11" s="834"/>
      <c r="BV11" s="834"/>
      <c r="BW11" s="834"/>
      <c r="BX11" s="834"/>
      <c r="BY11" s="834"/>
      <c r="BZ11" s="834"/>
      <c r="CA11" s="834"/>
      <c r="CB11" s="834"/>
      <c r="CC11" s="834"/>
      <c r="CD11" s="834"/>
      <c r="CE11" s="834"/>
      <c r="CF11" s="834"/>
      <c r="CG11" s="834"/>
      <c r="CH11" s="834"/>
      <c r="CI11" s="834"/>
      <c r="CJ11" s="834" t="s">
        <v>63</v>
      </c>
      <c r="CK11" s="834"/>
      <c r="CL11" s="834"/>
      <c r="CM11" s="834"/>
      <c r="CN11" s="834"/>
      <c r="CO11" s="834"/>
      <c r="CP11" s="834"/>
      <c r="CQ11" s="834"/>
      <c r="CR11" s="834"/>
      <c r="CS11" s="834"/>
      <c r="CT11" s="834"/>
      <c r="CU11" s="834"/>
      <c r="CV11" s="834"/>
      <c r="CW11" s="834"/>
      <c r="CX11" s="834"/>
      <c r="CY11" s="834"/>
      <c r="CZ11" s="834"/>
      <c r="DA11" s="834"/>
      <c r="DB11" s="834"/>
      <c r="DC11" s="834"/>
      <c r="DD11" s="834"/>
      <c r="DE11" s="834"/>
      <c r="DF11" s="834"/>
      <c r="DG11" s="834"/>
      <c r="DH11" s="834"/>
      <c r="DI11" s="834"/>
      <c r="DJ11" s="834"/>
      <c r="DK11" s="834"/>
      <c r="DL11" s="834"/>
      <c r="DM11" s="834"/>
      <c r="DN11" s="833" t="s">
        <v>64</v>
      </c>
      <c r="DO11" s="834"/>
      <c r="DP11" s="834"/>
      <c r="DQ11" s="834"/>
      <c r="DR11" s="834"/>
      <c r="DS11" s="834"/>
      <c r="DT11" s="834"/>
      <c r="DU11" s="834"/>
      <c r="DV11" s="834"/>
      <c r="DW11" s="834"/>
      <c r="DX11" s="834"/>
      <c r="DY11" s="834"/>
      <c r="DZ11" s="834"/>
      <c r="EA11" s="834"/>
      <c r="EB11" s="834"/>
      <c r="EC11" s="834"/>
      <c r="ED11" s="834"/>
      <c r="EE11" s="834"/>
      <c r="EF11" s="834"/>
      <c r="EG11" s="834"/>
      <c r="EH11" s="834"/>
      <c r="EI11" s="834"/>
      <c r="EJ11" s="834"/>
      <c r="EK11" s="834"/>
      <c r="EL11" s="834"/>
      <c r="EM11" s="834"/>
      <c r="EN11" s="834"/>
      <c r="EO11" s="834"/>
      <c r="EP11" s="834"/>
      <c r="EQ11" s="834"/>
      <c r="ER11" s="840"/>
      <c r="ES11" s="840"/>
      <c r="ET11" s="837"/>
      <c r="EU11" s="863"/>
      <c r="EV11" s="837"/>
      <c r="EW11" s="865"/>
      <c r="EX11" s="858"/>
      <c r="EY11" s="858"/>
      <c r="EZ11" s="858"/>
      <c r="FA11" s="820"/>
      <c r="FB11" s="332"/>
    </row>
    <row r="12" spans="1:169" s="1" customFormat="1" ht="98.25" customHeight="1" x14ac:dyDescent="0.2">
      <c r="A12" s="443" t="s">
        <v>74</v>
      </c>
      <c r="B12" s="443" t="s">
        <v>75</v>
      </c>
      <c r="C12" s="444" t="s">
        <v>76</v>
      </c>
      <c r="D12" s="444" t="s">
        <v>77</v>
      </c>
      <c r="E12" s="444" t="s">
        <v>78</v>
      </c>
      <c r="F12" s="444" t="s">
        <v>79</v>
      </c>
      <c r="G12" s="444" t="s">
        <v>80</v>
      </c>
      <c r="H12" s="444" t="s">
        <v>81</v>
      </c>
      <c r="I12" s="445" t="s">
        <v>82</v>
      </c>
      <c r="J12" s="229" t="s">
        <v>317</v>
      </c>
      <c r="K12" s="207" t="s">
        <v>293</v>
      </c>
      <c r="L12" s="208" t="s">
        <v>58</v>
      </c>
      <c r="M12" s="207" t="s">
        <v>294</v>
      </c>
      <c r="N12" s="208" t="s">
        <v>59</v>
      </c>
      <c r="O12" s="207" t="s">
        <v>295</v>
      </c>
      <c r="P12" s="208" t="s">
        <v>60</v>
      </c>
      <c r="Q12" s="207" t="s">
        <v>296</v>
      </c>
      <c r="R12" s="208" t="s">
        <v>61</v>
      </c>
      <c r="S12" s="207" t="s">
        <v>297</v>
      </c>
      <c r="T12" s="208" t="s">
        <v>51</v>
      </c>
      <c r="U12" s="207" t="s">
        <v>298</v>
      </c>
      <c r="V12" s="209" t="s">
        <v>301</v>
      </c>
      <c r="W12" s="222" t="s">
        <v>299</v>
      </c>
      <c r="X12" s="446" t="s">
        <v>356</v>
      </c>
      <c r="Y12" s="202" t="s">
        <v>357</v>
      </c>
      <c r="Z12" s="203" t="s">
        <v>358</v>
      </c>
      <c r="AA12" s="202" t="s">
        <v>359</v>
      </c>
      <c r="AB12" s="229" t="s">
        <v>317</v>
      </c>
      <c r="AC12" s="207" t="s">
        <v>287</v>
      </c>
      <c r="AD12" s="208" t="s">
        <v>52</v>
      </c>
      <c r="AE12" s="207" t="s">
        <v>288</v>
      </c>
      <c r="AF12" s="208" t="s">
        <v>53</v>
      </c>
      <c r="AG12" s="207" t="s">
        <v>289</v>
      </c>
      <c r="AH12" s="208" t="s">
        <v>54</v>
      </c>
      <c r="AI12" s="207" t="s">
        <v>290</v>
      </c>
      <c r="AJ12" s="208" t="s">
        <v>55</v>
      </c>
      <c r="AK12" s="207" t="s">
        <v>291</v>
      </c>
      <c r="AL12" s="208" t="s">
        <v>57</v>
      </c>
      <c r="AM12" s="207" t="s">
        <v>292</v>
      </c>
      <c r="AN12" s="208" t="s">
        <v>300</v>
      </c>
      <c r="AO12" s="207" t="s">
        <v>293</v>
      </c>
      <c r="AP12" s="208" t="s">
        <v>58</v>
      </c>
      <c r="AQ12" s="207" t="s">
        <v>294</v>
      </c>
      <c r="AR12" s="208" t="s">
        <v>59</v>
      </c>
      <c r="AS12" s="207" t="s">
        <v>295</v>
      </c>
      <c r="AT12" s="208" t="s">
        <v>60</v>
      </c>
      <c r="AU12" s="207" t="s">
        <v>296</v>
      </c>
      <c r="AV12" s="208" t="s">
        <v>61</v>
      </c>
      <c r="AW12" s="207" t="s">
        <v>297</v>
      </c>
      <c r="AX12" s="208" t="s">
        <v>51</v>
      </c>
      <c r="AY12" s="207" t="s">
        <v>298</v>
      </c>
      <c r="AZ12" s="209" t="s">
        <v>301</v>
      </c>
      <c r="BA12" s="222" t="s">
        <v>299</v>
      </c>
      <c r="BB12" s="201" t="s">
        <v>347</v>
      </c>
      <c r="BC12" s="202" t="s">
        <v>346</v>
      </c>
      <c r="BD12" s="203" t="s">
        <v>345</v>
      </c>
      <c r="BE12" s="202" t="s">
        <v>344</v>
      </c>
      <c r="BF12" s="351" t="s">
        <v>317</v>
      </c>
      <c r="BG12" s="352" t="s">
        <v>287</v>
      </c>
      <c r="BH12" s="353" t="s">
        <v>52</v>
      </c>
      <c r="BI12" s="352" t="s">
        <v>288</v>
      </c>
      <c r="BJ12" s="353" t="s">
        <v>53</v>
      </c>
      <c r="BK12" s="352" t="s">
        <v>289</v>
      </c>
      <c r="BL12" s="353" t="s">
        <v>54</v>
      </c>
      <c r="BM12" s="352" t="s">
        <v>290</v>
      </c>
      <c r="BN12" s="353" t="s">
        <v>55</v>
      </c>
      <c r="BO12" s="352" t="s">
        <v>291</v>
      </c>
      <c r="BP12" s="353" t="s">
        <v>57</v>
      </c>
      <c r="BQ12" s="352" t="s">
        <v>292</v>
      </c>
      <c r="BR12" s="353" t="s">
        <v>300</v>
      </c>
      <c r="BS12" s="352" t="s">
        <v>293</v>
      </c>
      <c r="BT12" s="353" t="s">
        <v>58</v>
      </c>
      <c r="BU12" s="352" t="s">
        <v>294</v>
      </c>
      <c r="BV12" s="353" t="s">
        <v>59</v>
      </c>
      <c r="BW12" s="352" t="s">
        <v>295</v>
      </c>
      <c r="BX12" s="353" t="s">
        <v>60</v>
      </c>
      <c r="BY12" s="352" t="s">
        <v>296</v>
      </c>
      <c r="BZ12" s="353" t="s">
        <v>61</v>
      </c>
      <c r="CA12" s="352" t="s">
        <v>297</v>
      </c>
      <c r="CB12" s="353" t="s">
        <v>51</v>
      </c>
      <c r="CC12" s="352" t="s">
        <v>298</v>
      </c>
      <c r="CD12" s="354" t="s">
        <v>301</v>
      </c>
      <c r="CE12" s="520" t="s">
        <v>299</v>
      </c>
      <c r="CF12" s="355" t="s">
        <v>305</v>
      </c>
      <c r="CG12" s="356" t="s">
        <v>428</v>
      </c>
      <c r="CH12" s="355" t="s">
        <v>306</v>
      </c>
      <c r="CI12" s="356" t="s">
        <v>427</v>
      </c>
      <c r="CJ12" s="447" t="s">
        <v>317</v>
      </c>
      <c r="CK12" s="207" t="s">
        <v>287</v>
      </c>
      <c r="CL12" s="208" t="s">
        <v>52</v>
      </c>
      <c r="CM12" s="207" t="s">
        <v>288</v>
      </c>
      <c r="CN12" s="208" t="s">
        <v>53</v>
      </c>
      <c r="CO12" s="207" t="s">
        <v>289</v>
      </c>
      <c r="CP12" s="208" t="s">
        <v>54</v>
      </c>
      <c r="CQ12" s="207" t="s">
        <v>290</v>
      </c>
      <c r="CR12" s="208" t="s">
        <v>55</v>
      </c>
      <c r="CS12" s="207" t="s">
        <v>291</v>
      </c>
      <c r="CT12" s="208" t="s">
        <v>57</v>
      </c>
      <c r="CU12" s="207" t="s">
        <v>292</v>
      </c>
      <c r="CV12" s="208" t="s">
        <v>300</v>
      </c>
      <c r="CW12" s="207" t="s">
        <v>293</v>
      </c>
      <c r="CX12" s="208" t="s">
        <v>58</v>
      </c>
      <c r="CY12" s="207" t="s">
        <v>294</v>
      </c>
      <c r="CZ12" s="208" t="s">
        <v>59</v>
      </c>
      <c r="DA12" s="207" t="s">
        <v>295</v>
      </c>
      <c r="DB12" s="208" t="s">
        <v>60</v>
      </c>
      <c r="DC12" s="207" t="s">
        <v>296</v>
      </c>
      <c r="DD12" s="208" t="s">
        <v>61</v>
      </c>
      <c r="DE12" s="207" t="s">
        <v>297</v>
      </c>
      <c r="DF12" s="208" t="s">
        <v>51</v>
      </c>
      <c r="DG12" s="207" t="s">
        <v>298</v>
      </c>
      <c r="DH12" s="209" t="s">
        <v>301</v>
      </c>
      <c r="DI12" s="222" t="s">
        <v>299</v>
      </c>
      <c r="DJ12" s="197" t="s">
        <v>309</v>
      </c>
      <c r="DK12" s="198" t="s">
        <v>310</v>
      </c>
      <c r="DL12" s="199" t="s">
        <v>311</v>
      </c>
      <c r="DM12" s="198" t="s">
        <v>312</v>
      </c>
      <c r="DN12" s="447" t="s">
        <v>317</v>
      </c>
      <c r="DO12" s="207" t="s">
        <v>287</v>
      </c>
      <c r="DP12" s="208" t="s">
        <v>52</v>
      </c>
      <c r="DQ12" s="207" t="s">
        <v>288</v>
      </c>
      <c r="DR12" s="208" t="s">
        <v>53</v>
      </c>
      <c r="DS12" s="207" t="s">
        <v>289</v>
      </c>
      <c r="DT12" s="208" t="s">
        <v>54</v>
      </c>
      <c r="DU12" s="207" t="s">
        <v>290</v>
      </c>
      <c r="DV12" s="208" t="s">
        <v>55</v>
      </c>
      <c r="DW12" s="207" t="s">
        <v>291</v>
      </c>
      <c r="DX12" s="208" t="s">
        <v>57</v>
      </c>
      <c r="DY12" s="207" t="s">
        <v>292</v>
      </c>
      <c r="DZ12" s="208" t="s">
        <v>300</v>
      </c>
      <c r="EA12" s="207" t="s">
        <v>293</v>
      </c>
      <c r="EB12" s="208" t="s">
        <v>58</v>
      </c>
      <c r="EC12" s="207" t="s">
        <v>294</v>
      </c>
      <c r="ED12" s="208" t="s">
        <v>59</v>
      </c>
      <c r="EE12" s="207" t="s">
        <v>295</v>
      </c>
      <c r="EF12" s="208" t="s">
        <v>60</v>
      </c>
      <c r="EG12" s="207" t="s">
        <v>296</v>
      </c>
      <c r="EH12" s="208" t="s">
        <v>61</v>
      </c>
      <c r="EI12" s="207" t="s">
        <v>297</v>
      </c>
      <c r="EJ12" s="208" t="s">
        <v>51</v>
      </c>
      <c r="EK12" s="207" t="s">
        <v>298</v>
      </c>
      <c r="EL12" s="209" t="s">
        <v>301</v>
      </c>
      <c r="EM12" s="222" t="s">
        <v>299</v>
      </c>
      <c r="EN12" s="197" t="s">
        <v>313</v>
      </c>
      <c r="EO12" s="198" t="s">
        <v>314</v>
      </c>
      <c r="EP12" s="199" t="s">
        <v>315</v>
      </c>
      <c r="EQ12" s="448" t="s">
        <v>316</v>
      </c>
      <c r="ER12" s="840"/>
      <c r="ES12" s="840"/>
      <c r="ET12" s="837"/>
      <c r="EU12" s="863"/>
      <c r="EV12" s="837"/>
      <c r="EW12" s="866"/>
      <c r="EX12" s="859"/>
      <c r="EY12" s="859"/>
      <c r="EZ12" s="859"/>
      <c r="FA12" s="821"/>
      <c r="FB12" s="332"/>
      <c r="FD12" s="324"/>
      <c r="FE12" s="324"/>
      <c r="FF12" s="325"/>
      <c r="FH12" s="326"/>
      <c r="FJ12" s="324"/>
    </row>
    <row r="13" spans="1:169" s="327" customFormat="1" ht="181.5" customHeight="1" x14ac:dyDescent="0.2">
      <c r="A13" s="860">
        <v>2</v>
      </c>
      <c r="B13" s="860">
        <v>38</v>
      </c>
      <c r="C13" s="860">
        <v>290</v>
      </c>
      <c r="D13" s="861" t="s">
        <v>364</v>
      </c>
      <c r="E13" s="612">
        <v>307</v>
      </c>
      <c r="F13" s="613" t="s">
        <v>365</v>
      </c>
      <c r="G13" s="612" t="s">
        <v>367</v>
      </c>
      <c r="H13" s="612" t="s">
        <v>368</v>
      </c>
      <c r="I13" s="584">
        <f>AA13+BE13+CI13+DM13+DN13</f>
        <v>43000000</v>
      </c>
      <c r="J13" s="585">
        <v>4250000</v>
      </c>
      <c r="K13" s="586">
        <f>J13</f>
        <v>4250000</v>
      </c>
      <c r="L13" s="586">
        <v>0</v>
      </c>
      <c r="M13" s="586">
        <f>J13</f>
        <v>4250000</v>
      </c>
      <c r="N13" s="586">
        <v>195298.78</v>
      </c>
      <c r="O13" s="586">
        <f>J13</f>
        <v>4250000</v>
      </c>
      <c r="P13" s="584">
        <v>1138224.07</v>
      </c>
      <c r="Q13" s="586">
        <f>J13</f>
        <v>4250000</v>
      </c>
      <c r="R13" s="586">
        <v>2532795</v>
      </c>
      <c r="S13" s="586">
        <v>4250000</v>
      </c>
      <c r="T13" s="584">
        <f>3616026.55+4465.05</f>
        <v>3620491.5999999996</v>
      </c>
      <c r="U13" s="586">
        <v>4365906.53</v>
      </c>
      <c r="V13" s="584">
        <v>4365906.53</v>
      </c>
      <c r="W13" s="584">
        <v>4365906.53</v>
      </c>
      <c r="X13" s="584">
        <v>4365906.53</v>
      </c>
      <c r="Y13" s="587">
        <v>4365906.53</v>
      </c>
      <c r="Z13" s="584">
        <v>4365906.53</v>
      </c>
      <c r="AA13" s="584">
        <v>4365906.53</v>
      </c>
      <c r="AB13" s="584">
        <v>8400000</v>
      </c>
      <c r="AC13" s="584"/>
      <c r="AD13" s="584">
        <v>0</v>
      </c>
      <c r="AE13" s="588">
        <v>1447134.15</v>
      </c>
      <c r="AF13" s="584">
        <v>1447134.15</v>
      </c>
      <c r="AG13" s="588">
        <v>780000</v>
      </c>
      <c r="AH13" s="584">
        <f>1848562.81-AF13</f>
        <v>401428.66000000015</v>
      </c>
      <c r="AI13" s="588">
        <v>444000</v>
      </c>
      <c r="AJ13" s="584">
        <v>591858.14</v>
      </c>
      <c r="AK13" s="588">
        <v>780000</v>
      </c>
      <c r="AL13" s="584">
        <v>997088.87972000032</v>
      </c>
      <c r="AM13" s="588">
        <v>780000</v>
      </c>
      <c r="AN13" s="584">
        <v>718443.85027999943</v>
      </c>
      <c r="AO13" s="588">
        <v>780000</v>
      </c>
      <c r="AP13" s="586">
        <v>601656.99</v>
      </c>
      <c r="AQ13" s="588">
        <v>780000</v>
      </c>
      <c r="AR13" s="586">
        <v>698998.95000000019</v>
      </c>
      <c r="AS13" s="588">
        <v>780000</v>
      </c>
      <c r="AT13" s="586">
        <v>999023.46999999974</v>
      </c>
      <c r="AU13" s="588">
        <v>612000</v>
      </c>
      <c r="AV13" s="584">
        <v>683158.63999999897</v>
      </c>
      <c r="AW13" s="588">
        <v>612000</v>
      </c>
      <c r="AX13" s="589">
        <v>940540.25000000186</v>
      </c>
      <c r="AY13" s="588">
        <v>604865.85</v>
      </c>
      <c r="AZ13" s="589">
        <v>387617.4299999997</v>
      </c>
      <c r="BA13" s="613">
        <f>AY13+AW13+AU13+AS13+AQ13+AO13+AM13+AK13+AI13+AG13+AE13</f>
        <v>8400000</v>
      </c>
      <c r="BB13" s="613">
        <f>AC13+AE13+AG13+AI13+AK13+AM13+AO13+AQ13+AS13+AU13+AW13+AY13</f>
        <v>8400000</v>
      </c>
      <c r="BC13" s="614">
        <f>AD13+AF13+AH13+AJ13+AL13+AN13+AP13+AR13+AT13+AV13+AX13+AZ13</f>
        <v>8466949.4100000001</v>
      </c>
      <c r="BD13" s="613">
        <f>AY13+AW13+AU13+AS13+AQ13+AO13+AM13+AK13+AI13+AG13+AE13</f>
        <v>8400000</v>
      </c>
      <c r="BE13" s="614">
        <f>AD13+AF13+AH13+AJ13+AL13+AN13+AP13+AR13+AT13+AV13+AX13+AZ13</f>
        <v>8466949.4100000001</v>
      </c>
      <c r="BF13" s="590">
        <f>CH13</f>
        <v>13651068.640000004</v>
      </c>
      <c r="BG13" s="614">
        <v>0</v>
      </c>
      <c r="BH13" s="614">
        <v>0</v>
      </c>
      <c r="BI13" s="614">
        <v>702043</v>
      </c>
      <c r="BJ13" s="614">
        <v>567695.46</v>
      </c>
      <c r="BK13" s="591">
        <v>1334980</v>
      </c>
      <c r="BL13" s="591">
        <v>1562431.48</v>
      </c>
      <c r="BM13" s="614">
        <v>1334480</v>
      </c>
      <c r="BN13" s="614">
        <v>1496249.87</v>
      </c>
      <c r="BO13" s="614">
        <v>1454480</v>
      </c>
      <c r="BP13" s="614">
        <v>1391895.1300000004</v>
      </c>
      <c r="BQ13" s="614">
        <v>1459408.04</v>
      </c>
      <c r="BR13" s="614">
        <v>1387490.1899999995</v>
      </c>
      <c r="BS13" s="614">
        <v>1454980</v>
      </c>
      <c r="BT13" s="614">
        <v>1387831.9800000004</v>
      </c>
      <c r="BU13" s="614">
        <v>1333820</v>
      </c>
      <c r="BV13" s="614">
        <v>1388281.21</v>
      </c>
      <c r="BW13" s="614">
        <v>1333320</v>
      </c>
      <c r="BX13" s="614">
        <v>1386246.28</v>
      </c>
      <c r="BY13" s="614">
        <v>1333320</v>
      </c>
      <c r="BZ13" s="614">
        <v>1598505.120000001</v>
      </c>
      <c r="CA13" s="614">
        <v>1332820</v>
      </c>
      <c r="CB13" s="614">
        <v>1175807.6099999994</v>
      </c>
      <c r="CC13" s="613">
        <v>577417.60000000522</v>
      </c>
      <c r="CD13" s="613">
        <v>308634.31000000052</v>
      </c>
      <c r="CE13" s="613">
        <f>BI13+BK13+BM13+BO13+BQ13+BS13+BU13+BW13+BY13+CA13+CC13</f>
        <v>13651068.640000004</v>
      </c>
      <c r="CF13" s="614">
        <f>BG13+BI13+BK13+BM13+BO13+BQ13+BS13+BU13+BW13+BY13+CA13+CC13</f>
        <v>13651068.640000004</v>
      </c>
      <c r="CG13" s="614">
        <f>BH13+BJ13+BL13+BN13+BP13+BR13+BT13+BV13+BX13+BZ13+CB13+CD13</f>
        <v>13651068.640000001</v>
      </c>
      <c r="CH13" s="614">
        <f>CC13+CA13+BY13+BW13+BU13+BS13+BQ13+BO13+BM13+BK13+BI13</f>
        <v>13651068.640000004</v>
      </c>
      <c r="CI13" s="614">
        <f>CD13+CB13+BZ13+BX13+BV13+BT13+BR13+BP13+BN13+BL13+BJ13</f>
        <v>13651068.640000004</v>
      </c>
      <c r="CJ13" s="584">
        <v>12000000</v>
      </c>
      <c r="CK13" s="614">
        <v>16409.77</v>
      </c>
      <c r="CL13" s="614">
        <v>16409.77</v>
      </c>
      <c r="CM13" s="614">
        <v>394482.64</v>
      </c>
      <c r="CN13" s="614">
        <v>394482.64</v>
      </c>
      <c r="CO13" s="614">
        <v>1140826.2799999998</v>
      </c>
      <c r="CP13" s="614">
        <v>1140826.2799999998</v>
      </c>
      <c r="CQ13" s="614">
        <v>1320000</v>
      </c>
      <c r="CR13" s="614">
        <v>1209347.0500000003</v>
      </c>
      <c r="CS13" s="614">
        <v>1320000</v>
      </c>
      <c r="CT13" s="614">
        <v>1200352.32</v>
      </c>
      <c r="CU13" s="614">
        <v>1320000</v>
      </c>
      <c r="CV13" s="615">
        <v>1164376.17</v>
      </c>
      <c r="CW13" s="614">
        <v>1320000</v>
      </c>
      <c r="CX13" s="614">
        <v>1283557.7699999996</v>
      </c>
      <c r="CY13" s="614">
        <v>1200000</v>
      </c>
      <c r="CZ13" s="614">
        <v>1148990.5162000004</v>
      </c>
      <c r="DA13" s="613">
        <v>1200000</v>
      </c>
      <c r="DB13" s="614">
        <v>1149894.4921999995</v>
      </c>
      <c r="DC13" s="613">
        <v>1200000</v>
      </c>
      <c r="DD13" s="614">
        <f>1057020.4316+316.07</f>
        <v>1057336.5016000001</v>
      </c>
      <c r="DE13" s="613">
        <v>1020000</v>
      </c>
      <c r="DF13" s="614">
        <v>1013833.3899999987</v>
      </c>
      <c r="DG13" s="614">
        <v>548281.31000000006</v>
      </c>
      <c r="DH13" s="614">
        <v>770273.1099999994</v>
      </c>
      <c r="DI13" s="613">
        <f>CK13+CM13+CO13+CQ13+CS13+CU13+CW13+CY13+DA13+DC13+DE13+DG13</f>
        <v>12000000</v>
      </c>
      <c r="DJ13" s="615">
        <f>CK13+CM13+CO13+CQ13+CS13+CU13+CW13+CY13+DA13+DC13+DE13+DG13</f>
        <v>12000000</v>
      </c>
      <c r="DK13" s="615">
        <f>CL13+CN13+CP13+CR13+CT13+CV13+CX13+CZ13+DB13+DD13+DF13+DH13</f>
        <v>11549680.01</v>
      </c>
      <c r="DL13" s="613">
        <f>CK13+CM13+CO13+CQ13+CS13+CU13+CW13+CY13+DA13+DC13+DE13+DG13</f>
        <v>12000000</v>
      </c>
      <c r="DM13" s="614">
        <f>CL13+CN13+CP13+CR13+CT13+CV13+CX13+CZ13+DB13+DD13+DF13+DH13</f>
        <v>11549680.01</v>
      </c>
      <c r="DN13" s="587">
        <f>EM13</f>
        <v>4966395.41</v>
      </c>
      <c r="DO13" s="614">
        <v>500000</v>
      </c>
      <c r="DP13" s="614">
        <v>609279.43000000005</v>
      </c>
      <c r="DQ13" s="614">
        <v>500000</v>
      </c>
      <c r="DR13" s="614">
        <v>516491.6</v>
      </c>
      <c r="DS13" s="614">
        <v>1200000</v>
      </c>
      <c r="DT13" s="614">
        <v>539181.03</v>
      </c>
      <c r="DU13" s="614">
        <v>1400000</v>
      </c>
      <c r="DV13" s="614">
        <v>621936.66000000015</v>
      </c>
      <c r="DW13" s="614">
        <f>1366075.41+320</f>
        <v>1366395.41</v>
      </c>
      <c r="DX13" s="614">
        <v>656069.25438199984</v>
      </c>
      <c r="DY13" s="613"/>
      <c r="DZ13" s="613"/>
      <c r="EA13" s="613"/>
      <c r="EB13" s="613"/>
      <c r="EC13" s="613"/>
      <c r="ED13" s="613"/>
      <c r="EE13" s="613"/>
      <c r="EF13" s="613"/>
      <c r="EG13" s="613"/>
      <c r="EH13" s="613"/>
      <c r="EI13" s="613"/>
      <c r="EJ13" s="613"/>
      <c r="EK13" s="613"/>
      <c r="EL13" s="613"/>
      <c r="EM13" s="614">
        <f>DO13+DQ13+DS13+DU13+DW13</f>
        <v>4966395.41</v>
      </c>
      <c r="EN13" s="613">
        <f>DO13+DQ13+DS13+DU13+DW13</f>
        <v>4966395.41</v>
      </c>
      <c r="EO13" s="614">
        <f>DP13+DR13+DT13+DV13+DX13</f>
        <v>2942957.974382</v>
      </c>
      <c r="EP13" s="614">
        <f>DO13+DQ13+DS13+DU13+DW13</f>
        <v>4966395.41</v>
      </c>
      <c r="EQ13" s="614">
        <f>DP13+DR13+DT13+DV13+DX13</f>
        <v>2942957.974382</v>
      </c>
      <c r="ER13" s="592">
        <f>DX13/DW13</f>
        <v>0.48014597354509547</v>
      </c>
      <c r="ES13" s="593">
        <f>EO13/EN13</f>
        <v>0.59257423773714379</v>
      </c>
      <c r="ET13" s="594">
        <f>EQ13/EP13</f>
        <v>0.59257423773714379</v>
      </c>
      <c r="EU13" s="594">
        <f>(AA13+BE13+CI13+DM13+EO13)/(Z13+BD13+CH13+DL13+EN13)</f>
        <v>0.94452233693599752</v>
      </c>
      <c r="EV13" s="595">
        <f>(AA13+BE13+CI13+DM13+EQ13)/I13</f>
        <v>0.95294331545074418</v>
      </c>
      <c r="EW13" s="616" t="s">
        <v>722</v>
      </c>
      <c r="EX13" s="617" t="s">
        <v>778</v>
      </c>
      <c r="EY13" s="617" t="s">
        <v>691</v>
      </c>
      <c r="EZ13" s="618" t="s">
        <v>429</v>
      </c>
      <c r="FA13" s="618" t="s">
        <v>687</v>
      </c>
      <c r="FB13" s="535"/>
      <c r="FC13" s="537"/>
      <c r="FD13" s="324"/>
      <c r="FE13" s="324"/>
      <c r="FF13" s="328"/>
      <c r="FH13" s="329"/>
    </row>
    <row r="14" spans="1:169" s="1" customFormat="1" ht="180" customHeight="1" x14ac:dyDescent="0.2">
      <c r="A14" s="860"/>
      <c r="B14" s="860"/>
      <c r="C14" s="860"/>
      <c r="D14" s="861"/>
      <c r="E14" s="619">
        <v>603</v>
      </c>
      <c r="F14" s="620" t="s">
        <v>366</v>
      </c>
      <c r="G14" s="619" t="s">
        <v>367</v>
      </c>
      <c r="H14" s="619" t="s">
        <v>368</v>
      </c>
      <c r="I14" s="587">
        <f>AA14+BE14+CI14+DM14+DN14</f>
        <v>10999999.999199999</v>
      </c>
      <c r="J14" s="596">
        <v>750000</v>
      </c>
      <c r="K14" s="597">
        <f>J14</f>
        <v>750000</v>
      </c>
      <c r="L14" s="597">
        <v>0</v>
      </c>
      <c r="M14" s="597">
        <f>J14</f>
        <v>750000</v>
      </c>
      <c r="N14" s="597">
        <f>90847.4405+252.49</f>
        <v>91099.930500000002</v>
      </c>
      <c r="O14" s="597">
        <v>750000</v>
      </c>
      <c r="P14" s="598">
        <v>280044.96000000002</v>
      </c>
      <c r="Q14" s="597">
        <v>750000</v>
      </c>
      <c r="R14" s="597">
        <v>542266</v>
      </c>
      <c r="S14" s="597">
        <v>750000</v>
      </c>
      <c r="T14" s="598">
        <f>791910+661.4</f>
        <v>792571.4</v>
      </c>
      <c r="U14" s="599">
        <v>1019665.43</v>
      </c>
      <c r="V14" s="600">
        <v>1019665.43</v>
      </c>
      <c r="W14" s="600">
        <v>1019665.43</v>
      </c>
      <c r="X14" s="598">
        <v>1019665.43</v>
      </c>
      <c r="Y14" s="600">
        <v>1019665.43</v>
      </c>
      <c r="Z14" s="600">
        <v>1019665.43</v>
      </c>
      <c r="AA14" s="600">
        <v>1019665.43</v>
      </c>
      <c r="AB14" s="600">
        <v>2100000</v>
      </c>
      <c r="AC14" s="598"/>
      <c r="AD14" s="600">
        <v>0</v>
      </c>
      <c r="AE14" s="601">
        <v>276540.05</v>
      </c>
      <c r="AF14" s="600">
        <v>276540.05</v>
      </c>
      <c r="AG14" s="588">
        <v>210000</v>
      </c>
      <c r="AH14" s="598">
        <f>360455.95-AF14</f>
        <v>83915.900000000023</v>
      </c>
      <c r="AI14" s="601">
        <v>126000</v>
      </c>
      <c r="AJ14" s="598">
        <f>551395.12-AF14-AH14</f>
        <v>190939.16999999998</v>
      </c>
      <c r="AK14" s="601">
        <v>210000</v>
      </c>
      <c r="AL14" s="598">
        <v>266394</v>
      </c>
      <c r="AM14" s="601">
        <v>210000</v>
      </c>
      <c r="AN14" s="598">
        <v>236732.41</v>
      </c>
      <c r="AO14" s="601">
        <v>210000</v>
      </c>
      <c r="AP14" s="597">
        <v>156752.34</v>
      </c>
      <c r="AQ14" s="601">
        <v>210000</v>
      </c>
      <c r="AR14" s="599">
        <v>157389.94</v>
      </c>
      <c r="AS14" s="601">
        <v>210000</v>
      </c>
      <c r="AT14" s="597">
        <v>238192.55000000016</v>
      </c>
      <c r="AU14" s="601">
        <v>168000</v>
      </c>
      <c r="AV14" s="600">
        <v>94941.019999999553</v>
      </c>
      <c r="AW14" s="601">
        <v>134729.95000000001</v>
      </c>
      <c r="AX14" s="602">
        <v>133076.29000000004</v>
      </c>
      <c r="AY14" s="601">
        <v>134730</v>
      </c>
      <c r="AZ14" s="602">
        <v>300999.08000000007</v>
      </c>
      <c r="BA14" s="621">
        <f>AY14+AW14+AU14+AS14+AQ14+AO14+AM14+AK14+AI14+AG14+AE14</f>
        <v>2100000</v>
      </c>
      <c r="BB14" s="614">
        <f>AC14+AE14+AG14+AI14+AK14+AM14+AO14+AQ14+AS14+AU14+AW14+AY14</f>
        <v>2100000</v>
      </c>
      <c r="BC14" s="614">
        <f>AD14+AF14+AH14+AJ14+AL14+AN14+AP14+AR14+AT14+AV14+AX14+AZ14</f>
        <v>2135872.75</v>
      </c>
      <c r="BD14" s="621">
        <f>AY14+AW14+AU14+AS14+AQ14+AO14+AM14+AK14+AI14+AG14+AE14</f>
        <v>2100000</v>
      </c>
      <c r="BE14" s="614">
        <f>AD14+AF14+AH14+AJ14+AL14+AN14+AP14+AR14+AT14+AV14+AX14+AZ14</f>
        <v>2135872.75</v>
      </c>
      <c r="BF14" s="602">
        <v>2800000</v>
      </c>
      <c r="BG14" s="614">
        <v>0</v>
      </c>
      <c r="BH14" s="614">
        <v>0</v>
      </c>
      <c r="BI14" s="614">
        <v>118000</v>
      </c>
      <c r="BJ14" s="591">
        <v>154062.98000000001</v>
      </c>
      <c r="BK14" s="614">
        <v>286325</v>
      </c>
      <c r="BL14" s="614">
        <v>240087.00000000003</v>
      </c>
      <c r="BM14" s="614">
        <v>286425</v>
      </c>
      <c r="BN14" s="614">
        <v>292473.99999999994</v>
      </c>
      <c r="BO14" s="614">
        <v>286425</v>
      </c>
      <c r="BP14" s="614">
        <v>296042.33799999999</v>
      </c>
      <c r="BQ14" s="614">
        <v>286430</v>
      </c>
      <c r="BR14" s="614">
        <v>292798.75199999986</v>
      </c>
      <c r="BS14" s="614">
        <v>286415</v>
      </c>
      <c r="BT14" s="614">
        <v>296623.62000000034</v>
      </c>
      <c r="BU14" s="614">
        <v>286275</v>
      </c>
      <c r="BV14" s="614">
        <v>241346.41400000011</v>
      </c>
      <c r="BW14" s="614">
        <v>286275</v>
      </c>
      <c r="BX14" s="614">
        <v>289158.72754999995</v>
      </c>
      <c r="BY14" s="614">
        <v>286275</v>
      </c>
      <c r="BZ14" s="614">
        <v>222779.35044999979</v>
      </c>
      <c r="CA14" s="614">
        <v>286275</v>
      </c>
      <c r="CB14" s="614">
        <v>157297.57459999993</v>
      </c>
      <c r="CC14" s="621">
        <v>104880</v>
      </c>
      <c r="CD14" s="621">
        <v>626736.57340000011</v>
      </c>
      <c r="CE14" s="613">
        <f>BI14+BK14+BM14+BO14+BQ14+BS14+BU14+BW14+BY14+CA14+CC14</f>
        <v>2800000</v>
      </c>
      <c r="CF14" s="614">
        <f>BG14+BI14+BK14+BM14+BO14+BQ14+BS14+BU14+BW14+BY14+CA14+CC14</f>
        <v>2800000</v>
      </c>
      <c r="CG14" s="614">
        <f>BH14+BJ14+BL14+BN14+BP14+BR14+BT14+BV14+BX14+BZ14+CB14+CD14</f>
        <v>3109407.33</v>
      </c>
      <c r="CH14" s="614">
        <f>CC14+CA14+BY14+BW14+BU14+BS14+BQ14+BO14+BM14+BK14+BI14</f>
        <v>2800000</v>
      </c>
      <c r="CI14" s="614">
        <f>CD14+CB14+BZ14+BX14+BV14+BT14+BR14+BP14+BN14+BL14+BJ14</f>
        <v>3109407.33</v>
      </c>
      <c r="CJ14" s="584">
        <v>3500000</v>
      </c>
      <c r="CK14" s="614">
        <v>0</v>
      </c>
      <c r="CL14" s="614">
        <v>0</v>
      </c>
      <c r="CM14" s="614">
        <v>121316.655</v>
      </c>
      <c r="CN14" s="614">
        <v>121316.655</v>
      </c>
      <c r="CO14" s="614">
        <v>325484.78500000003</v>
      </c>
      <c r="CP14" s="614">
        <v>325484.78500000003</v>
      </c>
      <c r="CQ14" s="614">
        <v>350000</v>
      </c>
      <c r="CR14" s="614">
        <v>356868.71299999999</v>
      </c>
      <c r="CS14" s="614">
        <v>385000</v>
      </c>
      <c r="CT14" s="614">
        <v>256662.788</v>
      </c>
      <c r="CU14" s="614">
        <v>350000</v>
      </c>
      <c r="CV14" s="615">
        <v>343833.19899999979</v>
      </c>
      <c r="CW14" s="614">
        <v>350000</v>
      </c>
      <c r="CX14" s="615">
        <v>364131.63</v>
      </c>
      <c r="CY14" s="614">
        <v>350000</v>
      </c>
      <c r="CZ14" s="614">
        <v>651811.78000000026</v>
      </c>
      <c r="DA14" s="613">
        <v>350000</v>
      </c>
      <c r="DB14" s="614">
        <v>463161.6725499999</v>
      </c>
      <c r="DC14" s="613">
        <v>350000</v>
      </c>
      <c r="DD14" s="614">
        <v>442288.92744999984</v>
      </c>
      <c r="DE14" s="613">
        <v>350000</v>
      </c>
      <c r="DF14" s="614">
        <v>459743.00999999978</v>
      </c>
      <c r="DG14" s="614">
        <v>218198.56025000001</v>
      </c>
      <c r="DH14" s="614">
        <v>139839.21920000017</v>
      </c>
      <c r="DI14" s="613">
        <f>CK14+CM14+CO14+CQ14+CS14+CU14+CW14+CY14+DA14+DC14+DE14+DG14</f>
        <v>3500000.00025</v>
      </c>
      <c r="DJ14" s="615">
        <f>CK14+CM14+CO14+CQ14+CS14+CU14+CW14+CY14+DA14++DC14+DE14+DG14</f>
        <v>3500000.00025</v>
      </c>
      <c r="DK14" s="615">
        <f>CL14+CN14+CP14+CR14+CT14+CV14+CX14+CZ14+DB14+DD14+DF14+DH14</f>
        <v>3925142.3791999999</v>
      </c>
      <c r="DL14" s="613">
        <f>CK14+CM14+CO14+CQ14+CS14+CU14+CW14+CY14+DA14+DC14+DE14+DG14</f>
        <v>3500000.00025</v>
      </c>
      <c r="DM14" s="614">
        <f>CL14+CN14+CP14+CR14+CT14+CV14+CX14+CZ14+DB14+DD14+DF14+DH14</f>
        <v>3925142.3791999999</v>
      </c>
      <c r="DN14" s="587">
        <f>EM14</f>
        <v>809912.11</v>
      </c>
      <c r="DO14" s="614">
        <v>85000</v>
      </c>
      <c r="DP14" s="614">
        <v>85063.5</v>
      </c>
      <c r="DQ14" s="613">
        <v>130000</v>
      </c>
      <c r="DR14" s="614">
        <v>93901.809000000008</v>
      </c>
      <c r="DS14" s="613">
        <v>200000</v>
      </c>
      <c r="DT14" s="614">
        <v>255058.32</v>
      </c>
      <c r="DU14" s="614">
        <v>200000</v>
      </c>
      <c r="DV14" s="614">
        <v>89453.600999999966</v>
      </c>
      <c r="DW14" s="613">
        <v>194912.11</v>
      </c>
      <c r="DX14" s="614">
        <f>495168.168-208733.29</f>
        <v>286434.87800000003</v>
      </c>
      <c r="DY14" s="613"/>
      <c r="DZ14" s="613"/>
      <c r="EA14" s="613"/>
      <c r="EB14" s="613"/>
      <c r="EC14" s="613"/>
      <c r="ED14" s="613"/>
      <c r="EE14" s="613"/>
      <c r="EF14" s="613"/>
      <c r="EG14" s="613"/>
      <c r="EH14" s="613"/>
      <c r="EI14" s="613"/>
      <c r="EJ14" s="613"/>
      <c r="EK14" s="613"/>
      <c r="EL14" s="613"/>
      <c r="EM14" s="614">
        <f>DO14+DQ14+DS14+DU14+DW14</f>
        <v>809912.11</v>
      </c>
      <c r="EN14" s="613">
        <f>DO14+DQ14+DS14+DU14</f>
        <v>615000</v>
      </c>
      <c r="EO14" s="614">
        <f>DP14+DR14+DT14+DV14+DX14</f>
        <v>809912.10800000001</v>
      </c>
      <c r="EP14" s="614">
        <f>DO14+DQ14+DS14+DU14+DW14</f>
        <v>809912.11</v>
      </c>
      <c r="EQ14" s="614">
        <f>DP14+DR14+DT14+DV14+DX14</f>
        <v>809912.10800000001</v>
      </c>
      <c r="ER14" s="592">
        <f>DX14/DW14</f>
        <v>1.4695591669496577</v>
      </c>
      <c r="ES14" s="593">
        <f>EO14/EN14</f>
        <v>1.3169302569105692</v>
      </c>
      <c r="ET14" s="594">
        <f>EQ14/EP14</f>
        <v>0.99999999753059632</v>
      </c>
      <c r="EU14" s="594">
        <f>(AA14+BE14+CI14+DM14+EO14)/(Z14+BD14+CH14+DL14+EN14)</f>
        <v>1.0961999753414748</v>
      </c>
      <c r="EV14" s="595">
        <f>(AA14+BE14+CI14+DM14+EQ14)/I14</f>
        <v>0.99999999981818199</v>
      </c>
      <c r="EW14" s="616" t="s">
        <v>724</v>
      </c>
      <c r="EX14" s="622" t="s">
        <v>71</v>
      </c>
      <c r="EY14" s="622" t="s">
        <v>725</v>
      </c>
      <c r="EZ14" s="623" t="s">
        <v>430</v>
      </c>
      <c r="FA14" s="623" t="s">
        <v>688</v>
      </c>
      <c r="FB14" s="535"/>
      <c r="FC14" s="538"/>
      <c r="FD14" s="324"/>
      <c r="FE14" s="324"/>
      <c r="FF14" s="330"/>
      <c r="FH14" s="326"/>
      <c r="FJ14" s="324"/>
      <c r="FL14" s="324"/>
      <c r="FM14" s="324"/>
    </row>
    <row r="15" spans="1:169" s="334" customFormat="1" ht="38.25" customHeight="1" x14ac:dyDescent="0.25">
      <c r="A15" s="331"/>
      <c r="B15" s="331"/>
      <c r="C15" s="332"/>
      <c r="D15" s="333"/>
      <c r="F15" s="335"/>
      <c r="G15" s="336"/>
      <c r="H15" s="337"/>
      <c r="I15" s="339"/>
      <c r="J15" s="332"/>
      <c r="K15" s="332"/>
      <c r="L15" s="332"/>
      <c r="M15" s="332"/>
      <c r="N15" s="332"/>
      <c r="O15" s="332"/>
      <c r="P15" s="332"/>
      <c r="Q15" s="332"/>
      <c r="R15" s="332"/>
      <c r="S15" s="332"/>
      <c r="T15" s="338"/>
      <c r="U15" s="332"/>
      <c r="V15" s="338"/>
      <c r="W15" s="332"/>
      <c r="X15" s="332"/>
      <c r="Y15" s="332"/>
      <c r="Z15" s="332"/>
      <c r="AA15" s="338"/>
      <c r="AB15" s="338"/>
      <c r="AC15" s="332"/>
      <c r="AD15" s="332"/>
      <c r="AE15" s="332"/>
      <c r="AF15" s="332"/>
      <c r="AG15" s="332"/>
      <c r="AH15" s="332"/>
      <c r="AI15" s="332"/>
      <c r="AJ15" s="339"/>
      <c r="AK15" s="332"/>
      <c r="AL15" s="332"/>
      <c r="AM15" s="332"/>
      <c r="AN15" s="332"/>
      <c r="AO15" s="332"/>
      <c r="AP15" s="332"/>
      <c r="AQ15" s="332"/>
      <c r="AR15" s="332"/>
      <c r="AS15" s="332"/>
      <c r="AT15" s="332"/>
      <c r="AU15" s="332"/>
      <c r="AV15" s="332"/>
      <c r="AW15" s="332"/>
      <c r="AX15" s="332"/>
      <c r="AY15" s="332"/>
      <c r="AZ15" s="332"/>
      <c r="BA15" s="548"/>
      <c r="BB15" s="548"/>
      <c r="BC15" s="549"/>
      <c r="BD15" s="548"/>
      <c r="BE15" s="550"/>
      <c r="BF15" s="551"/>
      <c r="BG15" s="551"/>
      <c r="BH15" s="551"/>
      <c r="BI15" s="551"/>
      <c r="BJ15" s="551"/>
      <c r="BK15" s="551"/>
      <c r="BL15" s="551"/>
      <c r="BM15" s="551"/>
      <c r="BN15" s="552"/>
      <c r="BO15" s="551"/>
      <c r="BP15" s="551"/>
      <c r="BQ15" s="551"/>
      <c r="BR15" s="551"/>
      <c r="BS15" s="551"/>
      <c r="BT15" s="551"/>
      <c r="BU15" s="551"/>
      <c r="BV15" s="551"/>
      <c r="BW15" s="551"/>
      <c r="BX15" s="551"/>
      <c r="BY15" s="551"/>
      <c r="BZ15" s="551"/>
      <c r="CA15" s="551"/>
      <c r="CB15" s="551"/>
      <c r="CC15" s="551"/>
      <c r="CD15" s="551"/>
      <c r="CE15" s="551"/>
      <c r="CF15" s="553"/>
      <c r="CG15" s="553"/>
      <c r="CH15" s="551"/>
      <c r="CI15" s="317"/>
      <c r="CJ15" s="271"/>
      <c r="CK15" s="551"/>
      <c r="CL15" s="551"/>
      <c r="CM15" s="551"/>
      <c r="CN15" s="551"/>
      <c r="CO15" s="340"/>
      <c r="CP15" s="340"/>
      <c r="CQ15" s="340"/>
      <c r="CR15" s="340"/>
      <c r="CS15" s="340"/>
      <c r="CT15" s="340"/>
      <c r="CU15" s="340"/>
      <c r="CV15" s="340"/>
      <c r="CW15" s="340"/>
      <c r="CX15" s="340"/>
      <c r="CY15" s="340"/>
      <c r="CZ15" s="340"/>
      <c r="DA15" s="340"/>
      <c r="DB15" s="340"/>
      <c r="DC15" s="340"/>
      <c r="DD15" s="357"/>
      <c r="DE15" s="340"/>
      <c r="DF15" s="340"/>
      <c r="DG15" s="340"/>
      <c r="DH15" s="340"/>
      <c r="DI15" s="340"/>
      <c r="DJ15" s="340"/>
      <c r="DK15" s="357"/>
      <c r="DL15" s="340"/>
      <c r="DM15" s="340"/>
      <c r="DN15" s="340"/>
      <c r="DO15" s="340"/>
      <c r="DP15" s="340"/>
      <c r="DQ15" s="341"/>
      <c r="DR15" s="341"/>
      <c r="DS15" s="341"/>
      <c r="DT15" s="341"/>
      <c r="DU15" s="341"/>
      <c r="DV15" s="341"/>
      <c r="DW15" s="341"/>
      <c r="DX15" s="341"/>
      <c r="DY15" s="341"/>
      <c r="DZ15" s="341"/>
      <c r="EA15" s="341"/>
      <c r="EB15" s="341"/>
      <c r="EC15" s="341"/>
      <c r="ED15" s="341"/>
      <c r="EE15" s="341"/>
      <c r="EF15" s="341"/>
      <c r="EG15" s="341"/>
      <c r="EH15" s="341"/>
      <c r="EI15" s="341"/>
      <c r="EJ15" s="341"/>
      <c r="EK15" s="341"/>
      <c r="EL15" s="341"/>
      <c r="EM15" s="341"/>
      <c r="EN15" s="341"/>
      <c r="EO15" s="341"/>
      <c r="EP15" s="341"/>
      <c r="EQ15" s="574"/>
      <c r="ER15" s="341"/>
      <c r="ES15" s="341"/>
      <c r="ET15" s="341"/>
      <c r="EU15" s="341"/>
      <c r="EV15" s="341"/>
      <c r="EW15" s="341"/>
      <c r="EX15" s="611"/>
      <c r="EY15" s="342"/>
      <c r="EZ15" s="343"/>
      <c r="FA15" s="344"/>
      <c r="FB15" s="332"/>
      <c r="FD15" s="324"/>
      <c r="FE15" s="324"/>
      <c r="FF15" s="283"/>
      <c r="FH15" s="345"/>
    </row>
    <row r="16" spans="1:169" ht="39.75" customHeight="1" x14ac:dyDescent="0.4">
      <c r="D16" s="21" t="s">
        <v>35</v>
      </c>
      <c r="W16" s="346"/>
      <c r="X16" s="149"/>
      <c r="Y16" s="347"/>
      <c r="AA16" s="338"/>
      <c r="AB16" s="271"/>
      <c r="AC16" s="271"/>
      <c r="AT16" s="266"/>
      <c r="AU16" s="266"/>
      <c r="AV16" s="266"/>
      <c r="AW16" s="266"/>
      <c r="AX16" s="266"/>
      <c r="AY16" s="266"/>
      <c r="AZ16" s="266"/>
      <c r="BA16" s="266"/>
      <c r="BB16" s="266"/>
      <c r="BC16" s="266"/>
      <c r="BD16" s="266"/>
      <c r="BE16" s="290"/>
      <c r="BF16" s="11"/>
      <c r="BG16" s="291"/>
      <c r="BH16" s="11"/>
      <c r="BI16" s="11"/>
      <c r="BJ16" s="11"/>
      <c r="BK16" s="11"/>
      <c r="BL16" s="11"/>
      <c r="BM16" s="11"/>
      <c r="BN16" s="302"/>
      <c r="BO16" s="11"/>
      <c r="BP16" s="11"/>
      <c r="BQ16" s="11"/>
      <c r="BR16" s="11"/>
      <c r="BS16" s="11"/>
      <c r="BT16" s="293"/>
      <c r="BU16" s="11"/>
      <c r="BV16" s="11"/>
      <c r="BW16" s="11"/>
      <c r="BX16" s="11"/>
      <c r="BY16" s="11"/>
      <c r="BZ16" s="11"/>
      <c r="CA16" s="11"/>
      <c r="CB16" s="302"/>
      <c r="CC16" s="11"/>
      <c r="CD16" s="11"/>
      <c r="CE16" s="11"/>
      <c r="CF16" s="11"/>
      <c r="CG16" s="294"/>
      <c r="CH16" s="318"/>
      <c r="CI16" s="317"/>
      <c r="CJ16" s="11"/>
      <c r="CK16" s="11"/>
      <c r="CL16" s="11"/>
      <c r="CM16" s="11"/>
      <c r="CN16" s="11"/>
      <c r="CO16" s="11"/>
      <c r="CP16" s="11"/>
      <c r="CQ16" s="11"/>
      <c r="CR16" s="11"/>
      <c r="CS16" s="11"/>
      <c r="CT16" s="11"/>
      <c r="CU16" s="11"/>
      <c r="CV16" s="11"/>
      <c r="CW16" s="11"/>
      <c r="CX16" s="11"/>
      <c r="CY16" s="11"/>
      <c r="CZ16" s="11"/>
      <c r="DA16" s="11"/>
      <c r="DB16" s="11"/>
      <c r="DC16" s="11"/>
      <c r="DD16" s="11"/>
      <c r="DE16" s="11"/>
      <c r="DF16" s="11"/>
      <c r="DG16" s="11"/>
      <c r="DH16" s="11"/>
      <c r="DI16" s="11"/>
      <c r="DJ16" s="11"/>
      <c r="DK16" s="302"/>
      <c r="DL16" s="302"/>
      <c r="DM16" s="11"/>
      <c r="DN16" s="11"/>
      <c r="DO16" s="11"/>
      <c r="DP16" s="11"/>
      <c r="DQ16" s="11"/>
      <c r="DR16" s="341"/>
      <c r="DS16" s="341"/>
      <c r="DT16" s="341"/>
      <c r="DU16" s="341"/>
      <c r="DV16" s="11"/>
      <c r="DW16" s="11"/>
      <c r="DX16" s="11"/>
      <c r="DY16" s="11"/>
      <c r="DZ16" s="11"/>
      <c r="EA16" s="11"/>
      <c r="EB16" s="11"/>
      <c r="EC16" s="11"/>
      <c r="ED16" s="11"/>
      <c r="EE16" s="11"/>
      <c r="EF16" s="11"/>
      <c r="EG16" s="11"/>
      <c r="EH16" s="11"/>
      <c r="EI16" s="11"/>
      <c r="EJ16" s="11"/>
      <c r="EK16" s="11"/>
      <c r="EL16" s="11"/>
      <c r="EM16" s="11"/>
      <c r="EN16" s="11"/>
      <c r="EO16" s="574"/>
      <c r="EP16" s="11"/>
      <c r="EQ16" s="11"/>
      <c r="ER16" s="11"/>
      <c r="ES16" s="11"/>
      <c r="ET16" s="2"/>
      <c r="EU16" s="292"/>
      <c r="EV16" s="267"/>
      <c r="EW16" s="267"/>
      <c r="FB16" s="536"/>
      <c r="FC16" s="1"/>
      <c r="FD16" s="324"/>
      <c r="FE16" s="324"/>
      <c r="FF16" s="1"/>
      <c r="FH16" s="345"/>
    </row>
    <row r="17" spans="4:160" ht="15.75" x14ac:dyDescent="0.25">
      <c r="D17" s="29" t="s">
        <v>36</v>
      </c>
      <c r="E17" s="867" t="s">
        <v>37</v>
      </c>
      <c r="F17" s="868"/>
      <c r="G17" s="869"/>
      <c r="H17" s="870" t="s">
        <v>38</v>
      </c>
      <c r="I17" s="871"/>
      <c r="J17" s="871"/>
      <c r="K17" s="871"/>
      <c r="L17" s="871"/>
      <c r="M17" s="871"/>
      <c r="N17" s="871"/>
      <c r="O17" s="871"/>
      <c r="P17" s="871"/>
      <c r="Q17" s="871"/>
      <c r="AT17" s="149"/>
      <c r="AU17" s="149"/>
      <c r="AV17" s="149"/>
      <c r="AW17" s="149"/>
      <c r="AX17" s="271"/>
      <c r="AY17" s="149"/>
      <c r="AZ17" s="149"/>
      <c r="BA17" s="149"/>
      <c r="BB17" s="149"/>
      <c r="BC17" s="149"/>
      <c r="BD17" s="149"/>
      <c r="BE17" s="266"/>
      <c r="DJ17" s="271"/>
      <c r="DK17" s="316"/>
      <c r="DR17" s="341"/>
      <c r="DS17" s="341"/>
      <c r="DT17" s="341"/>
      <c r="DU17" s="341"/>
      <c r="EN17" s="271"/>
      <c r="EO17" s="574"/>
      <c r="EQ17" s="575"/>
      <c r="ER17" s="15"/>
      <c r="ES17" s="15"/>
      <c r="ET17" s="267"/>
      <c r="EU17" s="267"/>
      <c r="EV17" s="267"/>
      <c r="EW17" s="267"/>
      <c r="FC17" s="1"/>
      <c r="FD17" s="272"/>
    </row>
    <row r="18" spans="4:160" ht="30" customHeight="1" x14ac:dyDescent="0.25">
      <c r="D18" s="101">
        <v>13</v>
      </c>
      <c r="E18" s="872" t="s">
        <v>95</v>
      </c>
      <c r="F18" s="873"/>
      <c r="G18" s="874"/>
      <c r="H18" s="875" t="s">
        <v>86</v>
      </c>
      <c r="I18" s="876"/>
      <c r="J18" s="876"/>
      <c r="K18" s="876"/>
      <c r="L18" s="876"/>
      <c r="M18" s="876"/>
      <c r="N18" s="876"/>
      <c r="O18" s="876"/>
      <c r="P18" s="876"/>
      <c r="Q18" s="876"/>
      <c r="AA18" s="348"/>
      <c r="AB18" s="348"/>
      <c r="AC18" s="348"/>
      <c r="AD18" s="348"/>
      <c r="AE18" s="348"/>
      <c r="AF18" s="348"/>
      <c r="AG18" s="348"/>
      <c r="AH18" s="348"/>
      <c r="AI18" s="348"/>
      <c r="AJ18" s="348"/>
      <c r="AK18" s="348"/>
      <c r="AL18" s="348"/>
      <c r="AM18" s="348"/>
      <c r="AN18" s="348"/>
      <c r="AO18" s="348"/>
      <c r="AP18" s="348"/>
      <c r="AQ18" s="348"/>
      <c r="AR18" s="348"/>
      <c r="AS18" s="348"/>
      <c r="AT18" s="348"/>
      <c r="AU18" s="348"/>
      <c r="AV18" s="348"/>
      <c r="AW18" s="348"/>
      <c r="AX18" s="348"/>
      <c r="AY18" s="348"/>
      <c r="AZ18" s="348"/>
      <c r="BA18" s="348"/>
      <c r="BB18" s="348"/>
      <c r="BC18" s="348"/>
      <c r="BD18" s="348"/>
      <c r="BE18" s="348"/>
      <c r="BF18" s="349"/>
      <c r="BG18" s="348"/>
      <c r="BH18" s="348"/>
      <c r="BI18" s="348"/>
      <c r="CG18" s="271"/>
      <c r="CI18" s="271"/>
      <c r="DJ18" s="271"/>
      <c r="DK18" s="316"/>
      <c r="DL18" s="271"/>
      <c r="DM18" s="271"/>
      <c r="DN18" s="271"/>
      <c r="DO18" s="271"/>
      <c r="DP18" s="271"/>
      <c r="DR18" s="341"/>
      <c r="DS18" s="341"/>
      <c r="DT18" s="341"/>
      <c r="DU18" s="341"/>
      <c r="EO18" s="574"/>
      <c r="EQ18" s="575"/>
      <c r="ER18" s="15"/>
      <c r="ES18" s="11"/>
      <c r="ET18" s="2"/>
      <c r="EU18" s="292"/>
      <c r="EV18" s="267"/>
      <c r="EW18" s="573"/>
      <c r="FC18" s="1"/>
    </row>
    <row r="19" spans="4:160" ht="15.75" x14ac:dyDescent="0.25">
      <c r="D19" s="101">
        <v>14</v>
      </c>
      <c r="E19" s="872" t="s">
        <v>597</v>
      </c>
      <c r="F19" s="873"/>
      <c r="G19" s="874"/>
      <c r="H19" s="875" t="s">
        <v>598</v>
      </c>
      <c r="I19" s="876"/>
      <c r="J19" s="876"/>
      <c r="K19" s="876"/>
      <c r="L19" s="876"/>
      <c r="M19" s="876"/>
      <c r="N19" s="876"/>
      <c r="O19" s="876"/>
      <c r="P19" s="876"/>
      <c r="Q19" s="876"/>
      <c r="BD19" s="271"/>
      <c r="BE19" s="271"/>
      <c r="BF19" s="271"/>
      <c r="BG19" s="316"/>
      <c r="BH19" s="316"/>
      <c r="BI19" s="316"/>
      <c r="CF19" s="316"/>
      <c r="CG19" s="271"/>
      <c r="DJ19" s="271"/>
      <c r="DK19" s="271"/>
      <c r="EQ19" s="575"/>
      <c r="ER19" s="271"/>
      <c r="ES19" s="15"/>
      <c r="ET19" s="267"/>
      <c r="EU19" s="267"/>
      <c r="EV19" s="267"/>
      <c r="EW19" s="267"/>
      <c r="FC19" s="1"/>
    </row>
    <row r="20" spans="4:160" ht="15.75" x14ac:dyDescent="0.25">
      <c r="AA20" s="266"/>
      <c r="BD20" s="271"/>
      <c r="BE20" s="271"/>
      <c r="BF20" s="271"/>
      <c r="BG20" s="316"/>
      <c r="BH20" s="316"/>
      <c r="BI20" s="316"/>
      <c r="CF20" s="358"/>
      <c r="CG20" s="271"/>
      <c r="DJ20" s="271"/>
      <c r="DK20" s="271"/>
      <c r="EQ20" s="575"/>
      <c r="ER20" s="271"/>
      <c r="ES20" s="11"/>
      <c r="ET20" s="2"/>
      <c r="EU20" s="292"/>
      <c r="EV20" s="267"/>
      <c r="EW20" s="573"/>
      <c r="FC20" s="1"/>
    </row>
    <row r="21" spans="4:160" x14ac:dyDescent="0.25">
      <c r="BD21" s="271"/>
      <c r="BE21" s="567"/>
      <c r="BF21" s="271"/>
      <c r="BG21" s="271"/>
      <c r="BH21" s="271"/>
      <c r="BI21" s="271"/>
      <c r="CG21" s="271"/>
      <c r="DH21" s="271"/>
      <c r="DJ21" s="271"/>
      <c r="DL21" s="271"/>
      <c r="EQ21" s="575"/>
      <c r="ER21" s="15"/>
      <c r="ES21" s="15"/>
      <c r="ET21" s="267"/>
      <c r="EU21" s="267"/>
      <c r="EV21" s="267"/>
      <c r="EW21" s="267"/>
    </row>
    <row r="22" spans="4:160" x14ac:dyDescent="0.25">
      <c r="DJ22" s="271"/>
      <c r="DK22" s="271"/>
      <c r="EQ22" s="575"/>
      <c r="ER22" s="15"/>
      <c r="ES22" s="11"/>
      <c r="ET22" s="2"/>
      <c r="EU22" s="292"/>
      <c r="EV22" s="267"/>
      <c r="EW22" s="573"/>
    </row>
    <row r="23" spans="4:160" x14ac:dyDescent="0.25">
      <c r="DJ23" s="271"/>
      <c r="EQ23" s="575"/>
      <c r="ER23" s="15"/>
      <c r="ES23" s="15"/>
      <c r="ET23" s="267"/>
      <c r="EU23" s="267"/>
      <c r="EV23" s="267"/>
      <c r="EW23" s="267"/>
    </row>
    <row r="24" spans="4:160" x14ac:dyDescent="0.25">
      <c r="DH24" s="271"/>
      <c r="DJ24" s="271"/>
      <c r="DV24" s="271"/>
      <c r="EQ24" s="575"/>
      <c r="ER24" s="15"/>
      <c r="ES24" s="11"/>
      <c r="ET24" s="2"/>
      <c r="EU24" s="292"/>
      <c r="EV24" s="267"/>
      <c r="EW24" s="573"/>
    </row>
    <row r="25" spans="4:160" x14ac:dyDescent="0.25">
      <c r="DJ25" s="271"/>
      <c r="DK25" s="271"/>
      <c r="EQ25" s="575"/>
      <c r="ER25" s="15"/>
      <c r="ES25" s="15"/>
    </row>
    <row r="26" spans="4:160" x14ac:dyDescent="0.25">
      <c r="DJ26" s="271"/>
      <c r="DK26" s="271"/>
      <c r="EQ26" s="575"/>
    </row>
    <row r="27" spans="4:160" x14ac:dyDescent="0.25">
      <c r="DJ27" s="271"/>
    </row>
    <row r="28" spans="4:160" x14ac:dyDescent="0.25">
      <c r="DJ28" s="271"/>
      <c r="DU28" s="271"/>
    </row>
    <row r="29" spans="4:160" x14ac:dyDescent="0.25">
      <c r="DK29" s="271"/>
    </row>
  </sheetData>
  <sheetProtection formatCells="0" formatColumns="0" formatRows="0" insertHyperlinks="0" sort="0" autoFilter="0" pivotTables="0"/>
  <mergeCells count="41">
    <mergeCell ref="E17:G17"/>
    <mergeCell ref="H17:Q17"/>
    <mergeCell ref="E18:G18"/>
    <mergeCell ref="H18:Q18"/>
    <mergeCell ref="E19:G19"/>
    <mergeCell ref="H19:Q19"/>
    <mergeCell ref="EZ10:EZ12"/>
    <mergeCell ref="CJ11:DM11"/>
    <mergeCell ref="DN11:EQ11"/>
    <mergeCell ref="A13:A14"/>
    <mergeCell ref="B13:B14"/>
    <mergeCell ref="C13:C14"/>
    <mergeCell ref="D13:D14"/>
    <mergeCell ref="ET10:ET12"/>
    <mergeCell ref="EU10:EU12"/>
    <mergeCell ref="EW10:EW12"/>
    <mergeCell ref="EX10:EX12"/>
    <mergeCell ref="EY10:EY12"/>
    <mergeCell ref="A5:F5"/>
    <mergeCell ref="G5:FA5"/>
    <mergeCell ref="A2:F4"/>
    <mergeCell ref="G2:FA2"/>
    <mergeCell ref="G3:FA3"/>
    <mergeCell ref="G4:EQ4"/>
    <mergeCell ref="ER4:FA4"/>
    <mergeCell ref="FA10:FA12"/>
    <mergeCell ref="A10:I10"/>
    <mergeCell ref="A6:F6"/>
    <mergeCell ref="G6:FA6"/>
    <mergeCell ref="A7:F7"/>
    <mergeCell ref="G7:FA7"/>
    <mergeCell ref="A8:F8"/>
    <mergeCell ref="G8:FA8"/>
    <mergeCell ref="A11:I11"/>
    <mergeCell ref="J11:AA11"/>
    <mergeCell ref="AB11:BE11"/>
    <mergeCell ref="BF11:CI11"/>
    <mergeCell ref="EV10:EV12"/>
    <mergeCell ref="J10:EQ10"/>
    <mergeCell ref="ER10:ER12"/>
    <mergeCell ref="ES10:ES12"/>
  </mergeCells>
  <dataValidations count="1">
    <dataValidation type="list" allowBlank="1" showInputMessage="1" showErrorMessage="1" sqref="H13:H14" xr:uid="{00000000-0002-0000-0000-000000000000}">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Q42"/>
  <sheetViews>
    <sheetView tabSelected="1" zoomScale="51" zoomScaleNormal="51" zoomScaleSheetLayoutView="40" zoomScalePageLayoutView="75" workbookViewId="0">
      <selection activeCell="EP35" sqref="EP35"/>
    </sheetView>
  </sheetViews>
  <sheetFormatPr baseColWidth="10" defaultColWidth="10.7109375" defaultRowHeight="39" customHeight="1" x14ac:dyDescent="0.25"/>
  <cols>
    <col min="1" max="1" width="18" customWidth="1"/>
    <col min="2" max="2" width="10.42578125" customWidth="1"/>
    <col min="3" max="3" width="22.140625" customWidth="1"/>
    <col min="4" max="4" width="12.7109375" style="4" customWidth="1"/>
    <col min="5" max="5" width="14.7109375" style="4" customWidth="1"/>
    <col min="6" max="6" width="13" style="14" customWidth="1"/>
    <col min="7" max="7" width="28.42578125" style="5" customWidth="1"/>
    <col min="8" max="8" width="29.7109375" style="210" hidden="1" customWidth="1"/>
    <col min="9" max="10" width="15.7109375" style="5" hidden="1" customWidth="1"/>
    <col min="11" max="11" width="27.7109375" style="5" hidden="1" customWidth="1"/>
    <col min="12" max="12" width="23.42578125" style="5" hidden="1" customWidth="1"/>
    <col min="13" max="20" width="31.140625" style="5" hidden="1" customWidth="1"/>
    <col min="21" max="22" width="23.7109375" style="5" hidden="1" customWidth="1"/>
    <col min="23" max="23" width="19.28515625" style="5" hidden="1" customWidth="1"/>
    <col min="24" max="24" width="22.140625" style="5" hidden="1" customWidth="1"/>
    <col min="25" max="25" width="19.140625" style="5" hidden="1" customWidth="1"/>
    <col min="26" max="26" width="28.140625" style="5" customWidth="1"/>
    <col min="27" max="27" width="27" style="5" customWidth="1"/>
    <col min="28" max="33" width="27.140625" style="5" hidden="1" customWidth="1"/>
    <col min="34" max="34" width="33.140625" style="5" hidden="1" customWidth="1"/>
    <col min="35" max="36" width="27.140625" style="5" hidden="1" customWidth="1"/>
    <col min="37" max="37" width="27" style="5" hidden="1" customWidth="1"/>
    <col min="38" max="38" width="25.28515625" style="5" hidden="1" customWidth="1"/>
    <col min="39" max="39" width="23.42578125" style="5" hidden="1" customWidth="1"/>
    <col min="40" max="40" width="24.7109375" style="5" hidden="1" customWidth="1"/>
    <col min="41" max="41" width="27.42578125" style="5" hidden="1" customWidth="1"/>
    <col min="42" max="42" width="23.7109375" style="5" hidden="1" customWidth="1"/>
    <col min="43" max="43" width="22.42578125" style="5" hidden="1" customWidth="1"/>
    <col min="44" max="44" width="25.7109375" style="5" hidden="1" customWidth="1"/>
    <col min="45" max="45" width="24.7109375" style="5" hidden="1" customWidth="1"/>
    <col min="46" max="46" width="28.28515625" style="5" hidden="1" customWidth="1"/>
    <col min="47" max="47" width="26.140625" style="23" hidden="1" customWidth="1"/>
    <col min="48" max="48" width="24.140625" style="23" hidden="1" customWidth="1"/>
    <col min="49" max="49" width="26.7109375" style="5" hidden="1" customWidth="1"/>
    <col min="50" max="50" width="25.42578125" style="5" hidden="1" customWidth="1"/>
    <col min="51" max="51" width="27.7109375" style="5" hidden="1" customWidth="1"/>
    <col min="52" max="52" width="25.7109375" style="5" hidden="1" customWidth="1"/>
    <col min="53" max="53" width="26" style="5" hidden="1" customWidth="1"/>
    <col min="54" max="54" width="25.7109375" style="5" hidden="1" customWidth="1"/>
    <col min="55" max="55" width="24" style="5" hidden="1" customWidth="1"/>
    <col min="56" max="56" width="24.42578125" style="5" customWidth="1"/>
    <col min="57" max="57" width="24.28515625" style="5" customWidth="1"/>
    <col min="58" max="58" width="26.28515625" style="295" hidden="1" customWidth="1"/>
    <col min="59" max="63" width="22.42578125" style="5" hidden="1" customWidth="1"/>
    <col min="64" max="81" width="23.42578125" style="5" hidden="1" customWidth="1"/>
    <col min="82" max="82" width="24.28515625" style="5" hidden="1" customWidth="1"/>
    <col min="83" max="83" width="21.7109375" style="5" hidden="1" customWidth="1"/>
    <col min="84" max="84" width="24.7109375" style="5" hidden="1" customWidth="1"/>
    <col min="85" max="85" width="25.7109375" style="5" hidden="1" customWidth="1"/>
    <col min="86" max="86" width="24.7109375" style="5" customWidth="1"/>
    <col min="87" max="87" width="25.140625" style="5" customWidth="1"/>
    <col min="88" max="115" width="26.28515625" style="5" hidden="1" customWidth="1"/>
    <col min="116" max="117" width="26.28515625" style="5" customWidth="1"/>
    <col min="118" max="118" width="23.7109375" style="5" customWidth="1"/>
    <col min="119" max="125" width="22.7109375" style="5" customWidth="1"/>
    <col min="126" max="126" width="24.7109375" style="5" customWidth="1"/>
    <col min="127" max="127" width="24" style="5" customWidth="1"/>
    <col min="128" max="128" width="21.7109375" style="5" customWidth="1"/>
    <col min="129" max="141" width="21.42578125" style="5" hidden="1" customWidth="1"/>
    <col min="142" max="142" width="21.7109375" style="5" hidden="1" customWidth="1"/>
    <col min="143" max="143" width="24.42578125" style="5" customWidth="1"/>
    <col min="144" max="144" width="24.140625" style="5" customWidth="1"/>
    <col min="145" max="145" width="23.42578125" style="5" bestFit="1" customWidth="1"/>
    <col min="146" max="146" width="24.42578125" style="5" customWidth="1"/>
    <col min="147" max="147" width="26.140625" style="5" customWidth="1"/>
    <col min="148" max="149" width="34.7109375" style="15" customWidth="1"/>
    <col min="150" max="152" width="34.7109375" customWidth="1"/>
    <col min="153" max="153" width="78.5703125" customWidth="1"/>
    <col min="154" max="155" width="41.85546875" customWidth="1"/>
    <col min="156" max="156" width="24.42578125" customWidth="1"/>
    <col min="157" max="157" width="17.42578125" customWidth="1"/>
    <col min="158" max="158" width="11.28515625" bestFit="1" customWidth="1"/>
  </cols>
  <sheetData>
    <row r="1" spans="1:303" s="18" customFormat="1" ht="30" customHeight="1" x14ac:dyDescent="0.5">
      <c r="A1" s="908"/>
      <c r="B1" s="909"/>
      <c r="C1" s="909"/>
      <c r="D1" s="909"/>
      <c r="E1" s="910"/>
      <c r="F1" s="850" t="s">
        <v>39</v>
      </c>
      <c r="G1" s="850"/>
      <c r="H1" s="850"/>
      <c r="I1" s="850"/>
      <c r="J1" s="850"/>
      <c r="K1" s="850"/>
      <c r="L1" s="850"/>
      <c r="M1" s="850"/>
      <c r="N1" s="850"/>
      <c r="O1" s="850"/>
      <c r="P1" s="850"/>
      <c r="Q1" s="850"/>
      <c r="R1" s="850"/>
      <c r="S1" s="850"/>
      <c r="T1" s="850"/>
      <c r="U1" s="850"/>
      <c r="V1" s="850"/>
      <c r="W1" s="850"/>
      <c r="X1" s="850"/>
      <c r="Y1" s="850"/>
      <c r="Z1" s="850"/>
      <c r="AA1" s="850"/>
      <c r="AB1" s="850"/>
      <c r="AC1" s="850"/>
      <c r="AD1" s="850"/>
      <c r="AE1" s="850"/>
      <c r="AF1" s="850"/>
      <c r="AG1" s="850"/>
      <c r="AH1" s="850"/>
      <c r="AI1" s="850"/>
      <c r="AJ1" s="850"/>
      <c r="AK1" s="850"/>
      <c r="AL1" s="850"/>
      <c r="AM1" s="850"/>
      <c r="AN1" s="850"/>
      <c r="AO1" s="850"/>
      <c r="AP1" s="850"/>
      <c r="AQ1" s="850"/>
      <c r="AR1" s="850"/>
      <c r="AS1" s="850"/>
      <c r="AT1" s="850"/>
      <c r="AU1" s="850"/>
      <c r="AV1" s="850"/>
      <c r="AW1" s="850"/>
      <c r="AX1" s="850"/>
      <c r="AY1" s="850"/>
      <c r="AZ1" s="850"/>
      <c r="BA1" s="850"/>
      <c r="BB1" s="850"/>
      <c r="BC1" s="850"/>
      <c r="BD1" s="850"/>
      <c r="BE1" s="850"/>
      <c r="BF1" s="850"/>
      <c r="BG1" s="850"/>
      <c r="BH1" s="850"/>
      <c r="BI1" s="850"/>
      <c r="BJ1" s="850"/>
      <c r="BK1" s="850"/>
      <c r="BL1" s="850"/>
      <c r="BM1" s="850"/>
      <c r="BN1" s="850"/>
      <c r="BO1" s="850"/>
      <c r="BP1" s="850"/>
      <c r="BQ1" s="850"/>
      <c r="BR1" s="850"/>
      <c r="BS1" s="850"/>
      <c r="BT1" s="850"/>
      <c r="BU1" s="850"/>
      <c r="BV1" s="850"/>
      <c r="BW1" s="850"/>
      <c r="BX1" s="850"/>
      <c r="BY1" s="850"/>
      <c r="BZ1" s="850"/>
      <c r="CA1" s="850"/>
      <c r="CB1" s="850"/>
      <c r="CC1" s="850"/>
      <c r="CD1" s="850"/>
      <c r="CE1" s="850"/>
      <c r="CF1" s="850"/>
      <c r="CG1" s="850"/>
      <c r="CH1" s="850"/>
      <c r="CI1" s="850"/>
      <c r="CJ1" s="850"/>
      <c r="CK1" s="850"/>
      <c r="CL1" s="850"/>
      <c r="CM1" s="850"/>
      <c r="CN1" s="850"/>
      <c r="CO1" s="850"/>
      <c r="CP1" s="850"/>
      <c r="CQ1" s="850"/>
      <c r="CR1" s="850"/>
      <c r="CS1" s="850"/>
      <c r="CT1" s="850"/>
      <c r="CU1" s="850"/>
      <c r="CV1" s="850"/>
      <c r="CW1" s="850"/>
      <c r="CX1" s="850"/>
      <c r="CY1" s="850"/>
      <c r="CZ1" s="850"/>
      <c r="DA1" s="850"/>
      <c r="DB1" s="850"/>
      <c r="DC1" s="850"/>
      <c r="DD1" s="850"/>
      <c r="DE1" s="850"/>
      <c r="DF1" s="850"/>
      <c r="DG1" s="850"/>
      <c r="DH1" s="850"/>
      <c r="DI1" s="850"/>
      <c r="DJ1" s="850"/>
      <c r="DK1" s="850"/>
      <c r="DL1" s="850"/>
      <c r="DM1" s="850"/>
      <c r="DN1" s="850"/>
      <c r="DO1" s="850"/>
      <c r="DP1" s="850"/>
      <c r="DQ1" s="850"/>
      <c r="DR1" s="850"/>
      <c r="DS1" s="850"/>
      <c r="DT1" s="850"/>
      <c r="DU1" s="850"/>
      <c r="DV1" s="850"/>
      <c r="DW1" s="850"/>
      <c r="DX1" s="850"/>
      <c r="DY1" s="850"/>
      <c r="DZ1" s="850"/>
      <c r="EA1" s="850"/>
      <c r="EB1" s="850"/>
      <c r="EC1" s="850"/>
      <c r="ED1" s="850"/>
      <c r="EE1" s="850"/>
      <c r="EF1" s="850"/>
      <c r="EG1" s="850"/>
      <c r="EH1" s="850"/>
      <c r="EI1" s="850"/>
      <c r="EJ1" s="850"/>
      <c r="EK1" s="850"/>
      <c r="EL1" s="850"/>
      <c r="EM1" s="850"/>
      <c r="EN1" s="850"/>
      <c r="EO1" s="850"/>
      <c r="EP1" s="850"/>
      <c r="EQ1" s="850"/>
      <c r="ER1" s="850"/>
      <c r="ES1" s="850"/>
      <c r="ET1" s="850"/>
      <c r="EU1" s="850"/>
      <c r="EV1" s="850"/>
      <c r="EW1" s="850"/>
      <c r="EX1" s="850"/>
      <c r="EY1" s="850"/>
      <c r="EZ1" s="850"/>
      <c r="FA1" s="851"/>
    </row>
    <row r="2" spans="1:303" s="18" customFormat="1" ht="62.25" customHeight="1" thickBot="1" x14ac:dyDescent="0.55000000000000004">
      <c r="A2" s="911"/>
      <c r="B2" s="912"/>
      <c r="C2" s="912"/>
      <c r="D2" s="912"/>
      <c r="E2" s="913"/>
      <c r="F2" s="925" t="s">
        <v>361</v>
      </c>
      <c r="G2" s="925"/>
      <c r="H2" s="925"/>
      <c r="I2" s="925"/>
      <c r="J2" s="925"/>
      <c r="K2" s="925"/>
      <c r="L2" s="925"/>
      <c r="M2" s="925"/>
      <c r="N2" s="925"/>
      <c r="O2" s="925"/>
      <c r="P2" s="925"/>
      <c r="Q2" s="925"/>
      <c r="R2" s="925"/>
      <c r="S2" s="925"/>
      <c r="T2" s="925"/>
      <c r="U2" s="925"/>
      <c r="V2" s="925"/>
      <c r="W2" s="925"/>
      <c r="X2" s="925"/>
      <c r="Y2" s="925"/>
      <c r="Z2" s="925"/>
      <c r="AA2" s="925"/>
      <c r="AB2" s="925"/>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6"/>
      <c r="ES2" s="926"/>
      <c r="ET2" s="926"/>
      <c r="EU2" s="926"/>
      <c r="EV2" s="926"/>
      <c r="EW2" s="926"/>
      <c r="EX2" s="926"/>
      <c r="EY2" s="926"/>
      <c r="EZ2" s="926"/>
      <c r="FA2" s="927"/>
    </row>
    <row r="3" spans="1:303" s="17" customFormat="1" ht="62.25" customHeight="1" thickBot="1" x14ac:dyDescent="0.45">
      <c r="A3" s="914"/>
      <c r="B3" s="915"/>
      <c r="C3" s="915"/>
      <c r="D3" s="915"/>
      <c r="E3" s="916"/>
      <c r="F3" s="928" t="s">
        <v>48</v>
      </c>
      <c r="G3" s="929"/>
      <c r="H3" s="929"/>
      <c r="I3" s="929"/>
      <c r="J3" s="929"/>
      <c r="K3" s="929"/>
      <c r="L3" s="929"/>
      <c r="M3" s="929"/>
      <c r="N3" s="929"/>
      <c r="O3" s="929"/>
      <c r="P3" s="929"/>
      <c r="Q3" s="929"/>
      <c r="R3" s="929"/>
      <c r="S3" s="929"/>
      <c r="T3" s="929"/>
      <c r="U3" s="929"/>
      <c r="V3" s="929"/>
      <c r="W3" s="929"/>
      <c r="X3" s="929"/>
      <c r="Y3" s="929"/>
      <c r="Z3" s="929"/>
      <c r="AA3" s="929"/>
      <c r="AB3" s="929"/>
      <c r="AC3" s="929"/>
      <c r="AD3" s="929"/>
      <c r="AE3" s="929"/>
      <c r="AF3" s="929"/>
      <c r="AG3" s="929"/>
      <c r="AH3" s="929"/>
      <c r="AI3" s="929"/>
      <c r="AJ3" s="929"/>
      <c r="AK3" s="929"/>
      <c r="AL3" s="929"/>
      <c r="AM3" s="929"/>
      <c r="AN3" s="929"/>
      <c r="AO3" s="929"/>
      <c r="AP3" s="929"/>
      <c r="AQ3" s="929"/>
      <c r="AR3" s="929"/>
      <c r="AS3" s="929"/>
      <c r="AT3" s="929"/>
      <c r="AU3" s="929"/>
      <c r="AV3" s="929"/>
      <c r="AW3" s="929"/>
      <c r="AX3" s="929"/>
      <c r="AY3" s="929"/>
      <c r="AZ3" s="929"/>
      <c r="BA3" s="929"/>
      <c r="BB3" s="929"/>
      <c r="BC3" s="929"/>
      <c r="BD3" s="929"/>
      <c r="BE3" s="929"/>
      <c r="BF3" s="929"/>
      <c r="BG3" s="929"/>
      <c r="BH3" s="929"/>
      <c r="BI3" s="929"/>
      <c r="BJ3" s="929"/>
      <c r="BK3" s="929"/>
      <c r="BL3" s="929"/>
      <c r="BM3" s="929"/>
      <c r="BN3" s="929"/>
      <c r="BO3" s="929"/>
      <c r="BP3" s="929"/>
      <c r="BQ3" s="929"/>
      <c r="BR3" s="929"/>
      <c r="BS3" s="929"/>
      <c r="BT3" s="929"/>
      <c r="BU3" s="929"/>
      <c r="BV3" s="929"/>
      <c r="BW3" s="929"/>
      <c r="BX3" s="929"/>
      <c r="BY3" s="929"/>
      <c r="BZ3" s="929"/>
      <c r="CA3" s="929"/>
      <c r="CB3" s="929"/>
      <c r="CC3" s="929"/>
      <c r="CD3" s="929"/>
      <c r="CE3" s="929"/>
      <c r="CF3" s="929"/>
      <c r="CG3" s="929"/>
      <c r="CH3" s="929"/>
      <c r="CI3" s="929"/>
      <c r="CJ3" s="929"/>
      <c r="CK3" s="929"/>
      <c r="CL3" s="929"/>
      <c r="CM3" s="929"/>
      <c r="CN3" s="929"/>
      <c r="CO3" s="929"/>
      <c r="CP3" s="929"/>
      <c r="CQ3" s="929"/>
      <c r="CR3" s="929"/>
      <c r="CS3" s="929"/>
      <c r="CT3" s="929"/>
      <c r="CU3" s="929"/>
      <c r="CV3" s="929"/>
      <c r="CW3" s="929"/>
      <c r="CX3" s="929"/>
      <c r="CY3" s="929"/>
      <c r="CZ3" s="929"/>
      <c r="DA3" s="929"/>
      <c r="DB3" s="929"/>
      <c r="DC3" s="929"/>
      <c r="DD3" s="929"/>
      <c r="DE3" s="929"/>
      <c r="DF3" s="929"/>
      <c r="DG3" s="929"/>
      <c r="DH3" s="929"/>
      <c r="DI3" s="929"/>
      <c r="DJ3" s="929"/>
      <c r="DK3" s="929"/>
      <c r="DL3" s="929"/>
      <c r="DM3" s="929"/>
      <c r="DN3" s="929"/>
      <c r="DO3" s="929"/>
      <c r="DP3" s="929"/>
      <c r="DQ3" s="929"/>
      <c r="DR3" s="929"/>
      <c r="DS3" s="929"/>
      <c r="DT3" s="929"/>
      <c r="DU3" s="929"/>
      <c r="DV3" s="929"/>
      <c r="DW3" s="929"/>
      <c r="DX3" s="929"/>
      <c r="DY3" s="929"/>
      <c r="DZ3" s="929"/>
      <c r="EA3" s="929"/>
      <c r="EB3" s="929"/>
      <c r="EC3" s="929"/>
      <c r="ED3" s="929"/>
      <c r="EE3" s="929"/>
      <c r="EF3" s="929"/>
      <c r="EG3" s="929"/>
      <c r="EH3" s="929"/>
      <c r="EI3" s="929"/>
      <c r="EJ3" s="929"/>
      <c r="EK3" s="929"/>
      <c r="EL3" s="929"/>
      <c r="EM3" s="929"/>
      <c r="EN3" s="929"/>
      <c r="EO3" s="929"/>
      <c r="EP3" s="929"/>
      <c r="EQ3" s="929"/>
      <c r="ER3" s="929" t="s">
        <v>342</v>
      </c>
      <c r="ES3" s="929"/>
      <c r="ET3" s="929"/>
      <c r="EU3" s="929"/>
      <c r="EV3" s="929"/>
      <c r="EW3" s="929"/>
      <c r="EX3" s="929"/>
      <c r="EY3" s="929"/>
      <c r="EZ3" s="929"/>
      <c r="FA3" s="932"/>
    </row>
    <row r="4" spans="1:303" ht="47.25" customHeight="1" thickBot="1" x14ac:dyDescent="0.3">
      <c r="A4" s="917" t="s">
        <v>0</v>
      </c>
      <c r="B4" s="918"/>
      <c r="C4" s="918"/>
      <c r="D4" s="918"/>
      <c r="E4" s="919"/>
      <c r="F4" s="827" t="s">
        <v>369</v>
      </c>
      <c r="G4" s="828"/>
      <c r="H4" s="828"/>
      <c r="I4" s="828"/>
      <c r="J4" s="828"/>
      <c r="K4" s="828"/>
      <c r="L4" s="828"/>
      <c r="M4" s="828"/>
      <c r="N4" s="828"/>
      <c r="O4" s="828"/>
      <c r="P4" s="828"/>
      <c r="Q4" s="828"/>
      <c r="R4" s="828"/>
      <c r="S4" s="828"/>
      <c r="T4" s="828"/>
      <c r="U4" s="828"/>
      <c r="V4" s="828"/>
      <c r="W4" s="828"/>
      <c r="X4" s="828"/>
      <c r="Y4" s="828"/>
      <c r="Z4" s="828"/>
      <c r="AA4" s="828"/>
      <c r="AB4" s="828"/>
      <c r="AC4" s="828"/>
      <c r="AD4" s="828"/>
      <c r="AE4" s="828"/>
      <c r="AF4" s="828"/>
      <c r="AG4" s="828"/>
      <c r="AH4" s="828"/>
      <c r="AI4" s="828"/>
      <c r="AJ4" s="828"/>
      <c r="AK4" s="828"/>
      <c r="AL4" s="828"/>
      <c r="AM4" s="828"/>
      <c r="AN4" s="828"/>
      <c r="AO4" s="828"/>
      <c r="AP4" s="828"/>
      <c r="AQ4" s="828"/>
      <c r="AR4" s="828"/>
      <c r="AS4" s="828"/>
      <c r="AT4" s="828"/>
      <c r="AU4" s="828"/>
      <c r="AV4" s="828"/>
      <c r="AW4" s="828"/>
      <c r="AX4" s="828"/>
      <c r="AY4" s="828"/>
      <c r="AZ4" s="828"/>
      <c r="BA4" s="828"/>
      <c r="BB4" s="828"/>
      <c r="BC4" s="828"/>
      <c r="BD4" s="828"/>
      <c r="BE4" s="828"/>
      <c r="BF4" s="828"/>
      <c r="BG4" s="828"/>
      <c r="BH4" s="828"/>
      <c r="BI4" s="828"/>
      <c r="BJ4" s="828"/>
      <c r="BK4" s="828"/>
      <c r="BL4" s="828"/>
      <c r="BM4" s="828"/>
      <c r="BN4" s="828"/>
      <c r="BO4" s="828"/>
      <c r="BP4" s="828"/>
      <c r="BQ4" s="828"/>
      <c r="BR4" s="828"/>
      <c r="BS4" s="828"/>
      <c r="BT4" s="828"/>
      <c r="BU4" s="828"/>
      <c r="BV4" s="828"/>
      <c r="BW4" s="828"/>
      <c r="BX4" s="828"/>
      <c r="BY4" s="828"/>
      <c r="BZ4" s="828"/>
      <c r="CA4" s="828"/>
      <c r="CB4" s="828"/>
      <c r="CC4" s="828"/>
      <c r="CD4" s="828"/>
      <c r="CE4" s="828"/>
      <c r="CF4" s="828"/>
      <c r="CG4" s="828"/>
      <c r="CH4" s="828"/>
      <c r="CI4" s="828"/>
      <c r="CJ4" s="828"/>
      <c r="CK4" s="828"/>
      <c r="CL4" s="828"/>
      <c r="CM4" s="828"/>
      <c r="CN4" s="828"/>
      <c r="CO4" s="828"/>
      <c r="CP4" s="828"/>
      <c r="CQ4" s="828"/>
      <c r="CR4" s="828"/>
      <c r="CS4" s="828"/>
      <c r="CT4" s="828"/>
      <c r="CU4" s="828"/>
      <c r="CV4" s="828"/>
      <c r="CW4" s="828"/>
      <c r="CX4" s="828"/>
      <c r="CY4" s="828"/>
      <c r="CZ4" s="828"/>
      <c r="DA4" s="828"/>
      <c r="DB4" s="828"/>
      <c r="DC4" s="828"/>
      <c r="DD4" s="828"/>
      <c r="DE4" s="828"/>
      <c r="DF4" s="828"/>
      <c r="DG4" s="828"/>
      <c r="DH4" s="828"/>
      <c r="DI4" s="828"/>
      <c r="DJ4" s="828"/>
      <c r="DK4" s="828"/>
      <c r="DL4" s="828"/>
      <c r="DM4" s="828"/>
      <c r="DN4" s="828"/>
      <c r="DO4" s="828"/>
      <c r="DP4" s="828"/>
      <c r="DQ4" s="828"/>
      <c r="DR4" s="828"/>
      <c r="DS4" s="828"/>
      <c r="DT4" s="828"/>
      <c r="DU4" s="828"/>
      <c r="DV4" s="828"/>
      <c r="DW4" s="828"/>
      <c r="DX4" s="828"/>
      <c r="DY4" s="828"/>
      <c r="DZ4" s="828"/>
      <c r="EA4" s="828"/>
      <c r="EB4" s="828"/>
      <c r="EC4" s="828"/>
      <c r="ED4" s="828"/>
      <c r="EE4" s="828"/>
      <c r="EF4" s="828"/>
      <c r="EG4" s="828"/>
      <c r="EH4" s="828"/>
      <c r="EI4" s="828"/>
      <c r="EJ4" s="828"/>
      <c r="EK4" s="828"/>
      <c r="EL4" s="828"/>
      <c r="EM4" s="828"/>
      <c r="EN4" s="828"/>
      <c r="EO4" s="828"/>
      <c r="EP4" s="828"/>
      <c r="EQ4" s="828"/>
      <c r="ER4" s="828"/>
      <c r="ES4" s="828"/>
      <c r="ET4" s="828"/>
      <c r="EU4" s="828"/>
      <c r="EV4" s="828"/>
      <c r="EW4" s="828"/>
      <c r="EX4" s="828"/>
      <c r="EY4" s="828"/>
      <c r="EZ4" s="828"/>
      <c r="FA4" s="829"/>
    </row>
    <row r="5" spans="1:303" ht="70.5" customHeight="1" thickBot="1" x14ac:dyDescent="0.3">
      <c r="A5" s="917" t="s">
        <v>2</v>
      </c>
      <c r="B5" s="918"/>
      <c r="C5" s="918"/>
      <c r="D5" s="918"/>
      <c r="E5" s="919"/>
      <c r="F5" s="827" t="s">
        <v>370</v>
      </c>
      <c r="G5" s="828"/>
      <c r="H5" s="828"/>
      <c r="I5" s="828"/>
      <c r="J5" s="828"/>
      <c r="K5" s="828"/>
      <c r="L5" s="828"/>
      <c r="M5" s="828"/>
      <c r="N5" s="828"/>
      <c r="O5" s="828"/>
      <c r="P5" s="828"/>
      <c r="Q5" s="828"/>
      <c r="R5" s="828"/>
      <c r="S5" s="828"/>
      <c r="T5" s="828"/>
      <c r="U5" s="828"/>
      <c r="V5" s="828"/>
      <c r="W5" s="828"/>
      <c r="X5" s="828"/>
      <c r="Y5" s="828"/>
      <c r="Z5" s="828"/>
      <c r="AA5" s="828"/>
      <c r="AB5" s="828"/>
      <c r="AC5" s="828"/>
      <c r="AD5" s="828"/>
      <c r="AE5" s="828"/>
      <c r="AF5" s="828"/>
      <c r="AG5" s="828"/>
      <c r="AH5" s="828"/>
      <c r="AI5" s="828"/>
      <c r="AJ5" s="828"/>
      <c r="AK5" s="828"/>
      <c r="AL5" s="828"/>
      <c r="AM5" s="828"/>
      <c r="AN5" s="828"/>
      <c r="AO5" s="828"/>
      <c r="AP5" s="828"/>
      <c r="AQ5" s="828"/>
      <c r="AR5" s="828"/>
      <c r="AS5" s="828"/>
      <c r="AT5" s="828"/>
      <c r="AU5" s="828"/>
      <c r="AV5" s="828"/>
      <c r="AW5" s="828"/>
      <c r="AX5" s="828"/>
      <c r="AY5" s="828"/>
      <c r="AZ5" s="828"/>
      <c r="BA5" s="828"/>
      <c r="BB5" s="828"/>
      <c r="BC5" s="828"/>
      <c r="BD5" s="828"/>
      <c r="BE5" s="828"/>
      <c r="BF5" s="828"/>
      <c r="BG5" s="828"/>
      <c r="BH5" s="828"/>
      <c r="BI5" s="828"/>
      <c r="BJ5" s="828"/>
      <c r="BK5" s="828"/>
      <c r="BL5" s="828"/>
      <c r="BM5" s="828"/>
      <c r="BN5" s="828"/>
      <c r="BO5" s="828"/>
      <c r="BP5" s="828"/>
      <c r="BQ5" s="828"/>
      <c r="BR5" s="828"/>
      <c r="BS5" s="828"/>
      <c r="BT5" s="828"/>
      <c r="BU5" s="828"/>
      <c r="BV5" s="828"/>
      <c r="BW5" s="828"/>
      <c r="BX5" s="828"/>
      <c r="BY5" s="828"/>
      <c r="BZ5" s="828"/>
      <c r="CA5" s="828"/>
      <c r="CB5" s="828"/>
      <c r="CC5" s="828"/>
      <c r="CD5" s="828"/>
      <c r="CE5" s="828"/>
      <c r="CF5" s="828"/>
      <c r="CG5" s="828"/>
      <c r="CH5" s="828"/>
      <c r="CI5" s="828"/>
      <c r="CJ5" s="828"/>
      <c r="CK5" s="828"/>
      <c r="CL5" s="828"/>
      <c r="CM5" s="828"/>
      <c r="CN5" s="828"/>
      <c r="CO5" s="828"/>
      <c r="CP5" s="828"/>
      <c r="CQ5" s="828"/>
      <c r="CR5" s="828"/>
      <c r="CS5" s="828"/>
      <c r="CT5" s="828"/>
      <c r="CU5" s="828"/>
      <c r="CV5" s="828"/>
      <c r="CW5" s="828"/>
      <c r="CX5" s="828"/>
      <c r="CY5" s="828"/>
      <c r="CZ5" s="828"/>
      <c r="DA5" s="828"/>
      <c r="DB5" s="828"/>
      <c r="DC5" s="828"/>
      <c r="DD5" s="828"/>
      <c r="DE5" s="828"/>
      <c r="DF5" s="828"/>
      <c r="DG5" s="828"/>
      <c r="DH5" s="828"/>
      <c r="DI5" s="828"/>
      <c r="DJ5" s="828"/>
      <c r="DK5" s="828"/>
      <c r="DL5" s="828"/>
      <c r="DM5" s="828"/>
      <c r="DN5" s="828"/>
      <c r="DO5" s="828"/>
      <c r="DP5" s="828"/>
      <c r="DQ5" s="828"/>
      <c r="DR5" s="828"/>
      <c r="DS5" s="828"/>
      <c r="DT5" s="828"/>
      <c r="DU5" s="828"/>
      <c r="DV5" s="828"/>
      <c r="DW5" s="828"/>
      <c r="DX5" s="828"/>
      <c r="DY5" s="828"/>
      <c r="DZ5" s="828"/>
      <c r="EA5" s="828"/>
      <c r="EB5" s="828"/>
      <c r="EC5" s="828"/>
      <c r="ED5" s="828"/>
      <c r="EE5" s="828"/>
      <c r="EF5" s="828"/>
      <c r="EG5" s="828"/>
      <c r="EH5" s="828"/>
      <c r="EI5" s="828"/>
      <c r="EJ5" s="828"/>
      <c r="EK5" s="828"/>
      <c r="EL5" s="828"/>
      <c r="EM5" s="828"/>
      <c r="EN5" s="828"/>
      <c r="EO5" s="828"/>
      <c r="EP5" s="828"/>
      <c r="EQ5" s="828"/>
      <c r="ER5" s="828"/>
      <c r="ES5" s="828"/>
      <c r="ET5" s="828"/>
      <c r="EU5" s="828"/>
      <c r="EV5" s="828"/>
      <c r="EW5" s="828"/>
      <c r="EX5" s="828"/>
      <c r="EY5" s="828"/>
      <c r="EZ5" s="828"/>
      <c r="FA5" s="829"/>
    </row>
    <row r="6" spans="1:303" ht="49.5" customHeight="1" thickBot="1" x14ac:dyDescent="0.3">
      <c r="A6" s="2"/>
      <c r="B6" s="2"/>
      <c r="C6" s="2"/>
      <c r="D6" s="22"/>
      <c r="E6" s="274"/>
      <c r="F6" s="877"/>
      <c r="G6" s="877"/>
      <c r="H6" s="877"/>
      <c r="I6" s="877"/>
      <c r="J6" s="877"/>
      <c r="K6" s="877"/>
      <c r="L6" s="877"/>
      <c r="M6" s="877"/>
      <c r="N6" s="877"/>
      <c r="O6" s="877"/>
      <c r="P6" s="877"/>
      <c r="Q6" s="877"/>
      <c r="R6" s="877"/>
      <c r="S6" s="877"/>
      <c r="T6" s="877"/>
      <c r="U6" s="877"/>
      <c r="V6" s="877"/>
      <c r="W6" s="877"/>
      <c r="X6" s="877"/>
      <c r="Y6" s="877"/>
      <c r="Z6" s="877"/>
      <c r="AA6" s="877"/>
      <c r="AB6" s="877"/>
      <c r="AC6" s="877"/>
      <c r="AD6" s="877"/>
      <c r="AE6" s="877"/>
      <c r="AF6" s="877"/>
      <c r="AG6" s="877"/>
      <c r="AH6" s="877"/>
      <c r="AI6" s="877"/>
      <c r="AJ6" s="877"/>
      <c r="AK6" s="877"/>
      <c r="AL6" s="877"/>
      <c r="AM6" s="877"/>
      <c r="AN6" s="877"/>
      <c r="AO6" s="877"/>
      <c r="AP6" s="877"/>
      <c r="AQ6" s="877"/>
      <c r="AR6" s="877"/>
      <c r="AS6" s="877"/>
      <c r="AT6" s="877"/>
      <c r="AU6" s="877"/>
      <c r="AV6" s="877"/>
      <c r="AW6" s="877"/>
      <c r="AX6" s="877"/>
      <c r="AY6" s="877"/>
      <c r="AZ6" s="877"/>
      <c r="BA6" s="877"/>
      <c r="BB6" s="877"/>
      <c r="BC6" s="877"/>
      <c r="BD6" s="877"/>
      <c r="BE6" s="877"/>
      <c r="BF6" s="877"/>
      <c r="BG6" s="877"/>
      <c r="BH6" s="877"/>
      <c r="BI6" s="877"/>
      <c r="BJ6" s="877"/>
      <c r="BK6" s="877"/>
      <c r="BL6" s="877"/>
      <c r="BM6" s="877"/>
      <c r="BN6" s="877"/>
      <c r="BO6" s="877"/>
      <c r="BP6" s="877"/>
      <c r="BQ6" s="877"/>
      <c r="BR6" s="877"/>
      <c r="BS6" s="877"/>
      <c r="BT6" s="877"/>
      <c r="BU6" s="877"/>
      <c r="BV6" s="877"/>
      <c r="BW6" s="877"/>
      <c r="BX6" s="877"/>
      <c r="BY6" s="877"/>
      <c r="BZ6" s="877"/>
      <c r="CA6" s="877"/>
      <c r="CB6" s="877"/>
      <c r="CC6" s="877"/>
      <c r="CD6" s="877"/>
      <c r="CE6" s="877"/>
      <c r="CF6" s="877"/>
      <c r="CG6" s="877"/>
      <c r="CH6" s="877"/>
      <c r="CI6" s="877"/>
      <c r="CJ6" s="877"/>
      <c r="CK6" s="877"/>
      <c r="CL6" s="877"/>
      <c r="CM6" s="877"/>
      <c r="CN6" s="877"/>
      <c r="CO6" s="877"/>
      <c r="CP6" s="877"/>
      <c r="CQ6" s="877"/>
      <c r="CR6" s="877"/>
      <c r="CS6" s="877"/>
      <c r="CT6" s="877"/>
      <c r="CU6" s="877"/>
      <c r="CV6" s="877"/>
      <c r="CW6" s="877"/>
      <c r="CX6" s="877"/>
      <c r="CY6" s="877"/>
      <c r="CZ6" s="877"/>
      <c r="DA6" s="877"/>
      <c r="DB6" s="877"/>
      <c r="DC6" s="877"/>
      <c r="DD6" s="877"/>
      <c r="DE6" s="877"/>
      <c r="DF6" s="877"/>
      <c r="DG6" s="877"/>
      <c r="DH6" s="877"/>
      <c r="DI6" s="877"/>
      <c r="DJ6" s="877"/>
      <c r="DK6" s="877"/>
      <c r="DL6" s="877"/>
      <c r="DM6" s="877"/>
      <c r="DN6" s="877"/>
      <c r="DO6" s="877"/>
      <c r="DP6" s="877"/>
      <c r="DQ6" s="877"/>
      <c r="DR6" s="877"/>
      <c r="DS6" s="877"/>
      <c r="DT6" s="877"/>
      <c r="DU6" s="877"/>
      <c r="DV6" s="877"/>
      <c r="DW6" s="877"/>
      <c r="DX6" s="877"/>
      <c r="DY6" s="877"/>
      <c r="DZ6" s="877"/>
      <c r="EA6" s="877"/>
      <c r="EB6" s="877"/>
      <c r="EC6" s="877"/>
      <c r="ED6" s="877"/>
      <c r="EE6" s="877"/>
      <c r="EF6" s="877"/>
      <c r="EG6" s="877"/>
      <c r="EH6" s="877"/>
      <c r="EI6" s="877"/>
      <c r="EJ6" s="877"/>
      <c r="EK6" s="877"/>
      <c r="EL6" s="877"/>
      <c r="EM6" s="877"/>
      <c r="EN6" s="877"/>
      <c r="EO6" s="877"/>
      <c r="EP6" s="877"/>
      <c r="EQ6" s="877"/>
      <c r="ER6" s="877"/>
      <c r="ES6" s="877"/>
      <c r="ET6" s="877"/>
      <c r="EU6" s="877"/>
      <c r="EV6" s="877"/>
      <c r="EW6" s="877"/>
      <c r="EX6" s="877"/>
      <c r="EY6" s="877"/>
      <c r="EZ6" s="877"/>
      <c r="FA6" s="878"/>
    </row>
    <row r="7" spans="1:303" s="16" customFormat="1" ht="39" customHeight="1" thickBot="1" x14ac:dyDescent="0.3">
      <c r="A7" s="920" t="s">
        <v>94</v>
      </c>
      <c r="B7" s="838"/>
      <c r="C7" s="838"/>
      <c r="D7" s="838"/>
      <c r="E7" s="838"/>
      <c r="F7" s="838"/>
      <c r="G7" s="921"/>
      <c r="H7" s="930" t="s">
        <v>307</v>
      </c>
      <c r="I7" s="930"/>
      <c r="J7" s="930"/>
      <c r="K7" s="930"/>
      <c r="L7" s="930"/>
      <c r="M7" s="930"/>
      <c r="N7" s="930"/>
      <c r="O7" s="930"/>
      <c r="P7" s="930"/>
      <c r="Q7" s="930"/>
      <c r="R7" s="930"/>
      <c r="S7" s="930"/>
      <c r="T7" s="930"/>
      <c r="U7" s="931"/>
      <c r="V7" s="931"/>
      <c r="W7" s="931"/>
      <c r="X7" s="931"/>
      <c r="Y7" s="931"/>
      <c r="Z7" s="931"/>
      <c r="AA7" s="931"/>
      <c r="AB7" s="931"/>
      <c r="AC7" s="931"/>
      <c r="AD7" s="931"/>
      <c r="AE7" s="931"/>
      <c r="AF7" s="931"/>
      <c r="AG7" s="931"/>
      <c r="AH7" s="931"/>
      <c r="AI7" s="931"/>
      <c r="AJ7" s="931"/>
      <c r="AK7" s="931"/>
      <c r="AL7" s="931"/>
      <c r="AM7" s="931"/>
      <c r="AN7" s="931"/>
      <c r="AO7" s="931"/>
      <c r="AP7" s="931"/>
      <c r="AQ7" s="931"/>
      <c r="AR7" s="931"/>
      <c r="AS7" s="931"/>
      <c r="AT7" s="931"/>
      <c r="AU7" s="931"/>
      <c r="AV7" s="931"/>
      <c r="AW7" s="931"/>
      <c r="AX7" s="931"/>
      <c r="AY7" s="931"/>
      <c r="AZ7" s="931"/>
      <c r="BA7" s="931"/>
      <c r="BB7" s="931"/>
      <c r="BC7" s="931"/>
      <c r="BD7" s="931"/>
      <c r="BE7" s="931"/>
      <c r="BF7" s="931"/>
      <c r="BG7" s="931"/>
      <c r="BH7" s="931"/>
      <c r="BI7" s="931"/>
      <c r="BJ7" s="931"/>
      <c r="BK7" s="931"/>
      <c r="BL7" s="931"/>
      <c r="BM7" s="931"/>
      <c r="BN7" s="931"/>
      <c r="BO7" s="931"/>
      <c r="BP7" s="931"/>
      <c r="BQ7" s="931"/>
      <c r="BR7" s="931"/>
      <c r="BS7" s="931"/>
      <c r="BT7" s="931"/>
      <c r="BU7" s="931"/>
      <c r="BV7" s="931"/>
      <c r="BW7" s="931"/>
      <c r="BX7" s="931"/>
      <c r="BY7" s="931"/>
      <c r="BZ7" s="931"/>
      <c r="CA7" s="931"/>
      <c r="CB7" s="931"/>
      <c r="CC7" s="931"/>
      <c r="CD7" s="931"/>
      <c r="CE7" s="931"/>
      <c r="CF7" s="931"/>
      <c r="CG7" s="931"/>
      <c r="CH7" s="931"/>
      <c r="CI7" s="931"/>
      <c r="CJ7" s="931"/>
      <c r="CK7" s="931"/>
      <c r="CL7" s="931"/>
      <c r="CM7" s="931"/>
      <c r="CN7" s="931"/>
      <c r="CO7" s="931"/>
      <c r="CP7" s="931"/>
      <c r="CQ7" s="931"/>
      <c r="CR7" s="931"/>
      <c r="CS7" s="931"/>
      <c r="CT7" s="931"/>
      <c r="CU7" s="931"/>
      <c r="CV7" s="931"/>
      <c r="CW7" s="931"/>
      <c r="CX7" s="931"/>
      <c r="CY7" s="931"/>
      <c r="CZ7" s="931"/>
      <c r="DA7" s="931"/>
      <c r="DB7" s="931"/>
      <c r="DC7" s="931"/>
      <c r="DD7" s="931"/>
      <c r="DE7" s="931"/>
      <c r="DF7" s="931"/>
      <c r="DG7" s="931"/>
      <c r="DH7" s="931"/>
      <c r="DI7" s="931"/>
      <c r="DJ7" s="931"/>
      <c r="DK7" s="931"/>
      <c r="DL7" s="931"/>
      <c r="DM7" s="931"/>
      <c r="DN7" s="931"/>
      <c r="DO7" s="931"/>
      <c r="DP7" s="931"/>
      <c r="DQ7" s="931"/>
      <c r="DR7" s="931"/>
      <c r="DS7" s="931"/>
      <c r="DT7" s="931"/>
      <c r="DU7" s="931"/>
      <c r="DV7" s="931"/>
      <c r="DW7" s="931"/>
      <c r="DX7" s="931"/>
      <c r="DY7" s="931"/>
      <c r="DZ7" s="931"/>
      <c r="EA7" s="931"/>
      <c r="EB7" s="931"/>
      <c r="EC7" s="931"/>
      <c r="ED7" s="931"/>
      <c r="EE7" s="931"/>
      <c r="EF7" s="931"/>
      <c r="EG7" s="931"/>
      <c r="EH7" s="931"/>
      <c r="EI7" s="931"/>
      <c r="EJ7" s="931"/>
      <c r="EK7" s="931"/>
      <c r="EL7" s="931"/>
      <c r="EM7" s="931"/>
      <c r="EN7" s="931"/>
      <c r="EO7" s="931"/>
      <c r="EP7" s="931"/>
      <c r="EQ7" s="931"/>
      <c r="ER7" s="839" t="s">
        <v>302</v>
      </c>
      <c r="ES7" s="839" t="s">
        <v>303</v>
      </c>
      <c r="ET7" s="896" t="s">
        <v>304</v>
      </c>
      <c r="EU7" s="862" t="s">
        <v>348</v>
      </c>
      <c r="EV7" s="893" t="s">
        <v>349</v>
      </c>
      <c r="EW7" s="898" t="s">
        <v>350</v>
      </c>
      <c r="EX7" s="857" t="s">
        <v>351</v>
      </c>
      <c r="EY7" s="857" t="s">
        <v>352</v>
      </c>
      <c r="EZ7" s="857" t="s">
        <v>354</v>
      </c>
      <c r="FA7" s="819" t="s">
        <v>353</v>
      </c>
    </row>
    <row r="8" spans="1:303" s="16" customFormat="1" ht="39" customHeight="1" thickBot="1" x14ac:dyDescent="0.3">
      <c r="A8" s="922"/>
      <c r="B8" s="923"/>
      <c r="C8" s="923"/>
      <c r="D8" s="923"/>
      <c r="E8" s="923"/>
      <c r="F8" s="923"/>
      <c r="G8" s="924"/>
      <c r="H8" s="834" t="s">
        <v>65</v>
      </c>
      <c r="I8" s="834"/>
      <c r="J8" s="834"/>
      <c r="K8" s="834"/>
      <c r="L8" s="834"/>
      <c r="M8" s="834"/>
      <c r="N8" s="834"/>
      <c r="O8" s="834"/>
      <c r="P8" s="834"/>
      <c r="Q8" s="834"/>
      <c r="R8" s="834"/>
      <c r="S8" s="834"/>
      <c r="T8" s="834"/>
      <c r="U8" s="834"/>
      <c r="V8" s="834"/>
      <c r="W8" s="834"/>
      <c r="X8" s="834"/>
      <c r="Y8" s="834"/>
      <c r="Z8" s="834"/>
      <c r="AA8" s="835"/>
      <c r="AB8" s="833" t="s">
        <v>362</v>
      </c>
      <c r="AC8" s="834"/>
      <c r="AD8" s="834"/>
      <c r="AE8" s="834"/>
      <c r="AF8" s="834"/>
      <c r="AG8" s="834"/>
      <c r="AH8" s="834"/>
      <c r="AI8" s="834"/>
      <c r="AJ8" s="834"/>
      <c r="AK8" s="834"/>
      <c r="AL8" s="834"/>
      <c r="AM8" s="834"/>
      <c r="AN8" s="834"/>
      <c r="AO8" s="834"/>
      <c r="AP8" s="834"/>
      <c r="AQ8" s="834"/>
      <c r="AR8" s="834"/>
      <c r="AS8" s="834"/>
      <c r="AT8" s="834"/>
      <c r="AU8" s="834"/>
      <c r="AV8" s="834"/>
      <c r="AW8" s="834"/>
      <c r="AX8" s="834"/>
      <c r="AY8" s="834"/>
      <c r="AZ8" s="834"/>
      <c r="BA8" s="834"/>
      <c r="BB8" s="834"/>
      <c r="BC8" s="834"/>
      <c r="BD8" s="834"/>
      <c r="BE8" s="835"/>
      <c r="BF8" s="833" t="s">
        <v>62</v>
      </c>
      <c r="BG8" s="834"/>
      <c r="BH8" s="834"/>
      <c r="BI8" s="834"/>
      <c r="BJ8" s="834"/>
      <c r="BK8" s="834"/>
      <c r="BL8" s="834"/>
      <c r="BM8" s="834"/>
      <c r="BN8" s="834"/>
      <c r="BO8" s="834"/>
      <c r="BP8" s="834"/>
      <c r="BQ8" s="834"/>
      <c r="BR8" s="834"/>
      <c r="BS8" s="834"/>
      <c r="BT8" s="834"/>
      <c r="BU8" s="834"/>
      <c r="BV8" s="834"/>
      <c r="BW8" s="834"/>
      <c r="BX8" s="834"/>
      <c r="BY8" s="834"/>
      <c r="BZ8" s="834"/>
      <c r="CA8" s="834"/>
      <c r="CB8" s="834"/>
      <c r="CC8" s="834"/>
      <c r="CD8" s="834"/>
      <c r="CE8" s="834"/>
      <c r="CF8" s="834"/>
      <c r="CG8" s="834"/>
      <c r="CH8" s="834"/>
      <c r="CI8" s="835"/>
      <c r="CJ8" s="891" t="s">
        <v>63</v>
      </c>
      <c r="CK8" s="892"/>
      <c r="CL8" s="892"/>
      <c r="CM8" s="892"/>
      <c r="CN8" s="892"/>
      <c r="CO8" s="892"/>
      <c r="CP8" s="892"/>
      <c r="CQ8" s="892"/>
      <c r="CR8" s="892"/>
      <c r="CS8" s="892"/>
      <c r="CT8" s="892"/>
      <c r="CU8" s="892"/>
      <c r="CV8" s="892"/>
      <c r="CW8" s="892"/>
      <c r="CX8" s="892"/>
      <c r="CY8" s="892"/>
      <c r="CZ8" s="892"/>
      <c r="DA8" s="892"/>
      <c r="DB8" s="892"/>
      <c r="DC8" s="892"/>
      <c r="DD8" s="892"/>
      <c r="DE8" s="892"/>
      <c r="DF8" s="892"/>
      <c r="DG8" s="892"/>
      <c r="DH8" s="892"/>
      <c r="DI8" s="892"/>
      <c r="DJ8" s="892"/>
      <c r="DK8" s="892"/>
      <c r="DL8" s="892"/>
      <c r="DM8" s="892"/>
      <c r="DN8" s="888" t="s">
        <v>64</v>
      </c>
      <c r="DO8" s="889"/>
      <c r="DP8" s="889"/>
      <c r="DQ8" s="889"/>
      <c r="DR8" s="889"/>
      <c r="DS8" s="889"/>
      <c r="DT8" s="889"/>
      <c r="DU8" s="889"/>
      <c r="DV8" s="889"/>
      <c r="DW8" s="889"/>
      <c r="DX8" s="889"/>
      <c r="DY8" s="889"/>
      <c r="DZ8" s="889"/>
      <c r="EA8" s="889"/>
      <c r="EB8" s="889"/>
      <c r="EC8" s="889"/>
      <c r="ED8" s="889"/>
      <c r="EE8" s="889"/>
      <c r="EF8" s="889"/>
      <c r="EG8" s="890"/>
      <c r="EH8" s="890"/>
      <c r="EI8" s="890"/>
      <c r="EJ8" s="890"/>
      <c r="EK8" s="890"/>
      <c r="EL8" s="890"/>
      <c r="EM8" s="890"/>
      <c r="EN8" s="890"/>
      <c r="EO8" s="890"/>
      <c r="EP8" s="890"/>
      <c r="EQ8" s="890"/>
      <c r="ER8" s="840"/>
      <c r="ES8" s="840"/>
      <c r="ET8" s="897"/>
      <c r="EU8" s="863"/>
      <c r="EV8" s="894"/>
      <c r="EW8" s="899"/>
      <c r="EX8" s="858"/>
      <c r="EY8" s="858"/>
      <c r="EZ8" s="858"/>
      <c r="FA8" s="820"/>
    </row>
    <row r="9" spans="1:303" s="16" customFormat="1" ht="90" customHeight="1" thickBot="1" x14ac:dyDescent="0.3">
      <c r="A9" s="200" t="s">
        <v>87</v>
      </c>
      <c r="B9" s="204" t="s">
        <v>88</v>
      </c>
      <c r="C9" s="205" t="s">
        <v>89</v>
      </c>
      <c r="D9" s="205" t="s">
        <v>90</v>
      </c>
      <c r="E9" s="206" t="s">
        <v>91</v>
      </c>
      <c r="F9" s="206" t="s">
        <v>92</v>
      </c>
      <c r="G9" s="281" t="s">
        <v>93</v>
      </c>
      <c r="H9" s="229" t="s">
        <v>317</v>
      </c>
      <c r="I9" s="207" t="s">
        <v>292</v>
      </c>
      <c r="J9" s="208" t="s">
        <v>300</v>
      </c>
      <c r="K9" s="207" t="s">
        <v>293</v>
      </c>
      <c r="L9" s="208" t="s">
        <v>58</v>
      </c>
      <c r="M9" s="207" t="s">
        <v>294</v>
      </c>
      <c r="N9" s="208" t="s">
        <v>59</v>
      </c>
      <c r="O9" s="207" t="s">
        <v>295</v>
      </c>
      <c r="P9" s="208" t="s">
        <v>60</v>
      </c>
      <c r="Q9" s="207" t="s">
        <v>296</v>
      </c>
      <c r="R9" s="208" t="s">
        <v>61</v>
      </c>
      <c r="S9" s="207" t="s">
        <v>297</v>
      </c>
      <c r="T9" s="208" t="s">
        <v>51</v>
      </c>
      <c r="U9" s="207" t="s">
        <v>298</v>
      </c>
      <c r="V9" s="209" t="s">
        <v>301</v>
      </c>
      <c r="W9" s="222" t="s">
        <v>299</v>
      </c>
      <c r="X9" s="201" t="s">
        <v>356</v>
      </c>
      <c r="Y9" s="202" t="s">
        <v>357</v>
      </c>
      <c r="Z9" s="203" t="s">
        <v>358</v>
      </c>
      <c r="AA9" s="202" t="s">
        <v>359</v>
      </c>
      <c r="AB9" s="229" t="s">
        <v>317</v>
      </c>
      <c r="AC9" s="207" t="s">
        <v>287</v>
      </c>
      <c r="AD9" s="208" t="s">
        <v>52</v>
      </c>
      <c r="AE9" s="207" t="s">
        <v>288</v>
      </c>
      <c r="AF9" s="208" t="s">
        <v>53</v>
      </c>
      <c r="AG9" s="207" t="s">
        <v>289</v>
      </c>
      <c r="AH9" s="208" t="s">
        <v>54</v>
      </c>
      <c r="AI9" s="207" t="s">
        <v>290</v>
      </c>
      <c r="AJ9" s="208" t="s">
        <v>55</v>
      </c>
      <c r="AK9" s="207" t="s">
        <v>291</v>
      </c>
      <c r="AL9" s="208" t="s">
        <v>57</v>
      </c>
      <c r="AM9" s="207" t="s">
        <v>292</v>
      </c>
      <c r="AN9" s="208" t="s">
        <v>300</v>
      </c>
      <c r="AO9" s="207" t="s">
        <v>293</v>
      </c>
      <c r="AP9" s="208" t="s">
        <v>58</v>
      </c>
      <c r="AQ9" s="207" t="s">
        <v>294</v>
      </c>
      <c r="AR9" s="208" t="s">
        <v>59</v>
      </c>
      <c r="AS9" s="207" t="s">
        <v>295</v>
      </c>
      <c r="AT9" s="208" t="s">
        <v>60</v>
      </c>
      <c r="AU9" s="207" t="s">
        <v>296</v>
      </c>
      <c r="AV9" s="208" t="s">
        <v>61</v>
      </c>
      <c r="AW9" s="207" t="s">
        <v>297</v>
      </c>
      <c r="AX9" s="208" t="s">
        <v>51</v>
      </c>
      <c r="AY9" s="207" t="s">
        <v>298</v>
      </c>
      <c r="AZ9" s="208" t="s">
        <v>301</v>
      </c>
      <c r="BA9" s="222" t="s">
        <v>299</v>
      </c>
      <c r="BB9" s="201" t="s">
        <v>347</v>
      </c>
      <c r="BC9" s="202" t="s">
        <v>412</v>
      </c>
      <c r="BD9" s="203" t="s">
        <v>345</v>
      </c>
      <c r="BE9" s="202" t="s">
        <v>344</v>
      </c>
      <c r="BF9" s="229" t="s">
        <v>547</v>
      </c>
      <c r="BG9" s="230" t="s">
        <v>523</v>
      </c>
      <c r="BH9" s="231" t="s">
        <v>524</v>
      </c>
      <c r="BI9" s="230" t="s">
        <v>525</v>
      </c>
      <c r="BJ9" s="231" t="s">
        <v>526</v>
      </c>
      <c r="BK9" s="230" t="s">
        <v>527</v>
      </c>
      <c r="BL9" s="231" t="s">
        <v>528</v>
      </c>
      <c r="BM9" s="230" t="s">
        <v>529</v>
      </c>
      <c r="BN9" s="231" t="s">
        <v>530</v>
      </c>
      <c r="BO9" s="230" t="s">
        <v>531</v>
      </c>
      <c r="BP9" s="231" t="s">
        <v>532</v>
      </c>
      <c r="BQ9" s="230" t="s">
        <v>533</v>
      </c>
      <c r="BR9" s="231" t="s">
        <v>534</v>
      </c>
      <c r="BS9" s="230" t="s">
        <v>535</v>
      </c>
      <c r="BT9" s="231" t="s">
        <v>536</v>
      </c>
      <c r="BU9" s="230" t="s">
        <v>537</v>
      </c>
      <c r="BV9" s="231" t="s">
        <v>538</v>
      </c>
      <c r="BW9" s="230" t="s">
        <v>539</v>
      </c>
      <c r="BX9" s="231" t="s">
        <v>540</v>
      </c>
      <c r="BY9" s="230" t="s">
        <v>541</v>
      </c>
      <c r="BZ9" s="231" t="s">
        <v>542</v>
      </c>
      <c r="CA9" s="230" t="s">
        <v>543</v>
      </c>
      <c r="CB9" s="231" t="s">
        <v>544</v>
      </c>
      <c r="CC9" s="230" t="s">
        <v>545</v>
      </c>
      <c r="CD9" s="232" t="s">
        <v>546</v>
      </c>
      <c r="CE9" s="222" t="s">
        <v>299</v>
      </c>
      <c r="CF9" s="201" t="s">
        <v>305</v>
      </c>
      <c r="CG9" s="202" t="s">
        <v>428</v>
      </c>
      <c r="CH9" s="203" t="s">
        <v>306</v>
      </c>
      <c r="CI9" s="202" t="s">
        <v>427</v>
      </c>
      <c r="CJ9" s="229" t="s">
        <v>522</v>
      </c>
      <c r="CK9" s="230" t="s">
        <v>318</v>
      </c>
      <c r="CL9" s="231" t="s">
        <v>319</v>
      </c>
      <c r="CM9" s="230" t="s">
        <v>320</v>
      </c>
      <c r="CN9" s="231" t="s">
        <v>321</v>
      </c>
      <c r="CO9" s="230" t="s">
        <v>322</v>
      </c>
      <c r="CP9" s="231" t="s">
        <v>323</v>
      </c>
      <c r="CQ9" s="230" t="s">
        <v>340</v>
      </c>
      <c r="CR9" s="231" t="s">
        <v>341</v>
      </c>
      <c r="CS9" s="230" t="s">
        <v>324</v>
      </c>
      <c r="CT9" s="231" t="s">
        <v>325</v>
      </c>
      <c r="CU9" s="230" t="s">
        <v>326</v>
      </c>
      <c r="CV9" s="231" t="s">
        <v>327</v>
      </c>
      <c r="CW9" s="230" t="s">
        <v>328</v>
      </c>
      <c r="CX9" s="231" t="s">
        <v>329</v>
      </c>
      <c r="CY9" s="230" t="s">
        <v>330</v>
      </c>
      <c r="CZ9" s="231" t="s">
        <v>331</v>
      </c>
      <c r="DA9" s="230" t="s">
        <v>332</v>
      </c>
      <c r="DB9" s="231" t="s">
        <v>333</v>
      </c>
      <c r="DC9" s="230" t="s">
        <v>334</v>
      </c>
      <c r="DD9" s="231" t="s">
        <v>335</v>
      </c>
      <c r="DE9" s="230" t="s">
        <v>336</v>
      </c>
      <c r="DF9" s="231" t="s">
        <v>337</v>
      </c>
      <c r="DG9" s="230" t="s">
        <v>338</v>
      </c>
      <c r="DH9" s="231" t="s">
        <v>339</v>
      </c>
      <c r="DI9" s="233" t="s">
        <v>299</v>
      </c>
      <c r="DJ9" s="197" t="s">
        <v>309</v>
      </c>
      <c r="DK9" s="198" t="s">
        <v>310</v>
      </c>
      <c r="DL9" s="199" t="s">
        <v>311</v>
      </c>
      <c r="DM9" s="198" t="s">
        <v>521</v>
      </c>
      <c r="DN9" s="229" t="s">
        <v>317</v>
      </c>
      <c r="DO9" s="207" t="s">
        <v>287</v>
      </c>
      <c r="DP9" s="208" t="s">
        <v>52</v>
      </c>
      <c r="DQ9" s="207" t="s">
        <v>288</v>
      </c>
      <c r="DR9" s="208" t="s">
        <v>53</v>
      </c>
      <c r="DS9" s="207" t="s">
        <v>289</v>
      </c>
      <c r="DT9" s="208" t="s">
        <v>54</v>
      </c>
      <c r="DU9" s="207" t="s">
        <v>290</v>
      </c>
      <c r="DV9" s="208" t="s">
        <v>55</v>
      </c>
      <c r="DW9" s="207" t="s">
        <v>291</v>
      </c>
      <c r="DX9" s="208" t="s">
        <v>57</v>
      </c>
      <c r="DY9" s="207" t="s">
        <v>292</v>
      </c>
      <c r="DZ9" s="208" t="s">
        <v>300</v>
      </c>
      <c r="EA9" s="207" t="s">
        <v>293</v>
      </c>
      <c r="EB9" s="208" t="s">
        <v>58</v>
      </c>
      <c r="EC9" s="207" t="s">
        <v>294</v>
      </c>
      <c r="ED9" s="208" t="s">
        <v>59</v>
      </c>
      <c r="EE9" s="207" t="s">
        <v>295</v>
      </c>
      <c r="EF9" s="208" t="s">
        <v>60</v>
      </c>
      <c r="EG9" s="207" t="s">
        <v>296</v>
      </c>
      <c r="EH9" s="208" t="s">
        <v>61</v>
      </c>
      <c r="EI9" s="207" t="s">
        <v>297</v>
      </c>
      <c r="EJ9" s="208" t="s">
        <v>51</v>
      </c>
      <c r="EK9" s="207" t="s">
        <v>298</v>
      </c>
      <c r="EL9" s="208" t="s">
        <v>301</v>
      </c>
      <c r="EM9" s="233" t="s">
        <v>299</v>
      </c>
      <c r="EN9" s="197" t="s">
        <v>313</v>
      </c>
      <c r="EO9" s="198" t="s">
        <v>314</v>
      </c>
      <c r="EP9" s="199" t="s">
        <v>315</v>
      </c>
      <c r="EQ9" s="198" t="s">
        <v>316</v>
      </c>
      <c r="ER9" s="840"/>
      <c r="ES9" s="840"/>
      <c r="ET9" s="897"/>
      <c r="EU9" s="863"/>
      <c r="EV9" s="894"/>
      <c r="EW9" s="900"/>
      <c r="EX9" s="859"/>
      <c r="EY9" s="859"/>
      <c r="EZ9" s="859"/>
      <c r="FA9" s="821"/>
    </row>
    <row r="10" spans="1:303" s="226" customFormat="1" ht="44.25" customHeight="1" x14ac:dyDescent="0.25">
      <c r="A10" s="933" t="s">
        <v>374</v>
      </c>
      <c r="B10" s="934">
        <v>1</v>
      </c>
      <c r="C10" s="937" t="s">
        <v>375</v>
      </c>
      <c r="D10" s="940" t="s">
        <v>376</v>
      </c>
      <c r="E10" s="901">
        <v>290</v>
      </c>
      <c r="F10" s="248" t="s">
        <v>41</v>
      </c>
      <c r="G10" s="477">
        <v>5</v>
      </c>
      <c r="H10" s="613">
        <v>1</v>
      </c>
      <c r="I10" s="479"/>
      <c r="J10" s="480"/>
      <c r="K10" s="479">
        <v>1</v>
      </c>
      <c r="L10" s="614">
        <v>0</v>
      </c>
      <c r="M10" s="479">
        <v>1</v>
      </c>
      <c r="N10" s="614">
        <v>0.25</v>
      </c>
      <c r="O10" s="479">
        <v>1</v>
      </c>
      <c r="P10" s="614">
        <v>0.46</v>
      </c>
      <c r="Q10" s="479">
        <v>1</v>
      </c>
      <c r="R10" s="614">
        <v>0.65</v>
      </c>
      <c r="S10" s="614">
        <v>1</v>
      </c>
      <c r="T10" s="614">
        <v>0.85</v>
      </c>
      <c r="U10" s="614">
        <v>1</v>
      </c>
      <c r="V10" s="614">
        <v>1</v>
      </c>
      <c r="W10" s="614">
        <f>K10</f>
        <v>1</v>
      </c>
      <c r="X10" s="614">
        <f>U10</f>
        <v>1</v>
      </c>
      <c r="Y10" s="614">
        <f>V10</f>
        <v>1</v>
      </c>
      <c r="Z10" s="614">
        <v>1</v>
      </c>
      <c r="AA10" s="614">
        <v>1</v>
      </c>
      <c r="AB10" s="613">
        <v>1</v>
      </c>
      <c r="AC10" s="614">
        <v>9.1999999999999998E-2</v>
      </c>
      <c r="AD10" s="614">
        <v>9.1999999999999998E-2</v>
      </c>
      <c r="AE10" s="614">
        <f>0.19-AC10</f>
        <v>9.8000000000000004E-2</v>
      </c>
      <c r="AF10" s="614">
        <f>0.17-AD10</f>
        <v>7.8000000000000014E-2</v>
      </c>
      <c r="AG10" s="614">
        <f>0.28-AE10-AC10</f>
        <v>9.0000000000000024E-2</v>
      </c>
      <c r="AH10" s="614">
        <f>0.2103-AF10-AD10</f>
        <v>4.0299999999999975E-2</v>
      </c>
      <c r="AI10" s="614">
        <f>0.334-AG10-AE10-AC10</f>
        <v>5.3999999999999992E-2</v>
      </c>
      <c r="AJ10" s="614">
        <f>0.316-AH10-AF10-AD10</f>
        <v>0.10570000000000004</v>
      </c>
      <c r="AK10" s="614">
        <f>0.424-AI10-AG10-AE10-AC10</f>
        <v>8.9999999999999969E-2</v>
      </c>
      <c r="AL10" s="614">
        <f>0.42-AJ10-AH10-AF10-AD10</f>
        <v>0.1039999999999999</v>
      </c>
      <c r="AM10" s="614">
        <f>0.514-AK10-AI10-AG10-AE10-AC10</f>
        <v>9.0000000000000024E-2</v>
      </c>
      <c r="AN10" s="614">
        <f>0.514-AL10-AJ10-AH10-AF10-AD10</f>
        <v>9.4000000000000111E-2</v>
      </c>
      <c r="AO10" s="614">
        <f>0.6-AM10-AK10-AI10-AG10-AE10-AC10</f>
        <v>8.6000000000000021E-2</v>
      </c>
      <c r="AP10" s="614">
        <v>0.08</v>
      </c>
      <c r="AQ10" s="614">
        <v>0.09</v>
      </c>
      <c r="AR10" s="614">
        <v>0.08</v>
      </c>
      <c r="AS10" s="614">
        <f>0.78-AQ10-AO10-AM10-AK10-AI10-AG10-AE10-AC10</f>
        <v>9.0000000000000024E-2</v>
      </c>
      <c r="AT10" s="624">
        <v>9.7000000000000003E-2</v>
      </c>
      <c r="AU10" s="614">
        <f>0.86-AS10-AQ10-AO10-AM10-AK10-AI10-AG10-AE10-AC10</f>
        <v>8.0000000000000016E-2</v>
      </c>
      <c r="AV10" s="614">
        <v>8.3199999999999996E-2</v>
      </c>
      <c r="AW10" s="614">
        <f>0.93-AU10-AS10-AQ10-AO10-AM10-AK10-AI10-AG10-AE10-AC10</f>
        <v>7.0000000000000062E-2</v>
      </c>
      <c r="AX10" s="614">
        <v>9.06E-2</v>
      </c>
      <c r="AY10" s="614">
        <f>1-AW10-AU10-AS10-AQ10-AO10-AM10-AK10-AI10-AG10-AE10-AC10</f>
        <v>6.999999999999984E-2</v>
      </c>
      <c r="AZ10" s="614">
        <v>0.06</v>
      </c>
      <c r="BA10" s="614">
        <f>AC10+AE10+AG10+AI10+AK10+AM10+AO10+AQ10+AS10+AU10+AW10+AY10</f>
        <v>1</v>
      </c>
      <c r="BB10" s="614">
        <f>AC10+AE10+AG10+AI10+AK10+AM10+AO10+AQ10+AS10+AU10+AW10+AY10</f>
        <v>1</v>
      </c>
      <c r="BC10" s="614">
        <f>AD10+AF10+AH10+AJ10+AL10+AN10+AP10+AR10+AT10+AV10+AX10+AZ10</f>
        <v>1.0047999999999999</v>
      </c>
      <c r="BD10" s="614">
        <f>AC10+AE10+AG10+AI10+AK10+AM10+AO10+AQ10+AS10+AU10+AW10+AY10</f>
        <v>1</v>
      </c>
      <c r="BE10" s="614">
        <f>AD10+AF10+AH10+AJ10+AL10+AN10+AP10+AR10+AT10+AV10+AX10+AZ10</f>
        <v>1.0047999999999999</v>
      </c>
      <c r="BF10" s="613">
        <v>1</v>
      </c>
      <c r="BG10" s="614">
        <v>1.4999999999999999E-2</v>
      </c>
      <c r="BH10" s="614">
        <v>0.02</v>
      </c>
      <c r="BI10" s="614">
        <v>0.08</v>
      </c>
      <c r="BJ10" s="473">
        <v>0.13</v>
      </c>
      <c r="BK10" s="614">
        <v>0.09</v>
      </c>
      <c r="BL10" s="614">
        <v>8.1000000000000003E-2</v>
      </c>
      <c r="BM10" s="614">
        <v>0.09</v>
      </c>
      <c r="BN10" s="614">
        <v>8.1000000000000003E-2</v>
      </c>
      <c r="BO10" s="614">
        <v>0.09</v>
      </c>
      <c r="BP10" s="614">
        <v>0.08</v>
      </c>
      <c r="BQ10" s="614">
        <v>0.09</v>
      </c>
      <c r="BR10" s="614">
        <v>0.11</v>
      </c>
      <c r="BS10" s="614">
        <v>0.09</v>
      </c>
      <c r="BT10" s="614">
        <v>8.0299999999999996E-2</v>
      </c>
      <c r="BU10" s="614">
        <v>0.09</v>
      </c>
      <c r="BV10" s="614">
        <v>7.8755999999999826E-2</v>
      </c>
      <c r="BW10" s="614">
        <v>0.09</v>
      </c>
      <c r="BX10" s="614">
        <v>0.1</v>
      </c>
      <c r="BY10" s="614">
        <v>0.09</v>
      </c>
      <c r="BZ10" s="614">
        <v>8.2199999999999995E-2</v>
      </c>
      <c r="CA10" s="614">
        <v>0.09</v>
      </c>
      <c r="CB10" s="614">
        <v>0.08</v>
      </c>
      <c r="CC10" s="614">
        <v>9.5000000000000001E-2</v>
      </c>
      <c r="CD10" s="614">
        <v>7.6700000000000004E-2</v>
      </c>
      <c r="CE10" s="614">
        <f>BG10+BI10+BK10+BM10+BO10+BQ10+BS10+BU10+BW10+BY10+CA10+CC10</f>
        <v>0.99999999999999978</v>
      </c>
      <c r="CF10" s="614">
        <f>BG10+BI10+BK10+BM10+BO10+BQ10+BS10+BU10+BW10+BY10+CA10+CC10</f>
        <v>0.99999999999999978</v>
      </c>
      <c r="CG10" s="614">
        <f>BH10+BJ10+BL10+BN10+BP10+BR10+BT10+BV10+BX10+BZ10+CB10+CD10</f>
        <v>0.99995599999999973</v>
      </c>
      <c r="CH10" s="614">
        <f>BG10+BI10+BK10+BM10+BO10+BQ10+BS10+BU10+BW10+BY10+CA10+CC10</f>
        <v>0.99999999999999978</v>
      </c>
      <c r="CI10" s="614">
        <f>BH10+BJ10+BL10+BN10+BP10+BR10+BT10+BV10+BX10+BZ10+CB10+CD10</f>
        <v>0.99995599999999973</v>
      </c>
      <c r="CJ10" s="613">
        <v>1</v>
      </c>
      <c r="CK10" s="624">
        <v>0.03</v>
      </c>
      <c r="CL10" s="624">
        <v>0.03</v>
      </c>
      <c r="CM10" s="624">
        <v>0.14000000000000001</v>
      </c>
      <c r="CN10" s="532">
        <v>0.14599999999999999</v>
      </c>
      <c r="CO10" s="624">
        <v>0.08</v>
      </c>
      <c r="CP10" s="624">
        <v>0.08</v>
      </c>
      <c r="CQ10" s="624">
        <v>0.1</v>
      </c>
      <c r="CR10" s="624">
        <v>7.0000000000000007E-2</v>
      </c>
      <c r="CS10" s="614">
        <v>0.1</v>
      </c>
      <c r="CT10" s="624">
        <v>7.4999999999999997E-2</v>
      </c>
      <c r="CU10" s="615">
        <v>0.1</v>
      </c>
      <c r="CV10" s="625">
        <v>0.105</v>
      </c>
      <c r="CW10" s="614">
        <v>0.1</v>
      </c>
      <c r="CX10" s="624">
        <v>0.08</v>
      </c>
      <c r="CY10" s="614">
        <v>0.09</v>
      </c>
      <c r="CZ10" s="624">
        <v>8.6999999999999994E-2</v>
      </c>
      <c r="DA10" s="614">
        <v>0.08</v>
      </c>
      <c r="DB10" s="624">
        <v>0.11</v>
      </c>
      <c r="DC10" s="614">
        <v>7.0000000000000007E-2</v>
      </c>
      <c r="DD10" s="624">
        <v>7.6999999999999999E-2</v>
      </c>
      <c r="DE10" s="614">
        <v>0.06</v>
      </c>
      <c r="DF10" s="624">
        <v>0.08</v>
      </c>
      <c r="DG10" s="614">
        <v>0.05</v>
      </c>
      <c r="DH10" s="624">
        <v>0.05</v>
      </c>
      <c r="DI10" s="614">
        <f>DG10+DE10+DC10+DA10+CW10+CY10+CU10+CS10+CQ10+CO10+CM10+CK10</f>
        <v>0.99999999999999989</v>
      </c>
      <c r="DJ10" s="615">
        <f>CK10+CM10+CO10+CQ10+CS10+CU10+CW10+CY10+DA10+DC10+DE10+DG10</f>
        <v>1</v>
      </c>
      <c r="DK10" s="624">
        <f>CL10+CN10+CP10+CR10+CT10+CV10+CX10+CZ10+DB10+DD10+DF10+DH10</f>
        <v>0.98999999999999988</v>
      </c>
      <c r="DL10" s="614">
        <f>DI10</f>
        <v>0.99999999999999989</v>
      </c>
      <c r="DM10" s="624">
        <f>DK10</f>
        <v>0.98999999999999988</v>
      </c>
      <c r="DN10" s="613">
        <v>1</v>
      </c>
      <c r="DO10" s="614">
        <v>7.0000000000000007E-2</v>
      </c>
      <c r="DP10" s="614">
        <v>7.0000000000000007E-2</v>
      </c>
      <c r="DQ10" s="614">
        <v>0.17</v>
      </c>
      <c r="DR10" s="624">
        <v>0.16</v>
      </c>
      <c r="DS10" s="614">
        <v>0.25</v>
      </c>
      <c r="DT10" s="614">
        <v>0.23</v>
      </c>
      <c r="DU10" s="614">
        <v>0.25</v>
      </c>
      <c r="DV10" s="614">
        <v>0.23</v>
      </c>
      <c r="DW10" s="614">
        <v>0.26</v>
      </c>
      <c r="DX10" s="614">
        <v>0.2</v>
      </c>
      <c r="DY10" s="614"/>
      <c r="DZ10" s="614"/>
      <c r="EA10" s="614"/>
      <c r="EB10" s="614"/>
      <c r="EC10" s="614"/>
      <c r="ED10" s="614"/>
      <c r="EE10" s="614"/>
      <c r="EF10" s="614"/>
      <c r="EG10" s="614"/>
      <c r="EH10" s="614"/>
      <c r="EI10" s="614"/>
      <c r="EJ10" s="614"/>
      <c r="EK10" s="614"/>
      <c r="EL10" s="614"/>
      <c r="EM10" s="614">
        <f>EK10+EI10+EG10+EE10+EA10+DY10+DW10+DU10+DS10+DQ10+DO10</f>
        <v>1</v>
      </c>
      <c r="EN10" s="614">
        <f t="shared" ref="EN10:EO12" si="0">DO10+DQ10+DS10+DU10+DW10</f>
        <v>1</v>
      </c>
      <c r="EO10" s="614">
        <f t="shared" si="0"/>
        <v>0.89000000000000012</v>
      </c>
      <c r="EP10" s="614">
        <f>DO10+DQ10+DS10+DU10+DW10+DY10+EA10+EC10</f>
        <v>1</v>
      </c>
      <c r="EQ10" s="614">
        <f>EO10</f>
        <v>0.89000000000000012</v>
      </c>
      <c r="ER10" s="626">
        <f>DX10/DW10</f>
        <v>0.76923076923076927</v>
      </c>
      <c r="ES10" s="627">
        <f>EO10/EN10</f>
        <v>0.89000000000000012</v>
      </c>
      <c r="ET10" s="628">
        <f>INVERSIÓN!EQ10/INVERSIÓN!EP10</f>
        <v>0.89000000000000012</v>
      </c>
      <c r="EU10" s="629">
        <f>IFERROR((AA10+BE10+CI10+DM10+EO10)/(Z10+BD10+CH10+DL10+EN10),0)</f>
        <v>0.97695119999999991</v>
      </c>
      <c r="EV10" s="630">
        <f>(AA10+BE10+CI10+DM10+EQ10)/G10</f>
        <v>0.97695119999999991</v>
      </c>
      <c r="EW10" s="879" t="s">
        <v>709</v>
      </c>
      <c r="EX10" s="881" t="s">
        <v>710</v>
      </c>
      <c r="EY10" s="881" t="s">
        <v>723</v>
      </c>
      <c r="EZ10" s="881" t="s">
        <v>373</v>
      </c>
      <c r="FA10" s="881" t="s">
        <v>686</v>
      </c>
      <c r="FB10" s="255"/>
      <c r="FC10" s="255"/>
      <c r="FD10" s="255"/>
      <c r="FE10" s="255"/>
      <c r="FF10" s="255"/>
      <c r="FG10" s="255"/>
      <c r="FH10" s="255"/>
      <c r="FI10" s="255"/>
      <c r="FJ10" s="255"/>
      <c r="FK10" s="255"/>
      <c r="FL10" s="255"/>
      <c r="FM10" s="255"/>
      <c r="FN10" s="255"/>
      <c r="FO10" s="255"/>
      <c r="FP10" s="255"/>
      <c r="FQ10" s="255"/>
      <c r="FR10" s="255"/>
      <c r="FS10" s="255"/>
      <c r="FT10" s="255"/>
      <c r="FU10" s="255"/>
      <c r="FV10" s="255"/>
      <c r="FW10" s="255"/>
      <c r="FX10" s="255"/>
      <c r="FY10" s="255"/>
      <c r="FZ10" s="255"/>
      <c r="GA10" s="255"/>
      <c r="GB10" s="255"/>
      <c r="GC10" s="255"/>
      <c r="GD10" s="255"/>
      <c r="GE10" s="255"/>
      <c r="GF10" s="255"/>
      <c r="GG10" s="255"/>
      <c r="GH10" s="255"/>
      <c r="GI10" s="255"/>
      <c r="GJ10" s="255"/>
      <c r="GK10" s="255"/>
      <c r="GL10" s="255"/>
      <c r="GM10" s="255"/>
      <c r="GN10" s="255"/>
      <c r="GO10" s="255"/>
      <c r="GP10" s="255"/>
      <c r="GQ10" s="255"/>
      <c r="GR10" s="255"/>
      <c r="GS10" s="255"/>
      <c r="GT10" s="255"/>
      <c r="GU10" s="255"/>
      <c r="GV10" s="255"/>
      <c r="GW10" s="255"/>
      <c r="GX10" s="255"/>
      <c r="GY10" s="255"/>
      <c r="GZ10" s="255"/>
      <c r="HA10" s="255"/>
      <c r="HB10" s="255"/>
      <c r="HC10" s="255"/>
      <c r="HD10" s="255"/>
      <c r="HE10" s="255"/>
      <c r="HF10" s="255"/>
      <c r="HG10" s="255"/>
      <c r="HH10" s="255"/>
      <c r="HI10" s="255"/>
      <c r="HJ10" s="255"/>
      <c r="HK10" s="255"/>
      <c r="HL10" s="255"/>
      <c r="HM10" s="255"/>
      <c r="HN10" s="255"/>
      <c r="HO10" s="255"/>
      <c r="HP10" s="255"/>
      <c r="HQ10" s="255"/>
      <c r="HR10" s="255"/>
      <c r="HS10" s="255"/>
      <c r="HT10" s="255"/>
      <c r="HU10" s="255"/>
      <c r="HV10" s="255"/>
      <c r="HW10" s="255"/>
      <c r="HX10" s="255"/>
      <c r="HY10" s="255"/>
      <c r="HZ10" s="255"/>
      <c r="IA10" s="255"/>
      <c r="IB10" s="255"/>
      <c r="IC10" s="255"/>
      <c r="ID10" s="255"/>
      <c r="IE10" s="255"/>
      <c r="IF10" s="255"/>
      <c r="IG10" s="255"/>
      <c r="IH10" s="255"/>
      <c r="II10" s="255"/>
      <c r="IJ10" s="255"/>
      <c r="IK10" s="255"/>
      <c r="IL10" s="255"/>
      <c r="IM10" s="255"/>
      <c r="IN10" s="255"/>
      <c r="IO10" s="255"/>
      <c r="IP10" s="255"/>
      <c r="IQ10" s="255"/>
      <c r="IR10" s="255"/>
      <c r="IS10" s="255"/>
      <c r="IT10" s="255"/>
      <c r="IU10" s="255"/>
      <c r="IV10" s="255"/>
      <c r="IW10" s="255"/>
      <c r="IX10" s="255"/>
      <c r="IY10" s="255"/>
      <c r="IZ10" s="255"/>
      <c r="JA10" s="255"/>
      <c r="JB10" s="255"/>
      <c r="JC10" s="255"/>
      <c r="JD10" s="255"/>
      <c r="JE10" s="255"/>
      <c r="JF10" s="255"/>
      <c r="JG10" s="255"/>
      <c r="JH10" s="255"/>
      <c r="JI10" s="255"/>
      <c r="JJ10" s="255"/>
      <c r="JK10" s="255"/>
      <c r="JL10" s="255"/>
      <c r="JM10" s="255"/>
      <c r="JN10" s="255"/>
      <c r="JO10" s="255"/>
      <c r="JP10" s="255"/>
      <c r="JQ10" s="255"/>
      <c r="JR10" s="255"/>
      <c r="JS10" s="255"/>
      <c r="JT10" s="255"/>
      <c r="JU10" s="255"/>
      <c r="JV10" s="255"/>
      <c r="JW10" s="255"/>
      <c r="JX10" s="255"/>
      <c r="JY10" s="255"/>
      <c r="JZ10" s="255"/>
      <c r="KA10" s="255"/>
      <c r="KB10" s="255"/>
      <c r="KC10" s="255"/>
      <c r="KD10" s="255"/>
      <c r="KE10" s="255"/>
      <c r="KF10" s="255"/>
      <c r="KG10" s="255"/>
      <c r="KH10" s="255"/>
      <c r="KI10" s="255"/>
      <c r="KJ10" s="255"/>
      <c r="KK10" s="255"/>
      <c r="KL10" s="255"/>
      <c r="KM10" s="255"/>
      <c r="KN10" s="255"/>
      <c r="KO10" s="255"/>
      <c r="KP10" s="255"/>
      <c r="KQ10" s="255"/>
    </row>
    <row r="11" spans="1:303" s="217" customFormat="1" ht="63" customHeight="1" x14ac:dyDescent="0.25">
      <c r="A11" s="933"/>
      <c r="B11" s="935"/>
      <c r="C11" s="938"/>
      <c r="D11" s="938"/>
      <c r="E11" s="861"/>
      <c r="F11" s="276" t="s">
        <v>3</v>
      </c>
      <c r="G11" s="237">
        <f>AA11+BE11+CI11+DM11+EP11</f>
        <v>23786632435</v>
      </c>
      <c r="H11" s="247">
        <v>2729118190</v>
      </c>
      <c r="I11" s="236"/>
      <c r="J11" s="236"/>
      <c r="K11" s="236">
        <v>2729118190</v>
      </c>
      <c r="L11" s="237">
        <v>61765000</v>
      </c>
      <c r="M11" s="236">
        <v>2729118190</v>
      </c>
      <c r="N11" s="236">
        <v>1624576000</v>
      </c>
      <c r="O11" s="236">
        <v>2729118190</v>
      </c>
      <c r="P11" s="237">
        <v>1781560000</v>
      </c>
      <c r="Q11" s="236">
        <v>2729118190</v>
      </c>
      <c r="R11" s="237">
        <v>1796256255</v>
      </c>
      <c r="S11" s="236">
        <v>2729118190</v>
      </c>
      <c r="T11" s="236">
        <v>2025564031</v>
      </c>
      <c r="U11" s="236">
        <v>2729118190</v>
      </c>
      <c r="V11" s="237">
        <v>2693651241</v>
      </c>
      <c r="W11" s="631">
        <f>K11</f>
        <v>2729118190</v>
      </c>
      <c r="X11" s="631">
        <f t="shared" ref="X11:Y15" si="1">U11</f>
        <v>2729118190</v>
      </c>
      <c r="Y11" s="631">
        <f t="shared" si="1"/>
        <v>2693651241</v>
      </c>
      <c r="Z11" s="237">
        <v>2729118190</v>
      </c>
      <c r="AA11" s="237">
        <v>2693651241</v>
      </c>
      <c r="AB11" s="237">
        <v>3782244731</v>
      </c>
      <c r="AC11" s="237">
        <v>0</v>
      </c>
      <c r="AD11" s="237">
        <v>0</v>
      </c>
      <c r="AE11" s="237">
        <v>3339446000</v>
      </c>
      <c r="AF11" s="237">
        <v>1042039000</v>
      </c>
      <c r="AG11" s="237">
        <v>229188200</v>
      </c>
      <c r="AH11" s="237">
        <f>3151409000-AF11</f>
        <v>2109370000</v>
      </c>
      <c r="AI11" s="237">
        <v>0</v>
      </c>
      <c r="AJ11" s="237">
        <f>3390620000-AH11-AF11</f>
        <v>239211000</v>
      </c>
      <c r="AK11" s="237">
        <v>10850000</v>
      </c>
      <c r="AL11" s="237">
        <f>3397664550-AJ11-AH11-AF11-AD11</f>
        <v>7044550</v>
      </c>
      <c r="AM11" s="237">
        <v>0</v>
      </c>
      <c r="AN11" s="237">
        <v>161532180</v>
      </c>
      <c r="AO11" s="237">
        <v>43822800</v>
      </c>
      <c r="AP11" s="237">
        <v>0</v>
      </c>
      <c r="AQ11" s="237"/>
      <c r="AR11" s="237">
        <v>11804000</v>
      </c>
      <c r="AS11" s="237">
        <v>0</v>
      </c>
      <c r="AT11" s="237">
        <v>54613000</v>
      </c>
      <c r="AU11" s="237">
        <v>24324000</v>
      </c>
      <c r="AV11" s="237">
        <f>30510934 - 6314267</f>
        <v>24196667</v>
      </c>
      <c r="AW11" s="237">
        <v>57295200</v>
      </c>
      <c r="AX11" s="237">
        <v>66592701</v>
      </c>
      <c r="AY11" s="237">
        <v>77318531</v>
      </c>
      <c r="AZ11" s="237">
        <v>61799866</v>
      </c>
      <c r="BA11" s="237">
        <f t="shared" ref="BA11:BA28" si="2">AC11+AE11+AG11+AI11+AK11+AM11+AO11+AQ11+AS11+AU11+AW11+AY11</f>
        <v>3782244731</v>
      </c>
      <c r="BB11" s="237">
        <f t="shared" ref="BB11:BB28" si="3">AC11+AE11+AG11+AI11+AK11+AM11+AO11+AQ11+AS11+AU11+AW11+AY11</f>
        <v>3782244731</v>
      </c>
      <c r="BC11" s="237">
        <f t="shared" ref="BC11:BC28" si="4">AD11+AF11+AH11+AJ11+AL11+AN11+AP11+AR11+AT11+AV11+AX11+AZ11</f>
        <v>3778202964</v>
      </c>
      <c r="BD11" s="237">
        <f t="shared" ref="BD11:BD28" si="5">AC11+AE11+AG11+AI11+AK11+AM11+AO11+AQ11+AS11+AU11+AW11+AY11</f>
        <v>3782244731</v>
      </c>
      <c r="BE11" s="237">
        <f t="shared" ref="BE11:BE28" si="6">AD11+AF11+AH11+AJ11+AL11+AN11+AP11+AR11+AT11+AV11+AX11+AZ11</f>
        <v>3778202964</v>
      </c>
      <c r="BF11" s="237">
        <v>5896434000</v>
      </c>
      <c r="BG11" s="237">
        <f>5852055000-192340000</f>
        <v>5659715000</v>
      </c>
      <c r="BH11" s="237">
        <v>5594980000</v>
      </c>
      <c r="BI11" s="237">
        <v>22628000</v>
      </c>
      <c r="BJ11" s="237">
        <v>50780000</v>
      </c>
      <c r="BK11" s="237">
        <v>23316000</v>
      </c>
      <c r="BL11" s="237">
        <v>18709000</v>
      </c>
      <c r="BM11" s="237">
        <v>0</v>
      </c>
      <c r="BN11" s="237">
        <v>0</v>
      </c>
      <c r="BO11" s="237">
        <v>0</v>
      </c>
      <c r="BP11" s="237">
        <v>0</v>
      </c>
      <c r="BQ11" s="237">
        <v>12677000</v>
      </c>
      <c r="BR11" s="237">
        <f>31044000+2926000</f>
        <v>33970000</v>
      </c>
      <c r="BS11" s="237">
        <v>154634000</v>
      </c>
      <c r="BT11" s="237">
        <v>2909400</v>
      </c>
      <c r="BU11" s="237">
        <v>10674000</v>
      </c>
      <c r="BV11" s="237">
        <v>51152500</v>
      </c>
      <c r="BW11" s="237">
        <v>0</v>
      </c>
      <c r="BX11" s="237">
        <v>9093000</v>
      </c>
      <c r="BY11" s="237">
        <v>8982800</v>
      </c>
      <c r="BZ11" s="237">
        <v>8271767</v>
      </c>
      <c r="CA11" s="237">
        <v>453944268</v>
      </c>
      <c r="CB11" s="237">
        <v>484885996</v>
      </c>
      <c r="CC11" s="237">
        <v>44436998</v>
      </c>
      <c r="CD11" s="237">
        <v>121784966</v>
      </c>
      <c r="CE11" s="237">
        <f t="shared" ref="CE11:CE28" si="7">BG11+BI11+BK11+BM11+BO11+BQ11+BS11+BU11+BW11+BY11+CA11+CC11</f>
        <v>6391008066</v>
      </c>
      <c r="CF11" s="237">
        <f t="shared" ref="CF11:CG28" si="8">BG11+BI11+BK11+BM11+BO11+BQ11+BS11+BU11+BW11+BY11+CA11+CC11</f>
        <v>6391008066</v>
      </c>
      <c r="CG11" s="237">
        <f t="shared" si="8"/>
        <v>6376536629</v>
      </c>
      <c r="CH11" s="237">
        <f t="shared" ref="CH11:CI28" si="9">BG11+BI11+BK11+BM11+BO11+BQ11+BS11+BU11+BW11+BY11+CA11+CC11</f>
        <v>6391008066</v>
      </c>
      <c r="CI11" s="237">
        <f t="shared" si="9"/>
        <v>6376536629</v>
      </c>
      <c r="CJ11" s="237">
        <v>4481764000</v>
      </c>
      <c r="CK11" s="237">
        <v>1369056000</v>
      </c>
      <c r="CL11" s="237">
        <v>1369056000</v>
      </c>
      <c r="CM11" s="237">
        <v>2039584000</v>
      </c>
      <c r="CN11" s="237">
        <v>2039584000</v>
      </c>
      <c r="CO11" s="237">
        <v>824607000</v>
      </c>
      <c r="CP11" s="237">
        <v>824607000</v>
      </c>
      <c r="CQ11" s="237">
        <v>133098000</v>
      </c>
      <c r="CR11" s="237">
        <v>48590000</v>
      </c>
      <c r="CS11" s="237">
        <v>60833000</v>
      </c>
      <c r="CT11" s="237">
        <v>92737000</v>
      </c>
      <c r="CU11" s="237">
        <v>0</v>
      </c>
      <c r="CV11" s="237">
        <v>0</v>
      </c>
      <c r="CW11" s="237">
        <v>54586000</v>
      </c>
      <c r="CX11" s="237">
        <v>0</v>
      </c>
      <c r="CY11" s="237">
        <v>0</v>
      </c>
      <c r="CZ11" s="237">
        <v>5000000</v>
      </c>
      <c r="DA11" s="237">
        <v>0</v>
      </c>
      <c r="DB11" s="237">
        <v>0</v>
      </c>
      <c r="DC11" s="237">
        <v>4464000</v>
      </c>
      <c r="DD11" s="237">
        <v>0</v>
      </c>
      <c r="DE11" s="237">
        <v>140093834</v>
      </c>
      <c r="DF11" s="237">
        <v>140093834</v>
      </c>
      <c r="DG11" s="237">
        <v>154188166</v>
      </c>
      <c r="DH11" s="237">
        <v>256190767</v>
      </c>
      <c r="DI11" s="237">
        <f>DG11+DE11+DC11+DA11+CW11+CY11+CU11+CS11+CQ11+CO11+CM11+CK11</f>
        <v>4780510000</v>
      </c>
      <c r="DJ11" s="237">
        <f t="shared" ref="DJ11:DJ33" si="10">CK11+CM11+CO11+CQ11+CS11+CU11+CW11+CY11+DA11+DC11+DE11+DG11</f>
        <v>4780510000</v>
      </c>
      <c r="DK11" s="237">
        <f t="shared" ref="DK11:DK33" si="11">CL11+CN11+CP11+CR11+CT11+CV11+CX11+CZ11+DB11+DD11+DF11+DH11</f>
        <v>4775858601</v>
      </c>
      <c r="DL11" s="237">
        <f>DI11</f>
        <v>4780510000</v>
      </c>
      <c r="DM11" s="237">
        <f>DK11</f>
        <v>4775858601</v>
      </c>
      <c r="DN11" s="237">
        <v>6162383000</v>
      </c>
      <c r="DO11" s="237">
        <v>500122466</v>
      </c>
      <c r="DP11" s="237">
        <v>500122466</v>
      </c>
      <c r="DQ11" s="237">
        <v>1095420000</v>
      </c>
      <c r="DR11" s="237">
        <v>513311934</v>
      </c>
      <c r="DS11" s="237">
        <v>1399953000</v>
      </c>
      <c r="DT11" s="237">
        <v>591417000</v>
      </c>
      <c r="DU11" s="237">
        <v>975912000</v>
      </c>
      <c r="DV11" s="237">
        <v>666407066</v>
      </c>
      <c r="DW11" s="237">
        <v>380000000</v>
      </c>
      <c r="DX11" s="237">
        <v>645835573</v>
      </c>
      <c r="DY11" s="237">
        <v>529188000</v>
      </c>
      <c r="DZ11" s="237"/>
      <c r="EA11" s="237">
        <v>1281787534</v>
      </c>
      <c r="EB11" s="237"/>
      <c r="EC11" s="237"/>
      <c r="ED11" s="237"/>
      <c r="EE11" s="237"/>
      <c r="EF11" s="237"/>
      <c r="EG11" s="237"/>
      <c r="EH11" s="237"/>
      <c r="EI11" s="237"/>
      <c r="EJ11" s="237"/>
      <c r="EK11" s="237"/>
      <c r="EL11" s="237"/>
      <c r="EM11" s="237">
        <f>EK11+EI11+EG11+EE11+EA11+DY11+DW11+DU11+DS11+DQ11+DO11</f>
        <v>6162383000</v>
      </c>
      <c r="EN11" s="237">
        <f t="shared" si="0"/>
        <v>4351407466</v>
      </c>
      <c r="EO11" s="237">
        <f t="shared" si="0"/>
        <v>2917094039</v>
      </c>
      <c r="EP11" s="237">
        <f>DO11+DQ11+DS11+DU11+DW11+DY11+EA11+EC11</f>
        <v>6162383000</v>
      </c>
      <c r="EQ11" s="237">
        <f>EO11</f>
        <v>2917094039</v>
      </c>
      <c r="ER11" s="626">
        <f t="shared" ref="ER11:ER30" si="12">DX11/DW11</f>
        <v>1.699567297368421</v>
      </c>
      <c r="ES11" s="627">
        <f t="shared" ref="ES11:ES12" si="13">EO11/EN11</f>
        <v>0.67037942591975141</v>
      </c>
      <c r="ET11" s="628">
        <f>INVERSIÓN!EQ11/INVERSIÓN!EP11</f>
        <v>0.47337110319173603</v>
      </c>
      <c r="EU11" s="629">
        <f t="shared" ref="EU11:EU29" si="14">IFERROR((AA11+BE11+CI11+DM11+EO11)/(Z11+BD11+CH11+DL11+EN11),0)</f>
        <v>0.93224446606549105</v>
      </c>
      <c r="EV11" s="630">
        <f t="shared" ref="EV11:EV29" si="15">(AA11+BE11+CI11+DM11+EQ11)/G11</f>
        <v>0.86356669150758669</v>
      </c>
      <c r="EW11" s="879"/>
      <c r="EX11" s="881"/>
      <c r="EY11" s="881"/>
      <c r="EZ11" s="881"/>
      <c r="FA11" s="881"/>
    </row>
    <row r="12" spans="1:303" s="217" customFormat="1" ht="62.65" customHeight="1" x14ac:dyDescent="0.25">
      <c r="A12" s="933"/>
      <c r="B12" s="935"/>
      <c r="C12" s="938"/>
      <c r="D12" s="938"/>
      <c r="E12" s="861"/>
      <c r="F12" s="277" t="s">
        <v>390</v>
      </c>
      <c r="G12" s="477">
        <v>0</v>
      </c>
      <c r="H12" s="247"/>
      <c r="I12" s="236"/>
      <c r="J12" s="236"/>
      <c r="K12" s="236"/>
      <c r="L12" s="237"/>
      <c r="M12" s="236"/>
      <c r="N12" s="236"/>
      <c r="O12" s="236"/>
      <c r="P12" s="237"/>
      <c r="Q12" s="236"/>
      <c r="R12" s="237"/>
      <c r="S12" s="236"/>
      <c r="T12" s="236"/>
      <c r="U12" s="236"/>
      <c r="V12" s="237"/>
      <c r="W12" s="631"/>
      <c r="X12" s="631"/>
      <c r="Y12" s="631"/>
      <c r="Z12" s="237">
        <v>0</v>
      </c>
      <c r="AA12" s="237">
        <v>0</v>
      </c>
      <c r="AB12" s="237"/>
      <c r="AC12" s="237">
        <v>0</v>
      </c>
      <c r="AD12" s="237">
        <v>0</v>
      </c>
      <c r="AE12" s="237">
        <v>0</v>
      </c>
      <c r="AF12" s="237">
        <v>0</v>
      </c>
      <c r="AG12" s="237">
        <v>15124067</v>
      </c>
      <c r="AH12" s="237">
        <v>8038933</v>
      </c>
      <c r="AI12" s="237">
        <v>234239897</v>
      </c>
      <c r="AJ12" s="237">
        <v>204935067</v>
      </c>
      <c r="AK12" s="237">
        <v>364182617</v>
      </c>
      <c r="AL12" s="237">
        <v>346936434</v>
      </c>
      <c r="AM12" s="237">
        <v>386326089</v>
      </c>
      <c r="AN12" s="237">
        <v>393176707</v>
      </c>
      <c r="AO12" s="237">
        <v>391052508</v>
      </c>
      <c r="AP12" s="237">
        <v>382790234</v>
      </c>
      <c r="AQ12" s="237">
        <v>422171554</v>
      </c>
      <c r="AR12" s="237">
        <v>401864858</v>
      </c>
      <c r="AS12" s="237">
        <v>421906087</v>
      </c>
      <c r="AT12" s="237">
        <v>406416219</v>
      </c>
      <c r="AU12" s="237">
        <v>415614787</v>
      </c>
      <c r="AV12" s="237">
        <v>386002443</v>
      </c>
      <c r="AW12" s="237">
        <v>405220754</v>
      </c>
      <c r="AX12" s="237">
        <v>395590776</v>
      </c>
      <c r="AY12" s="237">
        <v>726406371</v>
      </c>
      <c r="AZ12" s="237">
        <v>486445185</v>
      </c>
      <c r="BA12" s="237">
        <f>AC12+AE12+AG12+AI12+AK12+AM12+AO12+AQ12+AS12+AU12+AW12+AY12</f>
        <v>3782244731</v>
      </c>
      <c r="BB12" s="237">
        <f>AC12+AE12+AG12+AI12+AK12+AM12+AO12+AQ12+AS12+AU12+AW12+AY12</f>
        <v>3782244731</v>
      </c>
      <c r="BC12" s="237">
        <f>AD12+AF12+AH12+AJ12+AL12+AN12+AP12+AR12+AT12+AV12+AX12+AZ12</f>
        <v>3412196856</v>
      </c>
      <c r="BD12" s="237">
        <f t="shared" si="5"/>
        <v>3782244731</v>
      </c>
      <c r="BE12" s="237">
        <f t="shared" si="6"/>
        <v>3412196856</v>
      </c>
      <c r="BF12" s="237">
        <v>5896390000</v>
      </c>
      <c r="BG12" s="237">
        <v>0</v>
      </c>
      <c r="BH12" s="237">
        <v>0</v>
      </c>
      <c r="BI12" s="237">
        <v>83751000</v>
      </c>
      <c r="BJ12" s="237">
        <v>48250334</v>
      </c>
      <c r="BK12" s="237">
        <v>585838583</v>
      </c>
      <c r="BL12" s="237">
        <v>458483434</v>
      </c>
      <c r="BM12" s="237">
        <v>588101383</v>
      </c>
      <c r="BN12" s="237">
        <v>529968266</v>
      </c>
      <c r="BO12" s="237">
        <v>590266316</v>
      </c>
      <c r="BP12" s="237">
        <v>578167882</v>
      </c>
      <c r="BQ12" s="237">
        <v>590266316</v>
      </c>
      <c r="BR12" s="237">
        <v>537824500</v>
      </c>
      <c r="BS12" s="237">
        <v>590266316</v>
      </c>
      <c r="BT12" s="237">
        <v>618330400</v>
      </c>
      <c r="BU12" s="237">
        <v>590222316</v>
      </c>
      <c r="BV12" s="237">
        <v>545843369</v>
      </c>
      <c r="BW12" s="237">
        <v>590266316</v>
      </c>
      <c r="BX12" s="237">
        <v>591740056</v>
      </c>
      <c r="BY12" s="237">
        <v>590310316</v>
      </c>
      <c r="BZ12" s="237">
        <v>654840482</v>
      </c>
      <c r="CA12" s="237">
        <v>590266316</v>
      </c>
      <c r="CB12" s="237">
        <v>555135997</v>
      </c>
      <c r="CC12" s="237">
        <f>506878822+494574066</f>
        <v>1001452888</v>
      </c>
      <c r="CD12" s="237">
        <v>806784202</v>
      </c>
      <c r="CE12" s="237">
        <f t="shared" si="7"/>
        <v>6391008066</v>
      </c>
      <c r="CF12" s="237">
        <f t="shared" si="8"/>
        <v>6391008066</v>
      </c>
      <c r="CG12" s="237">
        <f t="shared" si="8"/>
        <v>5925368922</v>
      </c>
      <c r="CH12" s="237">
        <f t="shared" si="9"/>
        <v>6391008066</v>
      </c>
      <c r="CI12" s="237">
        <f t="shared" si="9"/>
        <v>5925368922</v>
      </c>
      <c r="CJ12" s="237">
        <v>4481764000</v>
      </c>
      <c r="CK12" s="237">
        <v>0</v>
      </c>
      <c r="CL12" s="237">
        <v>0</v>
      </c>
      <c r="CM12" s="237">
        <v>5613267</v>
      </c>
      <c r="CN12" s="237">
        <v>5613267</v>
      </c>
      <c r="CO12" s="237">
        <v>119220334</v>
      </c>
      <c r="CP12" s="237">
        <v>119220334</v>
      </c>
      <c r="CQ12" s="237">
        <v>405382000</v>
      </c>
      <c r="CR12" s="237">
        <v>339350066</v>
      </c>
      <c r="CS12" s="237">
        <v>405382000</v>
      </c>
      <c r="CT12" s="237">
        <v>412626401</v>
      </c>
      <c r="CU12" s="237">
        <v>412396000</v>
      </c>
      <c r="CV12" s="237">
        <v>435280375</v>
      </c>
      <c r="CW12" s="237">
        <v>412396000</v>
      </c>
      <c r="CX12" s="237">
        <v>464837434</v>
      </c>
      <c r="CY12" s="237">
        <v>469962985</v>
      </c>
      <c r="CZ12" s="237">
        <v>462293935</v>
      </c>
      <c r="DA12" s="237">
        <v>558146151</v>
      </c>
      <c r="DB12" s="237">
        <v>454781132</v>
      </c>
      <c r="DC12" s="237">
        <v>558146151</v>
      </c>
      <c r="DD12" s="237">
        <v>482176689</v>
      </c>
      <c r="DE12" s="237">
        <v>558146151</v>
      </c>
      <c r="DF12" s="237">
        <v>463575851</v>
      </c>
      <c r="DG12" s="237">
        <v>875718961</v>
      </c>
      <c r="DH12" s="237">
        <v>660821140</v>
      </c>
      <c r="DI12" s="237">
        <f>DG12+DE12+DC12+DA12+CW12+CY12+CU12+CS12+CQ12+CO12+CM12+CK12</f>
        <v>4780510000</v>
      </c>
      <c r="DJ12" s="237">
        <f t="shared" si="10"/>
        <v>4780510000</v>
      </c>
      <c r="DK12" s="237">
        <f t="shared" si="11"/>
        <v>4300576624</v>
      </c>
      <c r="DL12" s="237">
        <f t="shared" ref="DL12:DL27" si="16">DI12</f>
        <v>4780510000</v>
      </c>
      <c r="DM12" s="237">
        <f t="shared" ref="DM12:DM28" si="17">DK12</f>
        <v>4300576624</v>
      </c>
      <c r="DN12" s="237">
        <v>6162383000</v>
      </c>
      <c r="DO12" s="237"/>
      <c r="DP12" s="237"/>
      <c r="DQ12" s="237">
        <v>224064335</v>
      </c>
      <c r="DR12" s="237">
        <v>48115800</v>
      </c>
      <c r="DS12" s="237">
        <v>552053000</v>
      </c>
      <c r="DT12" s="237">
        <v>171596235</v>
      </c>
      <c r="DU12" s="237">
        <v>558053000</v>
      </c>
      <c r="DV12" s="237">
        <v>271472589</v>
      </c>
      <c r="DW12" s="237">
        <v>558553000</v>
      </c>
      <c r="DX12" s="237">
        <v>345668849</v>
      </c>
      <c r="DY12" s="237">
        <v>558553000</v>
      </c>
      <c r="DZ12" s="237"/>
      <c r="EA12" s="237">
        <v>558553000</v>
      </c>
      <c r="EB12" s="237"/>
      <c r="EC12" s="237">
        <v>562553000</v>
      </c>
      <c r="ED12" s="237"/>
      <c r="EE12" s="237">
        <v>562553000</v>
      </c>
      <c r="EF12" s="237"/>
      <c r="EG12" s="237">
        <v>562553000</v>
      </c>
      <c r="EH12" s="237"/>
      <c r="EI12" s="237">
        <v>562553000</v>
      </c>
      <c r="EJ12" s="237"/>
      <c r="EK12" s="237">
        <v>902341665</v>
      </c>
      <c r="EL12" s="237"/>
      <c r="EM12" s="237">
        <f t="shared" ref="EM12:EM15" si="18">EK12+EI12+EG12+EE12+EA12+DY12+DW12+DU12+DS12+DQ12+DO12</f>
        <v>5599830000</v>
      </c>
      <c r="EN12" s="237">
        <f t="shared" si="0"/>
        <v>1892723335</v>
      </c>
      <c r="EO12" s="237">
        <f t="shared" si="0"/>
        <v>836853473</v>
      </c>
      <c r="EP12" s="237">
        <f t="shared" ref="EP12:EP15" si="19">DO12+DQ12+DS12+DU12+DW12+DY12+EA12+EC12</f>
        <v>3572382335</v>
      </c>
      <c r="EQ12" s="237">
        <f>EO12</f>
        <v>836853473</v>
      </c>
      <c r="ER12" s="626">
        <f t="shared" si="12"/>
        <v>0.61886490449429155</v>
      </c>
      <c r="ES12" s="627">
        <f t="shared" si="13"/>
        <v>0.44214252422687017</v>
      </c>
      <c r="ET12" s="628">
        <f>INVERSIÓN!EQ12/INVERSIÓN!EP12</f>
        <v>0.23425641337463393</v>
      </c>
      <c r="EU12" s="629">
        <f t="shared" si="14"/>
        <v>0.85922938241136593</v>
      </c>
      <c r="EV12" s="632">
        <f>IFERROR((AA12+BE12+CI12+DM12+EQ12)/G12,0)</f>
        <v>0</v>
      </c>
      <c r="EW12" s="879"/>
      <c r="EX12" s="881"/>
      <c r="EY12" s="881"/>
      <c r="EZ12" s="881"/>
      <c r="FA12" s="881"/>
    </row>
    <row r="13" spans="1:303" s="218" customFormat="1" ht="54.75" customHeight="1" x14ac:dyDescent="0.25">
      <c r="A13" s="933"/>
      <c r="B13" s="935"/>
      <c r="C13" s="938"/>
      <c r="D13" s="938"/>
      <c r="E13" s="861"/>
      <c r="F13" s="278" t="s">
        <v>42</v>
      </c>
      <c r="G13" s="477">
        <f>AA13+BE13+CI13+DL13+DN13</f>
        <v>0</v>
      </c>
      <c r="H13" s="633"/>
      <c r="I13" s="238"/>
      <c r="J13" s="238"/>
      <c r="K13" s="238"/>
      <c r="L13" s="239"/>
      <c r="M13" s="238"/>
      <c r="N13" s="238"/>
      <c r="O13" s="238"/>
      <c r="P13" s="239"/>
      <c r="Q13" s="238"/>
      <c r="R13" s="239"/>
      <c r="S13" s="238"/>
      <c r="T13" s="238"/>
      <c r="U13" s="238"/>
      <c r="V13" s="239"/>
      <c r="W13" s="634">
        <f>K13</f>
        <v>0</v>
      </c>
      <c r="X13" s="634">
        <f t="shared" si="1"/>
        <v>0</v>
      </c>
      <c r="Y13" s="634">
        <f t="shared" si="1"/>
        <v>0</v>
      </c>
      <c r="Z13" s="239">
        <v>0</v>
      </c>
      <c r="AA13" s="239">
        <v>0</v>
      </c>
      <c r="AB13" s="633">
        <v>0</v>
      </c>
      <c r="AC13" s="239">
        <v>0</v>
      </c>
      <c r="AD13" s="239">
        <v>0</v>
      </c>
      <c r="AE13" s="239">
        <v>0</v>
      </c>
      <c r="AF13" s="239">
        <v>0</v>
      </c>
      <c r="AG13" s="239">
        <v>0</v>
      </c>
      <c r="AH13" s="239">
        <v>0</v>
      </c>
      <c r="AI13" s="239">
        <v>0</v>
      </c>
      <c r="AJ13" s="239">
        <v>0</v>
      </c>
      <c r="AK13" s="239"/>
      <c r="AL13" s="239"/>
      <c r="AM13" s="239"/>
      <c r="AN13" s="239">
        <v>0</v>
      </c>
      <c r="AO13" s="239"/>
      <c r="AP13" s="239"/>
      <c r="AQ13" s="239"/>
      <c r="AR13" s="239"/>
      <c r="AS13" s="239"/>
      <c r="AT13" s="239"/>
      <c r="AU13" s="239"/>
      <c r="AV13" s="239"/>
      <c r="AW13" s="239">
        <v>0</v>
      </c>
      <c r="AX13" s="239">
        <v>0</v>
      </c>
      <c r="AY13" s="239">
        <v>0</v>
      </c>
      <c r="AZ13" s="239">
        <v>0</v>
      </c>
      <c r="BA13" s="614">
        <f t="shared" si="2"/>
        <v>0</v>
      </c>
      <c r="BB13" s="614">
        <f t="shared" si="3"/>
        <v>0</v>
      </c>
      <c r="BC13" s="614">
        <f t="shared" si="4"/>
        <v>0</v>
      </c>
      <c r="BD13" s="614">
        <f t="shared" si="5"/>
        <v>0</v>
      </c>
      <c r="BE13" s="614">
        <f t="shared" si="6"/>
        <v>0</v>
      </c>
      <c r="BF13" s="613">
        <v>0</v>
      </c>
      <c r="BG13" s="614">
        <v>0</v>
      </c>
      <c r="BH13" s="614">
        <v>0</v>
      </c>
      <c r="BI13" s="614">
        <v>0</v>
      </c>
      <c r="BJ13" s="473">
        <v>0</v>
      </c>
      <c r="BK13" s="614">
        <v>0</v>
      </c>
      <c r="BL13" s="614">
        <v>0</v>
      </c>
      <c r="BM13" s="614">
        <v>0</v>
      </c>
      <c r="BN13" s="614">
        <v>0</v>
      </c>
      <c r="BO13" s="614">
        <v>0</v>
      </c>
      <c r="BP13" s="614">
        <v>0</v>
      </c>
      <c r="BQ13" s="614">
        <v>0</v>
      </c>
      <c r="BR13" s="614">
        <v>0</v>
      </c>
      <c r="BS13" s="614">
        <v>0</v>
      </c>
      <c r="BT13" s="614">
        <v>0</v>
      </c>
      <c r="BU13" s="614">
        <v>0</v>
      </c>
      <c r="BV13" s="614">
        <v>0</v>
      </c>
      <c r="BW13" s="614">
        <v>0</v>
      </c>
      <c r="BX13" s="614">
        <v>0</v>
      </c>
      <c r="BY13" s="614">
        <v>0</v>
      </c>
      <c r="BZ13" s="614">
        <v>0</v>
      </c>
      <c r="CA13" s="614">
        <v>0</v>
      </c>
      <c r="CB13" s="614">
        <v>0</v>
      </c>
      <c r="CC13" s="614">
        <v>0</v>
      </c>
      <c r="CD13" s="614">
        <v>0</v>
      </c>
      <c r="CE13" s="614">
        <f t="shared" si="7"/>
        <v>0</v>
      </c>
      <c r="CF13" s="614">
        <f t="shared" si="8"/>
        <v>0</v>
      </c>
      <c r="CG13" s="614">
        <f t="shared" si="8"/>
        <v>0</v>
      </c>
      <c r="CH13" s="614">
        <f t="shared" si="9"/>
        <v>0</v>
      </c>
      <c r="CI13" s="614">
        <f t="shared" si="9"/>
        <v>0</v>
      </c>
      <c r="CJ13" s="613">
        <v>0</v>
      </c>
      <c r="CK13" s="614">
        <v>0</v>
      </c>
      <c r="CL13" s="614">
        <v>0</v>
      </c>
      <c r="CM13" s="614">
        <v>0</v>
      </c>
      <c r="CN13" s="614">
        <v>0</v>
      </c>
      <c r="CO13" s="614">
        <v>0</v>
      </c>
      <c r="CP13" s="614">
        <v>0</v>
      </c>
      <c r="CQ13" s="614">
        <v>0</v>
      </c>
      <c r="CR13" s="614">
        <v>0</v>
      </c>
      <c r="CS13" s="614">
        <v>0</v>
      </c>
      <c r="CT13" s="614">
        <v>0</v>
      </c>
      <c r="CU13" s="615">
        <v>0</v>
      </c>
      <c r="CV13" s="615">
        <v>0</v>
      </c>
      <c r="CW13" s="614">
        <v>0</v>
      </c>
      <c r="CX13" s="614">
        <v>0</v>
      </c>
      <c r="CY13" s="614">
        <v>0</v>
      </c>
      <c r="CZ13" s="614">
        <v>0</v>
      </c>
      <c r="DA13" s="614">
        <v>0</v>
      </c>
      <c r="DB13" s="614">
        <v>0</v>
      </c>
      <c r="DC13" s="614">
        <v>0</v>
      </c>
      <c r="DD13" s="614">
        <v>0</v>
      </c>
      <c r="DE13" s="614">
        <v>0</v>
      </c>
      <c r="DF13" s="614">
        <v>0</v>
      </c>
      <c r="DG13" s="614">
        <v>0</v>
      </c>
      <c r="DH13" s="614">
        <v>0</v>
      </c>
      <c r="DI13" s="614">
        <f t="shared" ref="DI13:DI28" si="20">DG13+DE13+DC13+DA13+CW13+CY13+CU13+CS13+CQ13+CO13+CM13+CK13</f>
        <v>0</v>
      </c>
      <c r="DJ13" s="615">
        <f t="shared" si="10"/>
        <v>0</v>
      </c>
      <c r="DK13" s="624">
        <f t="shared" si="11"/>
        <v>0</v>
      </c>
      <c r="DL13" s="614">
        <f t="shared" si="16"/>
        <v>0</v>
      </c>
      <c r="DM13" s="614">
        <f>DK13</f>
        <v>0</v>
      </c>
      <c r="DN13" s="624">
        <v>0</v>
      </c>
      <c r="DO13" s="614">
        <v>0</v>
      </c>
      <c r="DP13" s="614">
        <v>0</v>
      </c>
      <c r="DQ13" s="614">
        <v>0</v>
      </c>
      <c r="DR13" s="614">
        <v>0</v>
      </c>
      <c r="DS13" s="614">
        <v>0</v>
      </c>
      <c r="DT13" s="614">
        <v>0</v>
      </c>
      <c r="DU13" s="614">
        <v>0</v>
      </c>
      <c r="DV13" s="614">
        <v>0</v>
      </c>
      <c r="DW13" s="614">
        <v>0</v>
      </c>
      <c r="DX13" s="614">
        <v>0</v>
      </c>
      <c r="DY13" s="614"/>
      <c r="DZ13" s="614"/>
      <c r="EA13" s="614"/>
      <c r="EB13" s="614"/>
      <c r="EC13" s="614"/>
      <c r="ED13" s="614"/>
      <c r="EE13" s="614"/>
      <c r="EF13" s="614"/>
      <c r="EG13" s="614"/>
      <c r="EH13" s="614"/>
      <c r="EI13" s="614"/>
      <c r="EJ13" s="614"/>
      <c r="EK13" s="614"/>
      <c r="EL13" s="614"/>
      <c r="EM13" s="614">
        <f t="shared" si="18"/>
        <v>0</v>
      </c>
      <c r="EN13" s="614">
        <f t="shared" ref="EN13:EN32" si="21">DO13+DQ13+DS13+DU13</f>
        <v>0</v>
      </c>
      <c r="EO13" s="614">
        <f t="shared" ref="EO13" si="22">DP13+DR13+DT13+DV13</f>
        <v>0</v>
      </c>
      <c r="EP13" s="614">
        <f t="shared" si="19"/>
        <v>0</v>
      </c>
      <c r="EQ13" s="614">
        <f t="shared" ref="EQ13:EQ15" si="23">EO13</f>
        <v>0</v>
      </c>
      <c r="ER13" s="626">
        <f>IFERROR(DX13/DW13,0)</f>
        <v>0</v>
      </c>
      <c r="ES13" s="627">
        <f>IFERROR(EO13/EN13,0)</f>
        <v>0</v>
      </c>
      <c r="ET13" s="628">
        <f>IFERROR(INVERSIÓN!EQ13/INVERSIÓN!EP13,0)</f>
        <v>0</v>
      </c>
      <c r="EU13" s="629">
        <f t="shared" si="14"/>
        <v>0</v>
      </c>
      <c r="EV13" s="632">
        <f>IFERROR((AA13+BE13+CI13+DM13+EQ13)/G13,0)</f>
        <v>0</v>
      </c>
      <c r="EW13" s="879"/>
      <c r="EX13" s="881"/>
      <c r="EY13" s="881"/>
      <c r="EZ13" s="881"/>
      <c r="FA13" s="881"/>
    </row>
    <row r="14" spans="1:303" s="219" customFormat="1" ht="60.75" customHeight="1" x14ac:dyDescent="0.25">
      <c r="A14" s="933"/>
      <c r="B14" s="935"/>
      <c r="C14" s="938"/>
      <c r="D14" s="938"/>
      <c r="E14" s="861"/>
      <c r="F14" s="279" t="s">
        <v>4</v>
      </c>
      <c r="G14" s="237">
        <f>AA14+BE14+CI14+DM14+EP14</f>
        <v>2291838775</v>
      </c>
      <c r="H14" s="237"/>
      <c r="I14" s="237"/>
      <c r="J14" s="237"/>
      <c r="K14" s="237"/>
      <c r="L14" s="237"/>
      <c r="M14" s="237"/>
      <c r="N14" s="237"/>
      <c r="O14" s="237"/>
      <c r="P14" s="237"/>
      <c r="Q14" s="237"/>
      <c r="R14" s="237"/>
      <c r="S14" s="237"/>
      <c r="T14" s="237"/>
      <c r="U14" s="237"/>
      <c r="V14" s="237"/>
      <c r="W14" s="237">
        <f>K14</f>
        <v>0</v>
      </c>
      <c r="X14" s="237">
        <f t="shared" si="1"/>
        <v>0</v>
      </c>
      <c r="Y14" s="237">
        <f t="shared" si="1"/>
        <v>0</v>
      </c>
      <c r="Z14" s="237">
        <v>0</v>
      </c>
      <c r="AA14" s="237">
        <v>0</v>
      </c>
      <c r="AB14" s="237">
        <v>1102346579</v>
      </c>
      <c r="AC14" s="237">
        <v>215147433</v>
      </c>
      <c r="AD14" s="237">
        <v>215147433</v>
      </c>
      <c r="AE14" s="237">
        <v>352022479</v>
      </c>
      <c r="AF14" s="237">
        <f>567169912-AD14</f>
        <v>352022479</v>
      </c>
      <c r="AG14" s="237">
        <v>306949120</v>
      </c>
      <c r="AH14" s="237">
        <f>874119032-AF14-AD14</f>
        <v>306949120</v>
      </c>
      <c r="AI14" s="237">
        <v>110956632</v>
      </c>
      <c r="AJ14" s="237">
        <f>985075664-AH14-AF14-AD14</f>
        <v>110956632</v>
      </c>
      <c r="AK14" s="237">
        <v>47503633</v>
      </c>
      <c r="AL14" s="237">
        <f>1032579297-AJ14-AH14-AF14-AD14</f>
        <v>47503633</v>
      </c>
      <c r="AM14" s="237">
        <v>27631517</v>
      </c>
      <c r="AN14" s="237">
        <v>9597876</v>
      </c>
      <c r="AO14" s="237">
        <v>24221693</v>
      </c>
      <c r="AP14" s="237">
        <v>11552967</v>
      </c>
      <c r="AQ14" s="237"/>
      <c r="AR14" s="237">
        <v>3746000</v>
      </c>
      <c r="AS14" s="237"/>
      <c r="AT14" s="237">
        <v>7933367</v>
      </c>
      <c r="AU14" s="237"/>
      <c r="AV14" s="237">
        <v>2573700</v>
      </c>
      <c r="AW14" s="237">
        <v>0</v>
      </c>
      <c r="AX14" s="237">
        <v>3021300</v>
      </c>
      <c r="AY14" s="237">
        <v>-10518600</v>
      </c>
      <c r="AZ14" s="237"/>
      <c r="BA14" s="237">
        <f t="shared" si="2"/>
        <v>1073913907</v>
      </c>
      <c r="BB14" s="237">
        <f t="shared" si="3"/>
        <v>1073913907</v>
      </c>
      <c r="BC14" s="237">
        <f t="shared" si="4"/>
        <v>1071004507</v>
      </c>
      <c r="BD14" s="237">
        <f t="shared" si="5"/>
        <v>1073913907</v>
      </c>
      <c r="BE14" s="237">
        <f t="shared" si="6"/>
        <v>1071004507</v>
      </c>
      <c r="BF14" s="237">
        <v>366006108</v>
      </c>
      <c r="BG14" s="237">
        <v>197460107</v>
      </c>
      <c r="BH14" s="237">
        <v>197460107</v>
      </c>
      <c r="BI14" s="237">
        <v>129455335</v>
      </c>
      <c r="BJ14" s="237">
        <v>46494600</v>
      </c>
      <c r="BK14" s="237">
        <f>12096000-16622666</f>
        <v>-4526666</v>
      </c>
      <c r="BL14" s="237">
        <v>28568929</v>
      </c>
      <c r="BM14" s="237">
        <v>10096000</v>
      </c>
      <c r="BN14" s="237">
        <v>29846014</v>
      </c>
      <c r="BO14" s="237">
        <f>140000-910058</f>
        <v>-770058</v>
      </c>
      <c r="BP14" s="237">
        <v>2580200</v>
      </c>
      <c r="BQ14" s="237">
        <v>136000</v>
      </c>
      <c r="BR14" s="237">
        <v>139200</v>
      </c>
      <c r="BS14" s="237">
        <v>0</v>
      </c>
      <c r="BT14" s="237">
        <v>6875734</v>
      </c>
      <c r="BU14" s="237">
        <v>0</v>
      </c>
      <c r="BV14" s="237">
        <v>0</v>
      </c>
      <c r="BW14" s="237">
        <v>0</v>
      </c>
      <c r="BX14" s="237">
        <v>1604400</v>
      </c>
      <c r="BY14" s="237">
        <v>0</v>
      </c>
      <c r="BZ14" s="237">
        <v>0</v>
      </c>
      <c r="CA14" s="237">
        <v>0</v>
      </c>
      <c r="CB14" s="237">
        <v>0</v>
      </c>
      <c r="CC14" s="237">
        <v>12617866</v>
      </c>
      <c r="CD14" s="237">
        <v>0</v>
      </c>
      <c r="CE14" s="237">
        <f t="shared" si="7"/>
        <v>344468584</v>
      </c>
      <c r="CF14" s="237">
        <f t="shared" si="8"/>
        <v>344468584</v>
      </c>
      <c r="CG14" s="237">
        <f t="shared" si="8"/>
        <v>313569184</v>
      </c>
      <c r="CH14" s="237">
        <f t="shared" si="9"/>
        <v>344468584</v>
      </c>
      <c r="CI14" s="237">
        <f t="shared" si="9"/>
        <v>313569184</v>
      </c>
      <c r="CJ14" s="237">
        <f>DI14</f>
        <v>441857707</v>
      </c>
      <c r="CK14" s="237">
        <v>106914766</v>
      </c>
      <c r="CL14" s="237">
        <v>106914766</v>
      </c>
      <c r="CM14" s="237">
        <v>192616478</v>
      </c>
      <c r="CN14" s="237">
        <v>192616478</v>
      </c>
      <c r="CO14" s="237">
        <v>34274580</v>
      </c>
      <c r="CP14" s="237">
        <v>34274580</v>
      </c>
      <c r="CQ14" s="237">
        <v>75172930</v>
      </c>
      <c r="CR14" s="237">
        <v>24304125</v>
      </c>
      <c r="CS14" s="237">
        <f>34492953-9310000</f>
        <v>25182953</v>
      </c>
      <c r="CT14" s="237">
        <v>36052125</v>
      </c>
      <c r="CU14" s="237">
        <f>7696000</f>
        <v>7696000</v>
      </c>
      <c r="CV14" s="237">
        <v>5067268</v>
      </c>
      <c r="CW14" s="237">
        <v>0</v>
      </c>
      <c r="CX14" s="237">
        <v>6591934</v>
      </c>
      <c r="CY14" s="237">
        <v>0</v>
      </c>
      <c r="CZ14" s="237">
        <v>2577431</v>
      </c>
      <c r="DA14" s="237">
        <v>0</v>
      </c>
      <c r="DB14" s="237">
        <v>3623900</v>
      </c>
      <c r="DC14" s="237">
        <v>0</v>
      </c>
      <c r="DD14" s="237">
        <v>7014000</v>
      </c>
      <c r="DE14" s="237">
        <v>0</v>
      </c>
      <c r="DF14" s="237">
        <v>3010000</v>
      </c>
      <c r="DG14" s="237">
        <v>0</v>
      </c>
      <c r="DH14" s="237">
        <v>9936500</v>
      </c>
      <c r="DI14" s="237">
        <f t="shared" si="20"/>
        <v>441857707</v>
      </c>
      <c r="DJ14" s="237">
        <f t="shared" si="10"/>
        <v>441857707</v>
      </c>
      <c r="DK14" s="237">
        <f t="shared" si="11"/>
        <v>431983107</v>
      </c>
      <c r="DL14" s="237">
        <f t="shared" si="16"/>
        <v>441857707</v>
      </c>
      <c r="DM14" s="237">
        <f t="shared" si="17"/>
        <v>431983107</v>
      </c>
      <c r="DN14" s="237">
        <v>475281977</v>
      </c>
      <c r="DO14" s="237">
        <v>115906000</v>
      </c>
      <c r="DP14" s="237">
        <v>115906000</v>
      </c>
      <c r="DQ14" s="237">
        <v>252391634</v>
      </c>
      <c r="DR14" s="237">
        <v>244335721</v>
      </c>
      <c r="DS14" s="237">
        <v>28004077</v>
      </c>
      <c r="DT14" s="237">
        <v>57392578</v>
      </c>
      <c r="DU14" s="237">
        <v>0</v>
      </c>
      <c r="DV14" s="237">
        <v>36813112</v>
      </c>
      <c r="DW14" s="237">
        <v>45011733</v>
      </c>
      <c r="DX14" s="237">
        <v>1455333</v>
      </c>
      <c r="DY14" s="237">
        <v>33968533</v>
      </c>
      <c r="DZ14" s="237"/>
      <c r="EA14" s="237"/>
      <c r="EB14" s="237"/>
      <c r="EC14" s="237"/>
      <c r="ED14" s="237"/>
      <c r="EE14" s="237"/>
      <c r="EF14" s="237"/>
      <c r="EG14" s="237"/>
      <c r="EH14" s="237"/>
      <c r="EI14" s="237"/>
      <c r="EJ14" s="237"/>
      <c r="EK14" s="237"/>
      <c r="EL14" s="237"/>
      <c r="EM14" s="237">
        <f t="shared" si="18"/>
        <v>475281977</v>
      </c>
      <c r="EN14" s="237">
        <f>DO14+DQ14+DS14+DU14+DW14</f>
        <v>441313444</v>
      </c>
      <c r="EO14" s="237">
        <f>DP14+DR14+DT14+DV14+DX14</f>
        <v>455902744</v>
      </c>
      <c r="EP14" s="237">
        <f t="shared" si="19"/>
        <v>475281977</v>
      </c>
      <c r="EQ14" s="237">
        <f t="shared" si="23"/>
        <v>455902744</v>
      </c>
      <c r="ER14" s="626">
        <f t="shared" si="12"/>
        <v>3.233230322413936E-2</v>
      </c>
      <c r="ES14" s="627">
        <f>IFERROR(EO14/EN14,0)</f>
        <v>1.0330588161279763</v>
      </c>
      <c r="ET14" s="628">
        <f>INVERSIÓN!EQ14/INVERSIÓN!EP14</f>
        <v>0.95922581974952525</v>
      </c>
      <c r="EU14" s="629">
        <f>IFERROR((AA14+BE14+CI14+DM14+EO14)/(Z14+BD14+CH14+DL14+EN14),0)</f>
        <v>0.98735893030295929</v>
      </c>
      <c r="EV14" s="630">
        <f t="shared" si="15"/>
        <v>0.99154424246094708</v>
      </c>
      <c r="EW14" s="879"/>
      <c r="EX14" s="881"/>
      <c r="EY14" s="881"/>
      <c r="EZ14" s="881"/>
      <c r="FA14" s="881"/>
      <c r="FB14" s="8"/>
      <c r="FC14" s="8"/>
      <c r="FD14" s="8"/>
      <c r="FE14" s="8"/>
    </row>
    <row r="15" spans="1:303" s="220" customFormat="1" ht="57.75" customHeight="1" thickBot="1" x14ac:dyDescent="0.3">
      <c r="A15" s="933"/>
      <c r="B15" s="935"/>
      <c r="C15" s="938"/>
      <c r="D15" s="938"/>
      <c r="E15" s="861"/>
      <c r="F15" s="280" t="s">
        <v>43</v>
      </c>
      <c r="G15" s="482">
        <f>G10+G13</f>
        <v>5</v>
      </c>
      <c r="H15" s="483">
        <v>1</v>
      </c>
      <c r="I15" s="635"/>
      <c r="J15" s="635"/>
      <c r="K15" s="635">
        <v>1</v>
      </c>
      <c r="L15" s="635">
        <v>0</v>
      </c>
      <c r="M15" s="635">
        <v>1</v>
      </c>
      <c r="N15" s="635">
        <v>0.25</v>
      </c>
      <c r="O15" s="635">
        <v>1</v>
      </c>
      <c r="P15" s="635">
        <v>0.46</v>
      </c>
      <c r="Q15" s="635">
        <v>1</v>
      </c>
      <c r="R15" s="636">
        <v>0.65</v>
      </c>
      <c r="S15" s="635">
        <v>1</v>
      </c>
      <c r="T15" s="635">
        <v>0.85</v>
      </c>
      <c r="U15" s="635">
        <v>1</v>
      </c>
      <c r="V15" s="635">
        <v>1</v>
      </c>
      <c r="W15" s="636">
        <f>K15</f>
        <v>1</v>
      </c>
      <c r="X15" s="636">
        <f t="shared" si="1"/>
        <v>1</v>
      </c>
      <c r="Y15" s="636">
        <f t="shared" si="1"/>
        <v>1</v>
      </c>
      <c r="Z15" s="635">
        <v>1</v>
      </c>
      <c r="AA15" s="635">
        <f>AA10+AA13</f>
        <v>1</v>
      </c>
      <c r="AB15" s="635">
        <f t="shared" ref="AB15:CM15" si="24">AB10+AB13</f>
        <v>1</v>
      </c>
      <c r="AC15" s="635">
        <f t="shared" si="24"/>
        <v>9.1999999999999998E-2</v>
      </c>
      <c r="AD15" s="635">
        <f t="shared" si="24"/>
        <v>9.1999999999999998E-2</v>
      </c>
      <c r="AE15" s="635">
        <f t="shared" si="24"/>
        <v>9.8000000000000004E-2</v>
      </c>
      <c r="AF15" s="635">
        <f t="shared" si="24"/>
        <v>7.8000000000000014E-2</v>
      </c>
      <c r="AG15" s="635">
        <f t="shared" si="24"/>
        <v>9.0000000000000024E-2</v>
      </c>
      <c r="AH15" s="635">
        <f t="shared" si="24"/>
        <v>4.0299999999999975E-2</v>
      </c>
      <c r="AI15" s="635">
        <f t="shared" si="24"/>
        <v>5.3999999999999992E-2</v>
      </c>
      <c r="AJ15" s="635">
        <f t="shared" si="24"/>
        <v>0.10570000000000004</v>
      </c>
      <c r="AK15" s="635">
        <f t="shared" si="24"/>
        <v>8.9999999999999969E-2</v>
      </c>
      <c r="AL15" s="635">
        <f t="shared" si="24"/>
        <v>0.1039999999999999</v>
      </c>
      <c r="AM15" s="635">
        <f t="shared" si="24"/>
        <v>9.0000000000000024E-2</v>
      </c>
      <c r="AN15" s="635">
        <f t="shared" si="24"/>
        <v>9.4000000000000111E-2</v>
      </c>
      <c r="AO15" s="635">
        <f t="shared" si="24"/>
        <v>8.6000000000000021E-2</v>
      </c>
      <c r="AP15" s="635">
        <f t="shared" si="24"/>
        <v>0.08</v>
      </c>
      <c r="AQ15" s="635">
        <f t="shared" si="24"/>
        <v>0.09</v>
      </c>
      <c r="AR15" s="635">
        <f t="shared" si="24"/>
        <v>0.08</v>
      </c>
      <c r="AS15" s="635">
        <f t="shared" si="24"/>
        <v>9.0000000000000024E-2</v>
      </c>
      <c r="AT15" s="635">
        <f t="shared" si="24"/>
        <v>9.7000000000000003E-2</v>
      </c>
      <c r="AU15" s="635">
        <f t="shared" si="24"/>
        <v>8.0000000000000016E-2</v>
      </c>
      <c r="AV15" s="635">
        <f t="shared" si="24"/>
        <v>8.3199999999999996E-2</v>
      </c>
      <c r="AW15" s="635">
        <f t="shared" si="24"/>
        <v>7.0000000000000062E-2</v>
      </c>
      <c r="AX15" s="635">
        <f t="shared" si="24"/>
        <v>9.06E-2</v>
      </c>
      <c r="AY15" s="635">
        <f t="shared" si="24"/>
        <v>6.999999999999984E-2</v>
      </c>
      <c r="AZ15" s="635">
        <f t="shared" si="24"/>
        <v>0.06</v>
      </c>
      <c r="BA15" s="635">
        <f t="shared" si="24"/>
        <v>1</v>
      </c>
      <c r="BB15" s="635">
        <f t="shared" si="24"/>
        <v>1</v>
      </c>
      <c r="BC15" s="635">
        <f t="shared" si="24"/>
        <v>1.0047999999999999</v>
      </c>
      <c r="BD15" s="635">
        <f t="shared" si="24"/>
        <v>1</v>
      </c>
      <c r="BE15" s="635">
        <f t="shared" si="24"/>
        <v>1.0047999999999999</v>
      </c>
      <c r="BF15" s="635">
        <f t="shared" si="24"/>
        <v>1</v>
      </c>
      <c r="BG15" s="635">
        <f t="shared" si="24"/>
        <v>1.4999999999999999E-2</v>
      </c>
      <c r="BH15" s="635">
        <f t="shared" si="24"/>
        <v>0.02</v>
      </c>
      <c r="BI15" s="635">
        <f t="shared" si="24"/>
        <v>0.08</v>
      </c>
      <c r="BJ15" s="635">
        <f t="shared" si="24"/>
        <v>0.13</v>
      </c>
      <c r="BK15" s="635">
        <f t="shared" si="24"/>
        <v>0.09</v>
      </c>
      <c r="BL15" s="635">
        <f t="shared" si="24"/>
        <v>8.1000000000000003E-2</v>
      </c>
      <c r="BM15" s="635">
        <f t="shared" si="24"/>
        <v>0.09</v>
      </c>
      <c r="BN15" s="635">
        <f t="shared" si="24"/>
        <v>8.1000000000000003E-2</v>
      </c>
      <c r="BO15" s="635">
        <f t="shared" si="24"/>
        <v>0.09</v>
      </c>
      <c r="BP15" s="635">
        <f t="shared" si="24"/>
        <v>0.08</v>
      </c>
      <c r="BQ15" s="635">
        <f t="shared" si="24"/>
        <v>0.09</v>
      </c>
      <c r="BR15" s="635">
        <f t="shared" si="24"/>
        <v>0.11</v>
      </c>
      <c r="BS15" s="635">
        <f t="shared" si="24"/>
        <v>0.09</v>
      </c>
      <c r="BT15" s="635">
        <f t="shared" si="24"/>
        <v>8.0299999999999996E-2</v>
      </c>
      <c r="BU15" s="635">
        <f t="shared" si="24"/>
        <v>0.09</v>
      </c>
      <c r="BV15" s="635">
        <f t="shared" si="24"/>
        <v>7.8755999999999826E-2</v>
      </c>
      <c r="BW15" s="635">
        <f t="shared" si="24"/>
        <v>0.09</v>
      </c>
      <c r="BX15" s="635">
        <f t="shared" si="24"/>
        <v>0.1</v>
      </c>
      <c r="BY15" s="635">
        <f t="shared" si="24"/>
        <v>0.09</v>
      </c>
      <c r="BZ15" s="635">
        <f t="shared" si="24"/>
        <v>8.2199999999999995E-2</v>
      </c>
      <c r="CA15" s="635">
        <f t="shared" si="24"/>
        <v>0.09</v>
      </c>
      <c r="CB15" s="635">
        <f t="shared" si="24"/>
        <v>0.08</v>
      </c>
      <c r="CC15" s="635">
        <f t="shared" si="24"/>
        <v>9.5000000000000001E-2</v>
      </c>
      <c r="CD15" s="635">
        <f t="shared" si="24"/>
        <v>7.6700000000000004E-2</v>
      </c>
      <c r="CE15" s="635">
        <f t="shared" si="24"/>
        <v>0.99999999999999978</v>
      </c>
      <c r="CF15" s="635">
        <f t="shared" si="24"/>
        <v>0.99999999999999978</v>
      </c>
      <c r="CG15" s="635">
        <f t="shared" si="24"/>
        <v>0.99995599999999973</v>
      </c>
      <c r="CH15" s="635">
        <f t="shared" si="24"/>
        <v>0.99999999999999978</v>
      </c>
      <c r="CI15" s="635">
        <f t="shared" si="24"/>
        <v>0.99995599999999973</v>
      </c>
      <c r="CJ15" s="635">
        <f t="shared" si="24"/>
        <v>1</v>
      </c>
      <c r="CK15" s="637">
        <f t="shared" si="24"/>
        <v>0.03</v>
      </c>
      <c r="CL15" s="637">
        <f t="shared" si="24"/>
        <v>0.03</v>
      </c>
      <c r="CM15" s="637">
        <f t="shared" si="24"/>
        <v>0.14000000000000001</v>
      </c>
      <c r="CN15" s="637">
        <f t="shared" ref="CN15:DH15" si="25">CN10+CN13</f>
        <v>0.14599999999999999</v>
      </c>
      <c r="CO15" s="635">
        <f t="shared" si="25"/>
        <v>0.08</v>
      </c>
      <c r="CP15" s="635">
        <f t="shared" si="25"/>
        <v>0.08</v>
      </c>
      <c r="CQ15" s="635">
        <f t="shared" si="25"/>
        <v>0.1</v>
      </c>
      <c r="CR15" s="635">
        <f t="shared" si="25"/>
        <v>7.0000000000000007E-2</v>
      </c>
      <c r="CS15" s="635">
        <f t="shared" si="25"/>
        <v>0.1</v>
      </c>
      <c r="CT15" s="635">
        <f t="shared" si="25"/>
        <v>7.4999999999999997E-2</v>
      </c>
      <c r="CU15" s="638">
        <f t="shared" si="25"/>
        <v>0.1</v>
      </c>
      <c r="CV15" s="638">
        <f t="shared" si="25"/>
        <v>0.105</v>
      </c>
      <c r="CW15" s="635">
        <f t="shared" si="25"/>
        <v>0.1</v>
      </c>
      <c r="CX15" s="635">
        <f t="shared" si="25"/>
        <v>0.08</v>
      </c>
      <c r="CY15" s="635">
        <f t="shared" si="25"/>
        <v>0.09</v>
      </c>
      <c r="CZ15" s="635">
        <f t="shared" si="25"/>
        <v>8.6999999999999994E-2</v>
      </c>
      <c r="DA15" s="635">
        <f t="shared" si="25"/>
        <v>0.08</v>
      </c>
      <c r="DB15" s="635">
        <f t="shared" si="25"/>
        <v>0.11</v>
      </c>
      <c r="DC15" s="635">
        <f t="shared" si="25"/>
        <v>7.0000000000000007E-2</v>
      </c>
      <c r="DD15" s="635">
        <f t="shared" si="25"/>
        <v>7.6999999999999999E-2</v>
      </c>
      <c r="DE15" s="635">
        <f t="shared" si="25"/>
        <v>0.06</v>
      </c>
      <c r="DF15" s="635">
        <f t="shared" si="25"/>
        <v>0.08</v>
      </c>
      <c r="DG15" s="635">
        <f t="shared" si="25"/>
        <v>0.05</v>
      </c>
      <c r="DH15" s="635">
        <f t="shared" si="25"/>
        <v>0.05</v>
      </c>
      <c r="DI15" s="639">
        <f t="shared" si="20"/>
        <v>0.99999999999999989</v>
      </c>
      <c r="DJ15" s="640">
        <f t="shared" si="10"/>
        <v>1</v>
      </c>
      <c r="DK15" s="641">
        <f t="shared" si="11"/>
        <v>0.98999999999999988</v>
      </c>
      <c r="DL15" s="639">
        <f t="shared" si="16"/>
        <v>0.99999999999999989</v>
      </c>
      <c r="DM15" s="639">
        <f t="shared" si="17"/>
        <v>0.98999999999999988</v>
      </c>
      <c r="DN15" s="635">
        <f>DN10+DN13</f>
        <v>1</v>
      </c>
      <c r="DO15" s="639">
        <f>DO10+DO13</f>
        <v>7.0000000000000007E-2</v>
      </c>
      <c r="DP15" s="639">
        <f>DP10+DP13</f>
        <v>7.0000000000000007E-2</v>
      </c>
      <c r="DQ15" s="639">
        <f t="shared" ref="DQ15:EL15" si="26">DQ10+DQ13</f>
        <v>0.17</v>
      </c>
      <c r="DR15" s="639">
        <f t="shared" si="26"/>
        <v>0.16</v>
      </c>
      <c r="DS15" s="639">
        <f t="shared" si="26"/>
        <v>0.25</v>
      </c>
      <c r="DT15" s="639">
        <f t="shared" si="26"/>
        <v>0.23</v>
      </c>
      <c r="DU15" s="639">
        <f t="shared" si="26"/>
        <v>0.25</v>
      </c>
      <c r="DV15" s="639">
        <f t="shared" si="26"/>
        <v>0.23</v>
      </c>
      <c r="DW15" s="639">
        <f t="shared" si="26"/>
        <v>0.26</v>
      </c>
      <c r="DX15" s="639">
        <f t="shared" si="26"/>
        <v>0.2</v>
      </c>
      <c r="DY15" s="639">
        <f t="shared" si="26"/>
        <v>0</v>
      </c>
      <c r="DZ15" s="639">
        <f t="shared" si="26"/>
        <v>0</v>
      </c>
      <c r="EA15" s="639">
        <f t="shared" si="26"/>
        <v>0</v>
      </c>
      <c r="EB15" s="639">
        <f t="shared" si="26"/>
        <v>0</v>
      </c>
      <c r="EC15" s="639">
        <f t="shared" si="26"/>
        <v>0</v>
      </c>
      <c r="ED15" s="639">
        <f t="shared" si="26"/>
        <v>0</v>
      </c>
      <c r="EE15" s="639">
        <f t="shared" si="26"/>
        <v>0</v>
      </c>
      <c r="EF15" s="639">
        <f t="shared" si="26"/>
        <v>0</v>
      </c>
      <c r="EG15" s="639">
        <f t="shared" si="26"/>
        <v>0</v>
      </c>
      <c r="EH15" s="639">
        <f t="shared" si="26"/>
        <v>0</v>
      </c>
      <c r="EI15" s="639">
        <f t="shared" si="26"/>
        <v>0</v>
      </c>
      <c r="EJ15" s="639">
        <f t="shared" si="26"/>
        <v>0</v>
      </c>
      <c r="EK15" s="639">
        <f t="shared" si="26"/>
        <v>0</v>
      </c>
      <c r="EL15" s="639">
        <f t="shared" si="26"/>
        <v>0</v>
      </c>
      <c r="EM15" s="639">
        <f t="shared" si="18"/>
        <v>1</v>
      </c>
      <c r="EN15" s="639">
        <f>DO15+DQ15+DS15+DU15+DW15</f>
        <v>1</v>
      </c>
      <c r="EO15" s="639">
        <f>DP15+DR15+DT15+DV15+DX15</f>
        <v>0.89000000000000012</v>
      </c>
      <c r="EP15" s="639">
        <f t="shared" si="19"/>
        <v>1</v>
      </c>
      <c r="EQ15" s="639">
        <f t="shared" si="23"/>
        <v>0.89000000000000012</v>
      </c>
      <c r="ER15" s="666">
        <f t="shared" si="12"/>
        <v>0.76923076923076927</v>
      </c>
      <c r="ES15" s="642">
        <f t="shared" ref="ES15:ES29" si="27">IFERROR(EO15/EN15,0)</f>
        <v>0.89000000000000012</v>
      </c>
      <c r="ET15" s="643">
        <f>INVERSIÓN!EQ15/INVERSIÓN!EP15</f>
        <v>0.89000000000000012</v>
      </c>
      <c r="EU15" s="644">
        <f t="shared" si="14"/>
        <v>0.97695119999999991</v>
      </c>
      <c r="EV15" s="645">
        <f t="shared" si="15"/>
        <v>0.97695119999999991</v>
      </c>
      <c r="EW15" s="879"/>
      <c r="EX15" s="881"/>
      <c r="EY15" s="881"/>
      <c r="EZ15" s="881"/>
      <c r="FA15" s="881"/>
    </row>
    <row r="16" spans="1:303" s="221" customFormat="1" ht="39" customHeight="1" thickBot="1" x14ac:dyDescent="0.3">
      <c r="A16" s="933"/>
      <c r="B16" s="936"/>
      <c r="C16" s="939"/>
      <c r="D16" s="939"/>
      <c r="E16" s="902"/>
      <c r="F16" s="350" t="s">
        <v>45</v>
      </c>
      <c r="G16" s="492">
        <f>G11+G14</f>
        <v>26078471210</v>
      </c>
      <c r="H16" s="492">
        <f t="shared" ref="H16:BS16" si="28">H11+H14</f>
        <v>2729118190</v>
      </c>
      <c r="I16" s="492">
        <f t="shared" si="28"/>
        <v>0</v>
      </c>
      <c r="J16" s="492">
        <f t="shared" si="28"/>
        <v>0</v>
      </c>
      <c r="K16" s="492">
        <f t="shared" si="28"/>
        <v>2729118190</v>
      </c>
      <c r="L16" s="492">
        <f t="shared" si="28"/>
        <v>61765000</v>
      </c>
      <c r="M16" s="492">
        <f t="shared" si="28"/>
        <v>2729118190</v>
      </c>
      <c r="N16" s="492">
        <f t="shared" si="28"/>
        <v>1624576000</v>
      </c>
      <c r="O16" s="492">
        <f t="shared" si="28"/>
        <v>2729118190</v>
      </c>
      <c r="P16" s="492">
        <f t="shared" si="28"/>
        <v>1781560000</v>
      </c>
      <c r="Q16" s="492">
        <f t="shared" si="28"/>
        <v>2729118190</v>
      </c>
      <c r="R16" s="492">
        <f t="shared" si="28"/>
        <v>1796256255</v>
      </c>
      <c r="S16" s="492">
        <f t="shared" si="28"/>
        <v>2729118190</v>
      </c>
      <c r="T16" s="492">
        <f t="shared" si="28"/>
        <v>2025564031</v>
      </c>
      <c r="U16" s="492">
        <f t="shared" si="28"/>
        <v>2729118190</v>
      </c>
      <c r="V16" s="492">
        <f t="shared" si="28"/>
        <v>2693651241</v>
      </c>
      <c r="W16" s="492">
        <f t="shared" si="28"/>
        <v>2729118190</v>
      </c>
      <c r="X16" s="492">
        <f t="shared" si="28"/>
        <v>2729118190</v>
      </c>
      <c r="Y16" s="492">
        <f t="shared" si="28"/>
        <v>2693651241</v>
      </c>
      <c r="Z16" s="492">
        <f t="shared" si="28"/>
        <v>2729118190</v>
      </c>
      <c r="AA16" s="492">
        <f t="shared" si="28"/>
        <v>2693651241</v>
      </c>
      <c r="AB16" s="492">
        <f t="shared" si="28"/>
        <v>4884591310</v>
      </c>
      <c r="AC16" s="492">
        <f t="shared" si="28"/>
        <v>215147433</v>
      </c>
      <c r="AD16" s="492">
        <f t="shared" si="28"/>
        <v>215147433</v>
      </c>
      <c r="AE16" s="492">
        <f t="shared" si="28"/>
        <v>3691468479</v>
      </c>
      <c r="AF16" s="492">
        <f t="shared" si="28"/>
        <v>1394061479</v>
      </c>
      <c r="AG16" s="492">
        <f t="shared" si="28"/>
        <v>536137320</v>
      </c>
      <c r="AH16" s="492">
        <f t="shared" si="28"/>
        <v>2416319120</v>
      </c>
      <c r="AI16" s="492">
        <f t="shared" si="28"/>
        <v>110956632</v>
      </c>
      <c r="AJ16" s="492">
        <f t="shared" si="28"/>
        <v>350167632</v>
      </c>
      <c r="AK16" s="492">
        <f t="shared" si="28"/>
        <v>58353633</v>
      </c>
      <c r="AL16" s="492">
        <f t="shared" si="28"/>
        <v>54548183</v>
      </c>
      <c r="AM16" s="492">
        <f t="shared" si="28"/>
        <v>27631517</v>
      </c>
      <c r="AN16" s="492">
        <f t="shared" si="28"/>
        <v>171130056</v>
      </c>
      <c r="AO16" s="492">
        <f t="shared" si="28"/>
        <v>68044493</v>
      </c>
      <c r="AP16" s="492">
        <f t="shared" si="28"/>
        <v>11552967</v>
      </c>
      <c r="AQ16" s="492">
        <f t="shared" si="28"/>
        <v>0</v>
      </c>
      <c r="AR16" s="492">
        <f t="shared" si="28"/>
        <v>15550000</v>
      </c>
      <c r="AS16" s="492">
        <f t="shared" si="28"/>
        <v>0</v>
      </c>
      <c r="AT16" s="492">
        <f t="shared" si="28"/>
        <v>62546367</v>
      </c>
      <c r="AU16" s="492">
        <f t="shared" si="28"/>
        <v>24324000</v>
      </c>
      <c r="AV16" s="492">
        <f t="shared" si="28"/>
        <v>26770367</v>
      </c>
      <c r="AW16" s="492">
        <f t="shared" si="28"/>
        <v>57295200</v>
      </c>
      <c r="AX16" s="492">
        <f t="shared" si="28"/>
        <v>69614001</v>
      </c>
      <c r="AY16" s="492">
        <f t="shared" si="28"/>
        <v>66799931</v>
      </c>
      <c r="AZ16" s="492">
        <f t="shared" si="28"/>
        <v>61799866</v>
      </c>
      <c r="BA16" s="492">
        <f t="shared" si="28"/>
        <v>4856158638</v>
      </c>
      <c r="BB16" s="492">
        <f t="shared" si="28"/>
        <v>4856158638</v>
      </c>
      <c r="BC16" s="492">
        <f t="shared" si="28"/>
        <v>4849207471</v>
      </c>
      <c r="BD16" s="492">
        <f t="shared" si="28"/>
        <v>4856158638</v>
      </c>
      <c r="BE16" s="492">
        <f t="shared" si="28"/>
        <v>4849207471</v>
      </c>
      <c r="BF16" s="492">
        <f t="shared" si="28"/>
        <v>6262440108</v>
      </c>
      <c r="BG16" s="492">
        <f t="shared" si="28"/>
        <v>5857175107</v>
      </c>
      <c r="BH16" s="492">
        <f t="shared" si="28"/>
        <v>5792440107</v>
      </c>
      <c r="BI16" s="492">
        <f t="shared" si="28"/>
        <v>152083335</v>
      </c>
      <c r="BJ16" s="492">
        <f t="shared" si="28"/>
        <v>97274600</v>
      </c>
      <c r="BK16" s="492">
        <f t="shared" si="28"/>
        <v>18789334</v>
      </c>
      <c r="BL16" s="492">
        <f t="shared" si="28"/>
        <v>47277929</v>
      </c>
      <c r="BM16" s="492">
        <f t="shared" si="28"/>
        <v>10096000</v>
      </c>
      <c r="BN16" s="492">
        <f t="shared" si="28"/>
        <v>29846014</v>
      </c>
      <c r="BO16" s="492">
        <f t="shared" si="28"/>
        <v>-770058</v>
      </c>
      <c r="BP16" s="492">
        <f t="shared" si="28"/>
        <v>2580200</v>
      </c>
      <c r="BQ16" s="492">
        <f t="shared" si="28"/>
        <v>12813000</v>
      </c>
      <c r="BR16" s="492">
        <f t="shared" si="28"/>
        <v>34109200</v>
      </c>
      <c r="BS16" s="492">
        <f t="shared" si="28"/>
        <v>154634000</v>
      </c>
      <c r="BT16" s="492">
        <f t="shared" ref="BT16:EE16" si="29">BT11+BT14</f>
        <v>9785134</v>
      </c>
      <c r="BU16" s="492">
        <f t="shared" si="29"/>
        <v>10674000</v>
      </c>
      <c r="BV16" s="492">
        <f t="shared" si="29"/>
        <v>51152500</v>
      </c>
      <c r="BW16" s="492">
        <f t="shared" si="29"/>
        <v>0</v>
      </c>
      <c r="BX16" s="492">
        <f t="shared" si="29"/>
        <v>10697400</v>
      </c>
      <c r="BY16" s="492">
        <f t="shared" si="29"/>
        <v>8982800</v>
      </c>
      <c r="BZ16" s="492">
        <f t="shared" si="29"/>
        <v>8271767</v>
      </c>
      <c r="CA16" s="492">
        <f t="shared" si="29"/>
        <v>453944268</v>
      </c>
      <c r="CB16" s="492">
        <f t="shared" si="29"/>
        <v>484885996</v>
      </c>
      <c r="CC16" s="492">
        <f t="shared" si="29"/>
        <v>57054864</v>
      </c>
      <c r="CD16" s="492">
        <f t="shared" si="29"/>
        <v>121784966</v>
      </c>
      <c r="CE16" s="492">
        <f t="shared" si="29"/>
        <v>6735476650</v>
      </c>
      <c r="CF16" s="492">
        <f t="shared" si="29"/>
        <v>6735476650</v>
      </c>
      <c r="CG16" s="492">
        <f t="shared" si="29"/>
        <v>6690105813</v>
      </c>
      <c r="CH16" s="492">
        <f t="shared" si="29"/>
        <v>6735476650</v>
      </c>
      <c r="CI16" s="492">
        <f t="shared" si="29"/>
        <v>6690105813</v>
      </c>
      <c r="CJ16" s="492">
        <f t="shared" si="29"/>
        <v>4923621707</v>
      </c>
      <c r="CK16" s="492">
        <f t="shared" si="29"/>
        <v>1475970766</v>
      </c>
      <c r="CL16" s="492">
        <f t="shared" si="29"/>
        <v>1475970766</v>
      </c>
      <c r="CM16" s="492">
        <f t="shared" si="29"/>
        <v>2232200478</v>
      </c>
      <c r="CN16" s="492">
        <f t="shared" si="29"/>
        <v>2232200478</v>
      </c>
      <c r="CO16" s="492">
        <f t="shared" si="29"/>
        <v>858881580</v>
      </c>
      <c r="CP16" s="492">
        <f t="shared" si="29"/>
        <v>858881580</v>
      </c>
      <c r="CQ16" s="492">
        <f t="shared" si="29"/>
        <v>208270930</v>
      </c>
      <c r="CR16" s="492">
        <f t="shared" si="29"/>
        <v>72894125</v>
      </c>
      <c r="CS16" s="492">
        <f t="shared" si="29"/>
        <v>86015953</v>
      </c>
      <c r="CT16" s="492">
        <f t="shared" si="29"/>
        <v>128789125</v>
      </c>
      <c r="CU16" s="492">
        <f t="shared" si="29"/>
        <v>7696000</v>
      </c>
      <c r="CV16" s="492">
        <f t="shared" si="29"/>
        <v>5067268</v>
      </c>
      <c r="CW16" s="492">
        <f t="shared" si="29"/>
        <v>54586000</v>
      </c>
      <c r="CX16" s="492">
        <f t="shared" si="29"/>
        <v>6591934</v>
      </c>
      <c r="CY16" s="492">
        <f t="shared" si="29"/>
        <v>0</v>
      </c>
      <c r="CZ16" s="492">
        <f t="shared" si="29"/>
        <v>7577431</v>
      </c>
      <c r="DA16" s="492">
        <f t="shared" si="29"/>
        <v>0</v>
      </c>
      <c r="DB16" s="492">
        <f t="shared" si="29"/>
        <v>3623900</v>
      </c>
      <c r="DC16" s="492">
        <f t="shared" si="29"/>
        <v>4464000</v>
      </c>
      <c r="DD16" s="492">
        <f t="shared" si="29"/>
        <v>7014000</v>
      </c>
      <c r="DE16" s="492">
        <f t="shared" si="29"/>
        <v>140093834</v>
      </c>
      <c r="DF16" s="492">
        <f t="shared" si="29"/>
        <v>143103834</v>
      </c>
      <c r="DG16" s="492">
        <f t="shared" si="29"/>
        <v>154188166</v>
      </c>
      <c r="DH16" s="492">
        <f t="shared" si="29"/>
        <v>266127267</v>
      </c>
      <c r="DI16" s="492">
        <f t="shared" si="29"/>
        <v>5222367707</v>
      </c>
      <c r="DJ16" s="492">
        <f t="shared" si="29"/>
        <v>5222367707</v>
      </c>
      <c r="DK16" s="492">
        <f t="shared" si="29"/>
        <v>5207841708</v>
      </c>
      <c r="DL16" s="492">
        <f t="shared" si="29"/>
        <v>5222367707</v>
      </c>
      <c r="DM16" s="492">
        <f t="shared" si="29"/>
        <v>5207841708</v>
      </c>
      <c r="DN16" s="492">
        <f t="shared" si="29"/>
        <v>6637664977</v>
      </c>
      <c r="DO16" s="492">
        <f t="shared" si="29"/>
        <v>616028466</v>
      </c>
      <c r="DP16" s="492">
        <f t="shared" si="29"/>
        <v>616028466</v>
      </c>
      <c r="DQ16" s="492">
        <f t="shared" si="29"/>
        <v>1347811634</v>
      </c>
      <c r="DR16" s="492">
        <f t="shared" si="29"/>
        <v>757647655</v>
      </c>
      <c r="DS16" s="492">
        <f t="shared" si="29"/>
        <v>1427957077</v>
      </c>
      <c r="DT16" s="492">
        <f t="shared" si="29"/>
        <v>648809578</v>
      </c>
      <c r="DU16" s="492">
        <f t="shared" si="29"/>
        <v>975912000</v>
      </c>
      <c r="DV16" s="492">
        <f t="shared" si="29"/>
        <v>703220178</v>
      </c>
      <c r="DW16" s="492">
        <f t="shared" si="29"/>
        <v>425011733</v>
      </c>
      <c r="DX16" s="492">
        <f t="shared" si="29"/>
        <v>647290906</v>
      </c>
      <c r="DY16" s="492">
        <f t="shared" si="29"/>
        <v>563156533</v>
      </c>
      <c r="DZ16" s="492">
        <f t="shared" si="29"/>
        <v>0</v>
      </c>
      <c r="EA16" s="492">
        <f t="shared" si="29"/>
        <v>1281787534</v>
      </c>
      <c r="EB16" s="492">
        <f t="shared" si="29"/>
        <v>0</v>
      </c>
      <c r="EC16" s="492">
        <f t="shared" si="29"/>
        <v>0</v>
      </c>
      <c r="ED16" s="492">
        <f t="shared" si="29"/>
        <v>0</v>
      </c>
      <c r="EE16" s="492">
        <f t="shared" si="29"/>
        <v>0</v>
      </c>
      <c r="EF16" s="492">
        <f t="shared" ref="EF16:EQ16" si="30">EF11+EF14</f>
        <v>0</v>
      </c>
      <c r="EG16" s="492">
        <f t="shared" si="30"/>
        <v>0</v>
      </c>
      <c r="EH16" s="492">
        <f t="shared" si="30"/>
        <v>0</v>
      </c>
      <c r="EI16" s="492">
        <f t="shared" si="30"/>
        <v>0</v>
      </c>
      <c r="EJ16" s="492">
        <f t="shared" si="30"/>
        <v>0</v>
      </c>
      <c r="EK16" s="492">
        <f t="shared" si="30"/>
        <v>0</v>
      </c>
      <c r="EL16" s="492">
        <f t="shared" si="30"/>
        <v>0</v>
      </c>
      <c r="EM16" s="492">
        <f t="shared" si="30"/>
        <v>6637664977</v>
      </c>
      <c r="EN16" s="492">
        <f t="shared" si="30"/>
        <v>4792720910</v>
      </c>
      <c r="EO16" s="492">
        <f t="shared" si="30"/>
        <v>3372996783</v>
      </c>
      <c r="EP16" s="492">
        <f t="shared" si="30"/>
        <v>6637664977</v>
      </c>
      <c r="EQ16" s="492">
        <f t="shared" si="30"/>
        <v>3372996783</v>
      </c>
      <c r="ER16" s="667">
        <f t="shared" si="12"/>
        <v>1.5229953804592966</v>
      </c>
      <c r="ES16" s="668">
        <f t="shared" si="27"/>
        <v>0.70377492166553046</v>
      </c>
      <c r="ET16" s="669">
        <f>INVERSIÓN!EQ16/INVERSIÓN!EP16</f>
        <v>0.50816014286464939</v>
      </c>
      <c r="EU16" s="670">
        <f t="shared" si="14"/>
        <v>0.93745689698928825</v>
      </c>
      <c r="EV16" s="671">
        <f t="shared" si="15"/>
        <v>0.87481366650250048</v>
      </c>
      <c r="EW16" s="880"/>
      <c r="EX16" s="881"/>
      <c r="EY16" s="881"/>
      <c r="EZ16" s="881"/>
      <c r="FA16" s="881"/>
    </row>
    <row r="17" spans="1:303" s="215" customFormat="1" ht="40.5" customHeight="1" x14ac:dyDescent="0.25">
      <c r="A17" s="941" t="s">
        <v>377</v>
      </c>
      <c r="B17" s="944">
        <v>2</v>
      </c>
      <c r="C17" s="947" t="s">
        <v>378</v>
      </c>
      <c r="D17" s="950" t="s">
        <v>379</v>
      </c>
      <c r="E17" s="951">
        <v>290</v>
      </c>
      <c r="F17" s="248" t="s">
        <v>41</v>
      </c>
      <c r="G17" s="484">
        <f>W17+BD17+CH17+DL17+EP17</f>
        <v>100.00399999999999</v>
      </c>
      <c r="H17" s="646">
        <v>12.5</v>
      </c>
      <c r="I17" s="485"/>
      <c r="J17" s="485"/>
      <c r="K17" s="485">
        <v>12.5</v>
      </c>
      <c r="L17" s="486">
        <v>0</v>
      </c>
      <c r="M17" s="485">
        <v>12.5</v>
      </c>
      <c r="N17" s="486">
        <v>2.5</v>
      </c>
      <c r="O17" s="485">
        <v>12.5</v>
      </c>
      <c r="P17" s="486">
        <v>5</v>
      </c>
      <c r="Q17" s="485">
        <v>12.5</v>
      </c>
      <c r="R17" s="486">
        <v>7.5</v>
      </c>
      <c r="S17" s="486">
        <v>12.5</v>
      </c>
      <c r="T17" s="487">
        <v>9.9</v>
      </c>
      <c r="U17" s="486">
        <v>12.5</v>
      </c>
      <c r="V17" s="486">
        <v>11.78</v>
      </c>
      <c r="W17" s="647">
        <v>12.5</v>
      </c>
      <c r="X17" s="647">
        <v>12.5</v>
      </c>
      <c r="Y17" s="647">
        <v>11.8</v>
      </c>
      <c r="Z17" s="486">
        <v>12.5</v>
      </c>
      <c r="AA17" s="488">
        <v>11.78</v>
      </c>
      <c r="AB17" s="647">
        <v>25</v>
      </c>
      <c r="AC17" s="488">
        <v>2.08</v>
      </c>
      <c r="AD17" s="488">
        <v>0</v>
      </c>
      <c r="AE17" s="488">
        <v>2.08</v>
      </c>
      <c r="AF17" s="488">
        <v>4.16</v>
      </c>
      <c r="AG17" s="488">
        <v>2.08</v>
      </c>
      <c r="AH17" s="488">
        <v>2.08</v>
      </c>
      <c r="AI17" s="488">
        <v>2.08</v>
      </c>
      <c r="AJ17" s="488">
        <v>1.36</v>
      </c>
      <c r="AK17" s="488">
        <v>2.0840000000000001</v>
      </c>
      <c r="AL17" s="488">
        <v>1.3</v>
      </c>
      <c r="AM17" s="488">
        <v>2.08</v>
      </c>
      <c r="AN17" s="488">
        <v>2.5</v>
      </c>
      <c r="AO17" s="488">
        <v>2.08</v>
      </c>
      <c r="AP17" s="488">
        <v>1.73</v>
      </c>
      <c r="AQ17" s="488">
        <v>2.08</v>
      </c>
      <c r="AR17" s="488">
        <v>2.14</v>
      </c>
      <c r="AS17" s="488">
        <v>2.08</v>
      </c>
      <c r="AT17" s="488">
        <v>1.78</v>
      </c>
      <c r="AU17" s="488">
        <v>2.08</v>
      </c>
      <c r="AV17" s="488">
        <v>2.4765306122448969</v>
      </c>
      <c r="AW17" s="488">
        <v>2.08</v>
      </c>
      <c r="AX17" s="488">
        <v>2.69</v>
      </c>
      <c r="AY17" s="488">
        <v>2.12</v>
      </c>
      <c r="AZ17" s="488">
        <v>2.6</v>
      </c>
      <c r="BA17" s="648">
        <f t="shared" si="2"/>
        <v>25.003999999999994</v>
      </c>
      <c r="BB17" s="648">
        <f t="shared" si="3"/>
        <v>25.003999999999994</v>
      </c>
      <c r="BC17" s="648">
        <f t="shared" si="4"/>
        <v>24.8165306122449</v>
      </c>
      <c r="BD17" s="648">
        <f t="shared" si="5"/>
        <v>25.003999999999994</v>
      </c>
      <c r="BE17" s="648">
        <f t="shared" si="6"/>
        <v>24.8165306122449</v>
      </c>
      <c r="BF17" s="647">
        <v>25</v>
      </c>
      <c r="BG17" s="648">
        <v>0</v>
      </c>
      <c r="BH17" s="648">
        <v>0</v>
      </c>
      <c r="BI17" s="648">
        <v>2.4</v>
      </c>
      <c r="BJ17" s="474">
        <v>1.96</v>
      </c>
      <c r="BK17" s="648">
        <v>2.4</v>
      </c>
      <c r="BL17" s="648">
        <v>2.76</v>
      </c>
      <c r="BM17" s="648">
        <v>2.4</v>
      </c>
      <c r="BN17" s="648">
        <v>2.48</v>
      </c>
      <c r="BO17" s="648">
        <v>2.4</v>
      </c>
      <c r="BP17" s="648">
        <v>2.4</v>
      </c>
      <c r="BQ17" s="648">
        <v>2.4</v>
      </c>
      <c r="BR17" s="648">
        <v>2.4</v>
      </c>
      <c r="BS17" s="648">
        <v>2.4</v>
      </c>
      <c r="BT17" s="648">
        <v>2.4</v>
      </c>
      <c r="BU17" s="648">
        <v>2.4</v>
      </c>
      <c r="BV17" s="648">
        <v>0.27692307692307688</v>
      </c>
      <c r="BW17" s="648">
        <v>2.4</v>
      </c>
      <c r="BX17" s="648">
        <v>1.9634271099744245</v>
      </c>
      <c r="BY17" s="648">
        <v>2.4</v>
      </c>
      <c r="BZ17" s="648">
        <v>2.4</v>
      </c>
      <c r="CA17" s="648">
        <v>2.4</v>
      </c>
      <c r="CB17" s="648">
        <v>3</v>
      </c>
      <c r="CC17" s="648">
        <v>1</v>
      </c>
      <c r="CD17" s="648">
        <v>2.4889999999999999</v>
      </c>
      <c r="CE17" s="648">
        <f t="shared" si="7"/>
        <v>24.999999999999996</v>
      </c>
      <c r="CF17" s="648">
        <f t="shared" si="8"/>
        <v>24.999999999999996</v>
      </c>
      <c r="CG17" s="648">
        <f>BH17+BJ17+BL17+BN17+BP17+BR17+BT17+BV17+BX17+BZ17+CB17+CD17</f>
        <v>24.529350186897503</v>
      </c>
      <c r="CH17" s="648">
        <f t="shared" si="9"/>
        <v>24.999999999999996</v>
      </c>
      <c r="CI17" s="648">
        <f t="shared" si="9"/>
        <v>24.529350186897503</v>
      </c>
      <c r="CJ17" s="647">
        <v>25</v>
      </c>
      <c r="CK17" s="648">
        <v>0</v>
      </c>
      <c r="CL17" s="649">
        <v>0</v>
      </c>
      <c r="CM17" s="648">
        <v>0</v>
      </c>
      <c r="CN17" s="646">
        <v>0</v>
      </c>
      <c r="CO17" s="646">
        <v>2.5</v>
      </c>
      <c r="CP17" s="648">
        <v>1.34</v>
      </c>
      <c r="CQ17" s="646">
        <v>2.5</v>
      </c>
      <c r="CR17" s="648">
        <v>3.6</v>
      </c>
      <c r="CS17" s="646">
        <v>2.5</v>
      </c>
      <c r="CT17" s="648">
        <v>2.56</v>
      </c>
      <c r="CU17" s="650">
        <v>2.5</v>
      </c>
      <c r="CV17" s="650">
        <v>2.5</v>
      </c>
      <c r="CW17" s="646">
        <v>2.5</v>
      </c>
      <c r="CX17" s="648">
        <v>2.4900000000000002</v>
      </c>
      <c r="CY17" s="646">
        <v>2.5</v>
      </c>
      <c r="CZ17" s="646">
        <v>2.5</v>
      </c>
      <c r="DA17" s="646">
        <v>2.5</v>
      </c>
      <c r="DB17" s="648">
        <v>2.5099999999999998</v>
      </c>
      <c r="DC17" s="646">
        <v>2.5</v>
      </c>
      <c r="DD17" s="648">
        <v>2.5</v>
      </c>
      <c r="DE17" s="646">
        <v>2.5</v>
      </c>
      <c r="DF17" s="648">
        <v>2.5</v>
      </c>
      <c r="DG17" s="646">
        <v>2.5</v>
      </c>
      <c r="DH17" s="648">
        <v>2.5</v>
      </c>
      <c r="DI17" s="651">
        <f>DG17+DE17+DC17+DA17+CW17+CY17+CU17+CS17+CQ17+CO17+CM17+CK17</f>
        <v>25</v>
      </c>
      <c r="DJ17" s="652">
        <f t="shared" si="10"/>
        <v>25</v>
      </c>
      <c r="DK17" s="653">
        <f>CL17+CN17+CP17+CR17+CT17+CV17+CX17+CZ17+DB17+DD17+DF17+DH17</f>
        <v>25</v>
      </c>
      <c r="DL17" s="648">
        <f>DI17</f>
        <v>25</v>
      </c>
      <c r="DM17" s="648">
        <f>DK17</f>
        <v>25</v>
      </c>
      <c r="DN17" s="648">
        <v>12.5</v>
      </c>
      <c r="DO17" s="648">
        <v>1.4</v>
      </c>
      <c r="DP17" s="648">
        <v>1.4</v>
      </c>
      <c r="DQ17" s="648">
        <v>2.7</v>
      </c>
      <c r="DR17" s="648">
        <v>2.7</v>
      </c>
      <c r="DS17" s="648">
        <v>2.7</v>
      </c>
      <c r="DT17" s="648">
        <v>2.7</v>
      </c>
      <c r="DU17" s="648">
        <v>2.7</v>
      </c>
      <c r="DV17" s="648">
        <v>1.2</v>
      </c>
      <c r="DW17" s="648">
        <v>3</v>
      </c>
      <c r="DX17" s="648">
        <v>5.1100000000000003</v>
      </c>
      <c r="DY17" s="648">
        <v>0</v>
      </c>
      <c r="DZ17" s="648"/>
      <c r="EA17" s="648">
        <v>0</v>
      </c>
      <c r="EB17" s="648"/>
      <c r="EC17" s="648">
        <v>0</v>
      </c>
      <c r="ED17" s="648"/>
      <c r="EE17" s="648"/>
      <c r="EF17" s="648"/>
      <c r="EG17" s="648"/>
      <c r="EH17" s="648"/>
      <c r="EI17" s="648"/>
      <c r="EJ17" s="648"/>
      <c r="EK17" s="648"/>
      <c r="EL17" s="648"/>
      <c r="EM17" s="648">
        <f>EK17+EI17+EG17+EE17+EA17+DY17+DW17+DU17+DS17+DQ17+DO17</f>
        <v>12.500000000000002</v>
      </c>
      <c r="EN17" s="648">
        <f t="shared" ref="EN17:EO19" si="31">DO17+DQ17+DS17+DU17+DW17</f>
        <v>12.5</v>
      </c>
      <c r="EO17" s="648">
        <f t="shared" si="31"/>
        <v>13.11</v>
      </c>
      <c r="EP17" s="648">
        <f>DO17+DQ17+DS17+DU17+DW17+DY17+EA17+EC17</f>
        <v>12.5</v>
      </c>
      <c r="EQ17" s="648">
        <f>EO17</f>
        <v>13.11</v>
      </c>
      <c r="ER17" s="626">
        <f t="shared" si="12"/>
        <v>1.7033333333333334</v>
      </c>
      <c r="ES17" s="627">
        <f t="shared" si="27"/>
        <v>1.0488</v>
      </c>
      <c r="ET17" s="628">
        <f>INVERSIÓN!EQ17/INVERSIÓN!EP17</f>
        <v>1.0488</v>
      </c>
      <c r="EU17" s="629">
        <f t="shared" si="14"/>
        <v>0.99231911522681504</v>
      </c>
      <c r="EV17" s="630">
        <f t="shared" si="15"/>
        <v>0.99231911522681504</v>
      </c>
      <c r="EW17" s="861" t="s">
        <v>711</v>
      </c>
      <c r="EX17" s="861" t="s">
        <v>712</v>
      </c>
      <c r="EY17" s="861" t="s">
        <v>713</v>
      </c>
      <c r="EZ17" s="861" t="s">
        <v>389</v>
      </c>
      <c r="FA17" s="861" t="s">
        <v>609</v>
      </c>
      <c r="FB17" s="256"/>
      <c r="FC17" s="256"/>
      <c r="FD17" s="256"/>
      <c r="FE17" s="256"/>
      <c r="FF17" s="256"/>
      <c r="FG17" s="256"/>
      <c r="FH17" s="256"/>
      <c r="FI17" s="256"/>
      <c r="FJ17" s="256"/>
      <c r="FK17" s="256"/>
      <c r="FL17" s="256"/>
      <c r="FM17" s="256"/>
      <c r="FN17" s="256"/>
      <c r="FO17" s="256"/>
      <c r="FP17" s="256"/>
      <c r="FQ17" s="256"/>
      <c r="FR17" s="256"/>
      <c r="FS17" s="256"/>
      <c r="FT17" s="256"/>
      <c r="FU17" s="256"/>
      <c r="FV17" s="256"/>
      <c r="FW17" s="256"/>
      <c r="FX17" s="256"/>
      <c r="FY17" s="256"/>
      <c r="FZ17" s="256"/>
      <c r="GA17" s="256"/>
      <c r="GB17" s="256"/>
      <c r="GC17" s="256"/>
      <c r="GD17" s="256"/>
      <c r="GE17" s="256"/>
      <c r="GF17" s="256"/>
      <c r="GG17" s="256"/>
      <c r="GH17" s="256"/>
      <c r="GI17" s="256"/>
      <c r="GJ17" s="256"/>
      <c r="GK17" s="256"/>
      <c r="GL17" s="256"/>
      <c r="GM17" s="256"/>
      <c r="GN17" s="256"/>
      <c r="GO17" s="256"/>
      <c r="GP17" s="256"/>
      <c r="GQ17" s="256"/>
      <c r="GR17" s="256"/>
      <c r="GS17" s="256"/>
      <c r="GT17" s="256"/>
      <c r="GU17" s="256"/>
      <c r="GV17" s="256"/>
      <c r="GW17" s="256"/>
      <c r="GX17" s="256"/>
      <c r="GY17" s="256"/>
      <c r="GZ17" s="256"/>
      <c r="HA17" s="256"/>
      <c r="HB17" s="256"/>
      <c r="HC17" s="256"/>
      <c r="HD17" s="256"/>
      <c r="HE17" s="256"/>
      <c r="HF17" s="256"/>
      <c r="HG17" s="256"/>
      <c r="HH17" s="256"/>
      <c r="HI17" s="256"/>
      <c r="HJ17" s="256"/>
      <c r="HK17" s="256"/>
      <c r="HL17" s="256"/>
      <c r="HM17" s="256"/>
      <c r="HN17" s="256"/>
      <c r="HO17" s="256"/>
      <c r="HP17" s="256"/>
      <c r="HQ17" s="256"/>
      <c r="HR17" s="256"/>
      <c r="HS17" s="256"/>
      <c r="HT17" s="256"/>
      <c r="HU17" s="256"/>
      <c r="HV17" s="256"/>
      <c r="HW17" s="256"/>
      <c r="HX17" s="256"/>
      <c r="HY17" s="256"/>
      <c r="HZ17" s="256"/>
      <c r="IA17" s="256"/>
      <c r="IB17" s="256"/>
      <c r="IC17" s="256"/>
      <c r="ID17" s="256"/>
      <c r="IE17" s="256"/>
      <c r="IF17" s="256"/>
      <c r="IG17" s="256"/>
      <c r="IH17" s="256"/>
      <c r="II17" s="256"/>
      <c r="IJ17" s="256"/>
      <c r="IK17" s="256"/>
      <c r="IL17" s="256"/>
      <c r="IM17" s="256"/>
      <c r="IN17" s="256"/>
      <c r="IO17" s="256"/>
      <c r="IP17" s="256"/>
      <c r="IQ17" s="256"/>
      <c r="IR17" s="256"/>
      <c r="IS17" s="256"/>
      <c r="IT17" s="256"/>
      <c r="IU17" s="256"/>
      <c r="IV17" s="256"/>
      <c r="IW17" s="256"/>
      <c r="IX17" s="256"/>
      <c r="IY17" s="256"/>
      <c r="IZ17" s="256"/>
      <c r="JA17" s="256"/>
      <c r="JB17" s="256"/>
      <c r="JC17" s="256"/>
      <c r="JD17" s="256"/>
      <c r="JE17" s="256"/>
      <c r="JF17" s="256"/>
      <c r="JG17" s="256"/>
      <c r="JH17" s="256"/>
      <c r="JI17" s="256"/>
      <c r="JJ17" s="256"/>
      <c r="JK17" s="256"/>
      <c r="JL17" s="256"/>
      <c r="JM17" s="256"/>
      <c r="JN17" s="256"/>
      <c r="JO17" s="256"/>
      <c r="JP17" s="256"/>
      <c r="JQ17" s="256"/>
      <c r="JR17" s="256"/>
      <c r="JS17" s="256"/>
      <c r="JT17" s="256"/>
      <c r="JU17" s="256"/>
      <c r="JV17" s="256"/>
      <c r="JW17" s="256"/>
      <c r="JX17" s="256"/>
      <c r="JY17" s="256"/>
      <c r="JZ17" s="256"/>
      <c r="KA17" s="256"/>
      <c r="KB17" s="256"/>
      <c r="KC17" s="256"/>
      <c r="KD17" s="256"/>
      <c r="KE17" s="256"/>
      <c r="KF17" s="256"/>
      <c r="KG17" s="256"/>
      <c r="KH17" s="256"/>
      <c r="KI17" s="256"/>
      <c r="KJ17" s="256"/>
      <c r="KK17" s="256"/>
      <c r="KL17" s="256"/>
      <c r="KM17" s="256"/>
      <c r="KN17" s="256"/>
      <c r="KO17" s="256"/>
      <c r="KP17" s="256"/>
      <c r="KQ17" s="256"/>
    </row>
    <row r="18" spans="1:303" s="212" customFormat="1" ht="39" customHeight="1" x14ac:dyDescent="0.25">
      <c r="A18" s="942"/>
      <c r="B18" s="945"/>
      <c r="C18" s="948"/>
      <c r="D18" s="861"/>
      <c r="E18" s="952"/>
      <c r="F18" s="249" t="s">
        <v>3</v>
      </c>
      <c r="G18" s="237">
        <f>AA18+BE18+CI18+DM18+EP18</f>
        <v>1652858966</v>
      </c>
      <c r="H18" s="246">
        <v>200000000</v>
      </c>
      <c r="I18" s="246"/>
      <c r="J18" s="246"/>
      <c r="K18" s="246">
        <v>200000000</v>
      </c>
      <c r="L18" s="246">
        <v>0</v>
      </c>
      <c r="M18" s="246">
        <v>200000000</v>
      </c>
      <c r="N18" s="246">
        <v>114652000</v>
      </c>
      <c r="O18" s="246">
        <v>200000000</v>
      </c>
      <c r="P18" s="246">
        <v>143692000</v>
      </c>
      <c r="Q18" s="246">
        <v>200000000</v>
      </c>
      <c r="R18" s="246">
        <v>143692000</v>
      </c>
      <c r="S18" s="246">
        <v>200000000</v>
      </c>
      <c r="T18" s="246">
        <v>143692000</v>
      </c>
      <c r="U18" s="246">
        <v>200000000</v>
      </c>
      <c r="V18" s="246">
        <v>198796000</v>
      </c>
      <c r="W18" s="246">
        <v>200000000</v>
      </c>
      <c r="X18" s="246">
        <v>200000000</v>
      </c>
      <c r="Y18" s="246">
        <v>198796000</v>
      </c>
      <c r="Z18" s="246">
        <v>200000000</v>
      </c>
      <c r="AA18" s="246">
        <v>198796000</v>
      </c>
      <c r="AB18" s="246">
        <v>254951000</v>
      </c>
      <c r="AC18" s="246">
        <v>0</v>
      </c>
      <c r="AD18" s="246">
        <v>0</v>
      </c>
      <c r="AE18" s="246">
        <v>66080000</v>
      </c>
      <c r="AF18" s="246">
        <v>66080000</v>
      </c>
      <c r="AG18" s="246">
        <v>187449000</v>
      </c>
      <c r="AH18" s="246">
        <v>187449000</v>
      </c>
      <c r="AI18" s="246">
        <v>0</v>
      </c>
      <c r="AJ18" s="246">
        <v>0</v>
      </c>
      <c r="AK18" s="246">
        <v>0</v>
      </c>
      <c r="AL18" s="246">
        <v>0</v>
      </c>
      <c r="AM18" s="246">
        <v>0</v>
      </c>
      <c r="AN18" s="246">
        <v>0</v>
      </c>
      <c r="AO18" s="246"/>
      <c r="AP18" s="246"/>
      <c r="AQ18" s="246">
        <v>0</v>
      </c>
      <c r="AR18" s="246">
        <v>0</v>
      </c>
      <c r="AS18" s="246"/>
      <c r="AT18" s="246">
        <v>0</v>
      </c>
      <c r="AU18" s="246">
        <v>0</v>
      </c>
      <c r="AV18" s="246">
        <v>0</v>
      </c>
      <c r="AW18" s="246">
        <v>32353269</v>
      </c>
      <c r="AX18" s="246">
        <v>29912733</v>
      </c>
      <c r="AY18" s="246"/>
      <c r="AZ18" s="246">
        <v>2440533</v>
      </c>
      <c r="BA18" s="246">
        <f t="shared" si="2"/>
        <v>285882269</v>
      </c>
      <c r="BB18" s="246">
        <f t="shared" si="3"/>
        <v>285882269</v>
      </c>
      <c r="BC18" s="246">
        <f t="shared" si="4"/>
        <v>285882266</v>
      </c>
      <c r="BD18" s="246">
        <f t="shared" si="5"/>
        <v>285882269</v>
      </c>
      <c r="BE18" s="246">
        <f t="shared" si="6"/>
        <v>285882266</v>
      </c>
      <c r="BF18" s="246">
        <v>414984000</v>
      </c>
      <c r="BG18" s="246">
        <v>378669000</v>
      </c>
      <c r="BH18" s="246">
        <v>378669000</v>
      </c>
      <c r="BI18" s="246">
        <v>0</v>
      </c>
      <c r="BJ18" s="246">
        <v>0</v>
      </c>
      <c r="BK18" s="246">
        <v>0</v>
      </c>
      <c r="BL18" s="246">
        <v>0</v>
      </c>
      <c r="BM18" s="246">
        <v>0</v>
      </c>
      <c r="BN18" s="246">
        <v>0</v>
      </c>
      <c r="BO18" s="246">
        <v>0</v>
      </c>
      <c r="BP18" s="246">
        <v>0</v>
      </c>
      <c r="BQ18" s="246">
        <v>0</v>
      </c>
      <c r="BR18" s="246">
        <v>0</v>
      </c>
      <c r="BS18" s="246">
        <v>0</v>
      </c>
      <c r="BT18" s="246">
        <v>0</v>
      </c>
      <c r="BU18" s="246">
        <v>0</v>
      </c>
      <c r="BV18" s="246">
        <v>2571800</v>
      </c>
      <c r="BW18" s="246">
        <v>0</v>
      </c>
      <c r="BX18" s="246">
        <v>0</v>
      </c>
      <c r="BY18" s="246">
        <v>19497000</v>
      </c>
      <c r="BZ18" s="246">
        <v>13752000</v>
      </c>
      <c r="CA18" s="246">
        <f>5600400+4559100</f>
        <v>10159500</v>
      </c>
      <c r="CB18" s="246">
        <v>11345400</v>
      </c>
      <c r="CC18" s="246">
        <v>12104500</v>
      </c>
      <c r="CD18" s="246">
        <v>12104500</v>
      </c>
      <c r="CE18" s="246">
        <f t="shared" si="7"/>
        <v>420430000</v>
      </c>
      <c r="CF18" s="246">
        <f t="shared" si="8"/>
        <v>420430000</v>
      </c>
      <c r="CG18" s="246">
        <f t="shared" si="8"/>
        <v>418442700</v>
      </c>
      <c r="CH18" s="246">
        <f t="shared" si="9"/>
        <v>420430000</v>
      </c>
      <c r="CI18" s="246">
        <f t="shared" si="9"/>
        <v>418442700</v>
      </c>
      <c r="CJ18" s="246">
        <v>335366000</v>
      </c>
      <c r="CK18" s="246">
        <v>0</v>
      </c>
      <c r="CL18" s="246">
        <v>0</v>
      </c>
      <c r="CM18" s="246">
        <v>171232000</v>
      </c>
      <c r="CN18" s="246">
        <v>171232000</v>
      </c>
      <c r="CO18" s="246">
        <v>134851000</v>
      </c>
      <c r="CP18" s="246">
        <v>134851000</v>
      </c>
      <c r="CQ18" s="246">
        <v>22045000</v>
      </c>
      <c r="CR18" s="246">
        <v>0</v>
      </c>
      <c r="CS18" s="246">
        <v>0</v>
      </c>
      <c r="CT18" s="246">
        <v>0</v>
      </c>
      <c r="CU18" s="246">
        <v>0</v>
      </c>
      <c r="CV18" s="246">
        <v>22045000</v>
      </c>
      <c r="CW18" s="246">
        <v>0</v>
      </c>
      <c r="CX18" s="246">
        <v>0</v>
      </c>
      <c r="CY18" s="246">
        <v>0</v>
      </c>
      <c r="CZ18" s="246">
        <v>0</v>
      </c>
      <c r="DA18" s="246">
        <v>0</v>
      </c>
      <c r="DB18" s="246">
        <v>0</v>
      </c>
      <c r="DC18" s="246">
        <v>0</v>
      </c>
      <c r="DD18" s="246">
        <v>0</v>
      </c>
      <c r="DE18" s="246">
        <v>2774000</v>
      </c>
      <c r="DF18" s="246">
        <v>2774000</v>
      </c>
      <c r="DG18" s="246">
        <v>0</v>
      </c>
      <c r="DH18" s="246">
        <v>0</v>
      </c>
      <c r="DI18" s="246">
        <f t="shared" ref="DI18:DI22" si="32">DG18+DE18+DC18+DA18+CW18+CY18+CU18+CS18+CQ18+CO18+CM18+CK18</f>
        <v>330902000</v>
      </c>
      <c r="DJ18" s="246">
        <f t="shared" si="10"/>
        <v>330902000</v>
      </c>
      <c r="DK18" s="246">
        <f t="shared" si="11"/>
        <v>330902000</v>
      </c>
      <c r="DL18" s="246">
        <f t="shared" si="16"/>
        <v>330902000</v>
      </c>
      <c r="DM18" s="246">
        <f t="shared" si="17"/>
        <v>330902000</v>
      </c>
      <c r="DN18" s="246">
        <v>418836000</v>
      </c>
      <c r="DO18" s="246">
        <v>0</v>
      </c>
      <c r="DP18" s="246">
        <v>0</v>
      </c>
      <c r="DQ18" s="246">
        <v>112095000</v>
      </c>
      <c r="DR18" s="246">
        <v>59030000</v>
      </c>
      <c r="DS18" s="246">
        <v>0</v>
      </c>
      <c r="DT18" s="246">
        <v>13272000</v>
      </c>
      <c r="DU18" s="246">
        <v>0</v>
      </c>
      <c r="DV18" s="246">
        <v>44768000</v>
      </c>
      <c r="DW18" s="246">
        <v>0</v>
      </c>
      <c r="DX18" s="614">
        <v>37478000</v>
      </c>
      <c r="DY18" s="246">
        <v>0</v>
      </c>
      <c r="DZ18" s="246"/>
      <c r="EA18" s="246">
        <v>306741000</v>
      </c>
      <c r="EB18" s="246"/>
      <c r="EC18" s="246">
        <v>0</v>
      </c>
      <c r="ED18" s="246"/>
      <c r="EE18" s="246"/>
      <c r="EF18" s="246"/>
      <c r="EG18" s="246"/>
      <c r="EH18" s="246"/>
      <c r="EI18" s="246"/>
      <c r="EJ18" s="246"/>
      <c r="EK18" s="246"/>
      <c r="EL18" s="246"/>
      <c r="EM18" s="648">
        <f>EK18+EI18+EG18+EE18+EA18+DY18+DW18+DU18+DS18+DQ18+DO18</f>
        <v>418836000</v>
      </c>
      <c r="EN18" s="648">
        <f t="shared" si="31"/>
        <v>112095000</v>
      </c>
      <c r="EO18" s="648">
        <f t="shared" si="31"/>
        <v>154548000</v>
      </c>
      <c r="EP18" s="648">
        <f>DO18+DQ18+DS18+DU18+DW18+DY18+EA18+EC18</f>
        <v>418836000</v>
      </c>
      <c r="EQ18" s="648">
        <f>EO18</f>
        <v>154548000</v>
      </c>
      <c r="ER18" s="626">
        <f>IFERROR(DX18/DW18,0)</f>
        <v>0</v>
      </c>
      <c r="ES18" s="627">
        <f t="shared" si="27"/>
        <v>1.3787234042553191</v>
      </c>
      <c r="ET18" s="628">
        <f>INVERSIÓN!EQ18/INVERSIÓN!EP18</f>
        <v>0.3689940692777125</v>
      </c>
      <c r="EU18" s="629">
        <f t="shared" si="14"/>
        <v>1.0290976263945015</v>
      </c>
      <c r="EV18" s="630">
        <f t="shared" si="15"/>
        <v>0.84010250999237401</v>
      </c>
      <c r="EW18" s="861"/>
      <c r="EX18" s="861"/>
      <c r="EY18" s="861"/>
      <c r="EZ18" s="861"/>
      <c r="FA18" s="861"/>
    </row>
    <row r="19" spans="1:303" s="212" customFormat="1" ht="39" customHeight="1" x14ac:dyDescent="0.25">
      <c r="A19" s="942"/>
      <c r="B19" s="945"/>
      <c r="C19" s="948"/>
      <c r="D19" s="861"/>
      <c r="E19" s="952"/>
      <c r="F19" s="250" t="s">
        <v>390</v>
      </c>
      <c r="G19" s="477">
        <v>0</v>
      </c>
      <c r="H19" s="247"/>
      <c r="I19" s="246"/>
      <c r="J19" s="246"/>
      <c r="K19" s="246"/>
      <c r="L19" s="246"/>
      <c r="M19" s="246"/>
      <c r="N19" s="246"/>
      <c r="O19" s="246"/>
      <c r="P19" s="246"/>
      <c r="Q19" s="246"/>
      <c r="R19" s="246"/>
      <c r="S19" s="246"/>
      <c r="T19" s="246"/>
      <c r="U19" s="246"/>
      <c r="V19" s="246"/>
      <c r="W19" s="246"/>
      <c r="X19" s="246"/>
      <c r="Y19" s="246"/>
      <c r="Z19" s="246">
        <v>0</v>
      </c>
      <c r="AA19" s="246">
        <v>0</v>
      </c>
      <c r="AB19" s="246"/>
      <c r="AC19" s="246">
        <v>0</v>
      </c>
      <c r="AD19" s="246">
        <v>0</v>
      </c>
      <c r="AE19" s="246">
        <v>0</v>
      </c>
      <c r="AF19" s="246">
        <v>0</v>
      </c>
      <c r="AG19" s="246">
        <v>2538667</v>
      </c>
      <c r="AH19" s="246">
        <v>2538667</v>
      </c>
      <c r="AI19" s="246">
        <v>24861667</v>
      </c>
      <c r="AJ19" s="246">
        <v>24861667</v>
      </c>
      <c r="AK19" s="246">
        <v>20653000</v>
      </c>
      <c r="AL19" s="246">
        <v>20653000</v>
      </c>
      <c r="AM19" s="246">
        <v>20653000</v>
      </c>
      <c r="AN19" s="246">
        <v>20653000</v>
      </c>
      <c r="AO19" s="246">
        <v>47115800</v>
      </c>
      <c r="AP19" s="246">
        <v>38391800</v>
      </c>
      <c r="AQ19" s="246">
        <v>29377000</v>
      </c>
      <c r="AR19" s="246">
        <v>38101000</v>
      </c>
      <c r="AS19" s="246">
        <v>29377000</v>
      </c>
      <c r="AT19" s="246">
        <v>29377000</v>
      </c>
      <c r="AU19" s="246">
        <v>29377000</v>
      </c>
      <c r="AV19" s="246">
        <v>29377000</v>
      </c>
      <c r="AW19" s="246">
        <v>29377000</v>
      </c>
      <c r="AX19" s="246">
        <v>29377000</v>
      </c>
      <c r="AY19" s="246">
        <v>52552135</v>
      </c>
      <c r="AZ19" s="246">
        <v>35774600</v>
      </c>
      <c r="BA19" s="246">
        <f t="shared" si="2"/>
        <v>285882269</v>
      </c>
      <c r="BB19" s="246">
        <f t="shared" si="3"/>
        <v>285882269</v>
      </c>
      <c r="BC19" s="246">
        <f t="shared" si="4"/>
        <v>269104734</v>
      </c>
      <c r="BD19" s="246">
        <f t="shared" si="5"/>
        <v>285882269</v>
      </c>
      <c r="BE19" s="246">
        <f t="shared" si="6"/>
        <v>269104734</v>
      </c>
      <c r="BF19" s="246">
        <v>415028000</v>
      </c>
      <c r="BG19" s="246">
        <v>0</v>
      </c>
      <c r="BH19" s="246">
        <v>0</v>
      </c>
      <c r="BI19" s="246">
        <v>818300</v>
      </c>
      <c r="BJ19" s="246">
        <v>1895300</v>
      </c>
      <c r="BK19" s="246">
        <v>39950000</v>
      </c>
      <c r="BL19" s="246">
        <v>37021400</v>
      </c>
      <c r="BM19" s="246">
        <v>39950000</v>
      </c>
      <c r="BN19" s="246">
        <v>32871000</v>
      </c>
      <c r="BO19" s="246">
        <v>39950000</v>
      </c>
      <c r="BP19" s="246">
        <f>118816700-BN19-BL19-BJ19-BH19</f>
        <v>47029000</v>
      </c>
      <c r="BQ19" s="246">
        <v>39950000</v>
      </c>
      <c r="BR19" s="246">
        <v>39950000</v>
      </c>
      <c r="BS19" s="246">
        <v>39950000</v>
      </c>
      <c r="BT19" s="246">
        <v>39950000</v>
      </c>
      <c r="BU19" s="246">
        <v>39950000</v>
      </c>
      <c r="BV19" s="246">
        <v>29640000</v>
      </c>
      <c r="BW19" s="246">
        <v>39131700</v>
      </c>
      <c r="BX19" s="246">
        <v>40883000</v>
      </c>
      <c r="BY19" s="246">
        <v>36443000</v>
      </c>
      <c r="BZ19" s="246">
        <v>18581000</v>
      </c>
      <c r="CA19" s="246">
        <v>36443000</v>
      </c>
      <c r="CB19" s="246">
        <v>47328300</v>
      </c>
      <c r="CC19" s="246">
        <f>36292500+31601500</f>
        <v>67894000</v>
      </c>
      <c r="CD19" s="246">
        <v>42481500</v>
      </c>
      <c r="CE19" s="246">
        <f t="shared" si="7"/>
        <v>420430000</v>
      </c>
      <c r="CF19" s="246">
        <f t="shared" si="8"/>
        <v>420430000</v>
      </c>
      <c r="CG19" s="246">
        <f t="shared" si="8"/>
        <v>377630500</v>
      </c>
      <c r="CH19" s="246">
        <f t="shared" si="9"/>
        <v>420430000</v>
      </c>
      <c r="CI19" s="246">
        <f t="shared" si="9"/>
        <v>377630500</v>
      </c>
      <c r="CJ19" s="246">
        <f>CM19+CO19+CQ19+CS19+CU19+CW19+CY19+DA19+DC19+DE19+DG19</f>
        <v>330902000</v>
      </c>
      <c r="CK19" s="246">
        <v>0</v>
      </c>
      <c r="CL19" s="246">
        <v>0</v>
      </c>
      <c r="CM19" s="246">
        <v>0</v>
      </c>
      <c r="CN19" s="246">
        <v>0</v>
      </c>
      <c r="CO19" s="246">
        <v>7121633</v>
      </c>
      <c r="CP19" s="246">
        <v>7121633</v>
      </c>
      <c r="CQ19" s="246">
        <v>27866134</v>
      </c>
      <c r="CR19" s="246">
        <v>27189067</v>
      </c>
      <c r="CS19" s="246">
        <v>34543000</v>
      </c>
      <c r="CT19" s="246">
        <v>29465000</v>
      </c>
      <c r="CU19" s="246">
        <v>34543000</v>
      </c>
      <c r="CV19" s="246">
        <v>29465000</v>
      </c>
      <c r="CW19" s="246">
        <v>33220300</v>
      </c>
      <c r="CX19" s="246">
        <v>44053367</v>
      </c>
      <c r="CY19" s="246">
        <v>34543000</v>
      </c>
      <c r="CZ19" s="246">
        <v>28730167</v>
      </c>
      <c r="DA19" s="246">
        <v>34543000</v>
      </c>
      <c r="DB19" s="246">
        <v>39621000</v>
      </c>
      <c r="DC19" s="246">
        <v>34543000</v>
      </c>
      <c r="DD19" s="246">
        <v>30134000</v>
      </c>
      <c r="DE19" s="246">
        <v>34543000</v>
      </c>
      <c r="DF19" s="246">
        <v>30134000</v>
      </c>
      <c r="DG19" s="246">
        <v>55435933</v>
      </c>
      <c r="DH19" s="246">
        <v>45729433</v>
      </c>
      <c r="DI19" s="246">
        <f>DG19+DE19+DC19+DA19+CW19+CY19+CU19+CS19+CQ19+CO19+CM19+CK19</f>
        <v>330902000</v>
      </c>
      <c r="DJ19" s="246">
        <f t="shared" si="10"/>
        <v>330902000</v>
      </c>
      <c r="DK19" s="246">
        <f t="shared" si="11"/>
        <v>311642667</v>
      </c>
      <c r="DL19" s="246">
        <f t="shared" si="16"/>
        <v>330902000</v>
      </c>
      <c r="DM19" s="246">
        <f t="shared" si="17"/>
        <v>311642667</v>
      </c>
      <c r="DN19" s="246">
        <v>418836000</v>
      </c>
      <c r="DO19" s="246">
        <v>0</v>
      </c>
      <c r="DP19" s="246">
        <v>0</v>
      </c>
      <c r="DQ19" s="246">
        <v>0</v>
      </c>
      <c r="DR19" s="246">
        <v>0</v>
      </c>
      <c r="DS19" s="246">
        <v>6757500</v>
      </c>
      <c r="DT19" s="246">
        <v>3078000</v>
      </c>
      <c r="DU19" s="246">
        <v>24645000</v>
      </c>
      <c r="DV19" s="246">
        <v>13686200</v>
      </c>
      <c r="DW19" s="246">
        <v>24645000</v>
      </c>
      <c r="DX19" s="614">
        <v>19473067</v>
      </c>
      <c r="DY19" s="246">
        <v>24645000</v>
      </c>
      <c r="DZ19" s="246"/>
      <c r="EA19" s="246">
        <v>331386000</v>
      </c>
      <c r="EB19" s="246"/>
      <c r="EC19" s="246">
        <v>6757500</v>
      </c>
      <c r="ED19" s="246"/>
      <c r="EE19" s="246"/>
      <c r="EF19" s="246"/>
      <c r="EG19" s="246"/>
      <c r="EH19" s="246"/>
      <c r="EI19" s="246"/>
      <c r="EJ19" s="246"/>
      <c r="EK19" s="246"/>
      <c r="EL19" s="246"/>
      <c r="EM19" s="648">
        <f>EK19+EI19+EG19+EE19+EA19+DY19+DW19+DU19+DS19+DQ19+DO19</f>
        <v>412078500</v>
      </c>
      <c r="EN19" s="648">
        <f t="shared" si="31"/>
        <v>56047500</v>
      </c>
      <c r="EO19" s="648">
        <f t="shared" si="31"/>
        <v>36237267</v>
      </c>
      <c r="EP19" s="648">
        <f>DO19+DQ19+DS19+DU19+DW19+DY19+EA19+EC19</f>
        <v>418836000</v>
      </c>
      <c r="EQ19" s="648">
        <f>EO19</f>
        <v>36237267</v>
      </c>
      <c r="ER19" s="626">
        <f t="shared" si="12"/>
        <v>0.79014270643132478</v>
      </c>
      <c r="ES19" s="627">
        <f t="shared" si="27"/>
        <v>0.64654564431955042</v>
      </c>
      <c r="ET19" s="628">
        <f>INVERSIÓN!EQ19/INVERSIÓN!EP19</f>
        <v>8.6518988339111258E-2</v>
      </c>
      <c r="EU19" s="629">
        <f t="shared" si="14"/>
        <v>0.90976854418843212</v>
      </c>
      <c r="EV19" s="632">
        <f>IFERROR((AA19+BE19+CI19+DM19+EQ19)/G19,0)</f>
        <v>0</v>
      </c>
      <c r="EW19" s="861"/>
      <c r="EX19" s="861"/>
      <c r="EY19" s="861"/>
      <c r="EZ19" s="861"/>
      <c r="FA19" s="861"/>
    </row>
    <row r="20" spans="1:303" s="214" customFormat="1" ht="39" customHeight="1" x14ac:dyDescent="0.25">
      <c r="A20" s="942"/>
      <c r="B20" s="945"/>
      <c r="C20" s="948"/>
      <c r="D20" s="861"/>
      <c r="E20" s="952"/>
      <c r="F20" s="251" t="s">
        <v>42</v>
      </c>
      <c r="G20" s="477">
        <f>AA20+BE20+CI20+DL20+DN20</f>
        <v>1.3699999999999999</v>
      </c>
      <c r="H20" s="654"/>
      <c r="I20" s="240"/>
      <c r="J20" s="240"/>
      <c r="K20" s="240"/>
      <c r="L20" s="240"/>
      <c r="M20" s="240"/>
      <c r="N20" s="240"/>
      <c r="O20" s="240"/>
      <c r="P20" s="240"/>
      <c r="Q20" s="240"/>
      <c r="R20" s="240"/>
      <c r="S20" s="240"/>
      <c r="T20" s="481"/>
      <c r="U20" s="241"/>
      <c r="V20" s="241"/>
      <c r="W20" s="613"/>
      <c r="X20" s="613"/>
      <c r="Y20" s="613"/>
      <c r="Z20" s="506">
        <v>0</v>
      </c>
      <c r="AA20" s="506">
        <v>0</v>
      </c>
      <c r="AB20" s="633">
        <v>0.72</v>
      </c>
      <c r="AC20" s="242">
        <v>0</v>
      </c>
      <c r="AD20" s="243">
        <v>0</v>
      </c>
      <c r="AE20" s="242">
        <v>0.72</v>
      </c>
      <c r="AF20" s="243">
        <v>0.72</v>
      </c>
      <c r="AG20" s="243">
        <v>0</v>
      </c>
      <c r="AH20" s="243">
        <v>0</v>
      </c>
      <c r="AI20" s="243">
        <v>0</v>
      </c>
      <c r="AJ20" s="243">
        <v>0</v>
      </c>
      <c r="AK20" s="243">
        <v>0</v>
      </c>
      <c r="AL20" s="243">
        <v>0</v>
      </c>
      <c r="AM20" s="243">
        <v>0</v>
      </c>
      <c r="AN20" s="243">
        <v>0</v>
      </c>
      <c r="AO20" s="243"/>
      <c r="AP20" s="243"/>
      <c r="AQ20" s="243">
        <v>0</v>
      </c>
      <c r="AR20" s="243">
        <v>0</v>
      </c>
      <c r="AS20" s="243"/>
      <c r="AT20" s="243"/>
      <c r="AU20" s="243">
        <v>0</v>
      </c>
      <c r="AV20" s="243">
        <v>0</v>
      </c>
      <c r="AW20" s="243">
        <v>0</v>
      </c>
      <c r="AX20" s="243">
        <v>0</v>
      </c>
      <c r="AY20" s="243"/>
      <c r="AZ20" s="243"/>
      <c r="BA20" s="614">
        <f t="shared" si="2"/>
        <v>0.72</v>
      </c>
      <c r="BB20" s="614">
        <f t="shared" si="3"/>
        <v>0.72</v>
      </c>
      <c r="BC20" s="614">
        <f t="shared" si="4"/>
        <v>0.72</v>
      </c>
      <c r="BD20" s="614">
        <f t="shared" si="5"/>
        <v>0.72</v>
      </c>
      <c r="BE20" s="614">
        <f t="shared" si="6"/>
        <v>0.72</v>
      </c>
      <c r="BF20" s="614">
        <v>0.18</v>
      </c>
      <c r="BG20" s="614">
        <v>0.18</v>
      </c>
      <c r="BH20" s="614">
        <v>0.18</v>
      </c>
      <c r="BI20" s="614">
        <v>0</v>
      </c>
      <c r="BJ20" s="473">
        <v>0</v>
      </c>
      <c r="BK20" s="614">
        <v>0</v>
      </c>
      <c r="BL20" s="614">
        <v>0</v>
      </c>
      <c r="BM20" s="614">
        <v>0</v>
      </c>
      <c r="BN20" s="614">
        <v>0</v>
      </c>
      <c r="BO20" s="614">
        <v>0</v>
      </c>
      <c r="BP20" s="614">
        <v>0</v>
      </c>
      <c r="BQ20" s="614">
        <v>0</v>
      </c>
      <c r="BR20" s="614">
        <v>0</v>
      </c>
      <c r="BS20" s="614">
        <v>0</v>
      </c>
      <c r="BT20" s="614">
        <v>0</v>
      </c>
      <c r="BU20" s="614">
        <v>0</v>
      </c>
      <c r="BV20" s="614">
        <v>0</v>
      </c>
      <c r="BW20" s="614">
        <v>0</v>
      </c>
      <c r="BX20" s="614">
        <v>0</v>
      </c>
      <c r="BY20" s="614">
        <v>0</v>
      </c>
      <c r="BZ20" s="614">
        <v>0</v>
      </c>
      <c r="CA20" s="614">
        <v>0</v>
      </c>
      <c r="CB20" s="614">
        <v>0</v>
      </c>
      <c r="CC20" s="614">
        <v>0</v>
      </c>
      <c r="CD20" s="614">
        <v>0</v>
      </c>
      <c r="CE20" s="614">
        <f t="shared" si="7"/>
        <v>0.18</v>
      </c>
      <c r="CF20" s="614">
        <f t="shared" si="8"/>
        <v>0.18</v>
      </c>
      <c r="CG20" s="614">
        <f t="shared" si="8"/>
        <v>0.18</v>
      </c>
      <c r="CH20" s="614">
        <f t="shared" si="9"/>
        <v>0.18</v>
      </c>
      <c r="CI20" s="614">
        <f t="shared" si="9"/>
        <v>0.18</v>
      </c>
      <c r="CJ20" s="614">
        <v>0.47</v>
      </c>
      <c r="CK20" s="614">
        <v>0.16</v>
      </c>
      <c r="CL20" s="614">
        <v>0.16</v>
      </c>
      <c r="CM20" s="614">
        <v>0.23</v>
      </c>
      <c r="CN20" s="614">
        <v>0.23</v>
      </c>
      <c r="CO20" s="614">
        <v>0</v>
      </c>
      <c r="CP20" s="614">
        <v>0</v>
      </c>
      <c r="CQ20" s="614">
        <v>0</v>
      </c>
      <c r="CR20" s="614">
        <v>0</v>
      </c>
      <c r="CS20" s="614">
        <v>0</v>
      </c>
      <c r="CT20" s="614">
        <v>0.08</v>
      </c>
      <c r="CU20" s="615">
        <v>0</v>
      </c>
      <c r="CV20" s="615">
        <v>0</v>
      </c>
      <c r="CW20" s="614">
        <v>0</v>
      </c>
      <c r="CX20" s="614">
        <v>0</v>
      </c>
      <c r="CY20" s="614">
        <v>0.08</v>
      </c>
      <c r="CZ20" s="614">
        <v>0</v>
      </c>
      <c r="DA20" s="614">
        <v>0</v>
      </c>
      <c r="DB20" s="614">
        <v>0</v>
      </c>
      <c r="DC20" s="614">
        <v>0</v>
      </c>
      <c r="DD20" s="614">
        <v>0</v>
      </c>
      <c r="DE20" s="614">
        <v>0</v>
      </c>
      <c r="DF20" s="614">
        <v>0</v>
      </c>
      <c r="DG20" s="614">
        <v>0</v>
      </c>
      <c r="DH20" s="614"/>
      <c r="DI20" s="651">
        <f t="shared" si="32"/>
        <v>0.47</v>
      </c>
      <c r="DJ20" s="615">
        <f t="shared" si="10"/>
        <v>0.47000000000000003</v>
      </c>
      <c r="DK20" s="624">
        <f t="shared" si="11"/>
        <v>0.47000000000000003</v>
      </c>
      <c r="DL20" s="614">
        <f t="shared" si="16"/>
        <v>0.47</v>
      </c>
      <c r="DM20" s="614">
        <f t="shared" si="17"/>
        <v>0.47000000000000003</v>
      </c>
      <c r="DN20" s="613">
        <v>0</v>
      </c>
      <c r="DO20" s="614">
        <v>0</v>
      </c>
      <c r="DP20" s="614">
        <v>0</v>
      </c>
      <c r="DQ20" s="614">
        <v>0</v>
      </c>
      <c r="DR20" s="614">
        <v>0</v>
      </c>
      <c r="DS20" s="614">
        <v>0</v>
      </c>
      <c r="DT20" s="614">
        <v>0</v>
      </c>
      <c r="DU20" s="614">
        <v>0</v>
      </c>
      <c r="DV20" s="614">
        <v>0</v>
      </c>
      <c r="DW20" s="614">
        <v>0</v>
      </c>
      <c r="DX20" s="614">
        <v>0</v>
      </c>
      <c r="DY20" s="614">
        <v>0</v>
      </c>
      <c r="DZ20" s="614"/>
      <c r="EA20" s="614">
        <v>0</v>
      </c>
      <c r="EB20" s="614"/>
      <c r="EC20" s="614">
        <v>0</v>
      </c>
      <c r="ED20" s="614"/>
      <c r="EE20" s="614"/>
      <c r="EF20" s="614"/>
      <c r="EG20" s="614"/>
      <c r="EH20" s="614"/>
      <c r="EI20" s="614"/>
      <c r="EJ20" s="614"/>
      <c r="EK20" s="614"/>
      <c r="EL20" s="614"/>
      <c r="EM20" s="648">
        <f t="shared" ref="EM20:EM21" si="33">EK20+EI20+EG20+EE20+EA20+DY20+DW20+DU20+DS20+DQ20+DO20</f>
        <v>0</v>
      </c>
      <c r="EN20" s="648">
        <f t="shared" ref="EN20:EN21" si="34">DO20+DQ20+DS20+DU20+DW20</f>
        <v>0</v>
      </c>
      <c r="EO20" s="648">
        <f t="shared" ref="EO20:EO21" si="35">DP20+DR20+DT20+DV20+DX20</f>
        <v>0</v>
      </c>
      <c r="EP20" s="648">
        <f t="shared" ref="EP20:EP21" si="36">DO20+DQ20+DS20+DU20+DW20+DY20+EA20+EC20</f>
        <v>0</v>
      </c>
      <c r="EQ20" s="648">
        <f t="shared" ref="EQ20:EQ21" si="37">EO20</f>
        <v>0</v>
      </c>
      <c r="ER20" s="626">
        <f>IFERROR(DX20/DW20,0)</f>
        <v>0</v>
      </c>
      <c r="ES20" s="627">
        <f t="shared" si="27"/>
        <v>0</v>
      </c>
      <c r="ET20" s="628">
        <f>IFERROR(INVERSIÓN!EQ20/INVERSIÓN!EP20,0)</f>
        <v>0</v>
      </c>
      <c r="EU20" s="629">
        <f t="shared" si="14"/>
        <v>1</v>
      </c>
      <c r="EV20" s="630">
        <f t="shared" si="15"/>
        <v>1</v>
      </c>
      <c r="EW20" s="861"/>
      <c r="EX20" s="861"/>
      <c r="EY20" s="861"/>
      <c r="EZ20" s="861"/>
      <c r="FA20" s="861"/>
    </row>
    <row r="21" spans="1:303" s="212" customFormat="1" ht="39" customHeight="1" x14ac:dyDescent="0.25">
      <c r="A21" s="942"/>
      <c r="B21" s="945"/>
      <c r="C21" s="948"/>
      <c r="D21" s="861"/>
      <c r="E21" s="952"/>
      <c r="F21" s="249" t="s">
        <v>4</v>
      </c>
      <c r="G21" s="237">
        <f>AA21+BE21+CI21+DM21+EP21</f>
        <v>125015898</v>
      </c>
      <c r="H21" s="246"/>
      <c r="I21" s="246"/>
      <c r="J21" s="246"/>
      <c r="K21" s="246"/>
      <c r="L21" s="246"/>
      <c r="M21" s="246"/>
      <c r="N21" s="246"/>
      <c r="O21" s="246"/>
      <c r="P21" s="246"/>
      <c r="Q21" s="246"/>
      <c r="R21" s="246"/>
      <c r="S21" s="246"/>
      <c r="T21" s="246"/>
      <c r="U21" s="246"/>
      <c r="V21" s="246"/>
      <c r="W21" s="246"/>
      <c r="X21" s="246"/>
      <c r="Y21" s="246"/>
      <c r="Z21" s="246">
        <v>0</v>
      </c>
      <c r="AA21" s="246">
        <v>0</v>
      </c>
      <c r="AB21" s="246">
        <v>62324833</v>
      </c>
      <c r="AC21" s="246">
        <v>6836000</v>
      </c>
      <c r="AD21" s="246">
        <v>6836000</v>
      </c>
      <c r="AE21" s="246">
        <v>34741534</v>
      </c>
      <c r="AF21" s="246">
        <v>34741534</v>
      </c>
      <c r="AG21" s="246">
        <v>19562966</v>
      </c>
      <c r="AH21" s="246">
        <v>19562966</v>
      </c>
      <c r="AI21" s="246">
        <v>1184333</v>
      </c>
      <c r="AJ21" s="246">
        <v>1184333</v>
      </c>
      <c r="AK21" s="246">
        <v>0</v>
      </c>
      <c r="AL21" s="246">
        <v>0</v>
      </c>
      <c r="AM21" s="246">
        <v>0</v>
      </c>
      <c r="AN21" s="246">
        <v>0</v>
      </c>
      <c r="AO21" s="246"/>
      <c r="AP21" s="246"/>
      <c r="AQ21" s="246"/>
      <c r="AR21" s="246"/>
      <c r="AS21" s="246"/>
      <c r="AT21" s="246"/>
      <c r="AU21" s="246">
        <v>0</v>
      </c>
      <c r="AV21" s="246">
        <v>0</v>
      </c>
      <c r="AW21" s="246">
        <v>0</v>
      </c>
      <c r="AX21" s="246">
        <v>0</v>
      </c>
      <c r="AY21" s="246"/>
      <c r="AZ21" s="246"/>
      <c r="BA21" s="246">
        <f t="shared" si="2"/>
        <v>62324833</v>
      </c>
      <c r="BB21" s="246">
        <f t="shared" si="3"/>
        <v>62324833</v>
      </c>
      <c r="BC21" s="246">
        <f t="shared" si="4"/>
        <v>62324833</v>
      </c>
      <c r="BD21" s="246">
        <f t="shared" si="5"/>
        <v>62324833</v>
      </c>
      <c r="BE21" s="246">
        <f t="shared" si="6"/>
        <v>62324833</v>
      </c>
      <c r="BF21" s="246">
        <v>16777532</v>
      </c>
      <c r="BG21" s="246">
        <v>16777532</v>
      </c>
      <c r="BH21" s="246">
        <v>16777532</v>
      </c>
      <c r="BI21" s="246">
        <v>0</v>
      </c>
      <c r="BJ21" s="246">
        <v>0</v>
      </c>
      <c r="BK21" s="246">
        <v>0</v>
      </c>
      <c r="BL21" s="246">
        <v>0</v>
      </c>
      <c r="BM21" s="246">
        <v>0</v>
      </c>
      <c r="BN21" s="246">
        <v>0</v>
      </c>
      <c r="BO21" s="246">
        <v>0</v>
      </c>
      <c r="BP21" s="246">
        <v>0</v>
      </c>
      <c r="BQ21" s="246">
        <v>0</v>
      </c>
      <c r="BR21" s="246">
        <v>0</v>
      </c>
      <c r="BS21" s="246">
        <v>0</v>
      </c>
      <c r="BT21" s="246">
        <v>0</v>
      </c>
      <c r="BU21" s="246">
        <v>0</v>
      </c>
      <c r="BV21" s="246">
        <v>0</v>
      </c>
      <c r="BW21" s="246">
        <v>0</v>
      </c>
      <c r="BX21" s="246">
        <v>0</v>
      </c>
      <c r="BY21" s="246">
        <v>0</v>
      </c>
      <c r="BZ21" s="246">
        <v>0</v>
      </c>
      <c r="CA21" s="246">
        <v>0</v>
      </c>
      <c r="CB21" s="246">
        <v>0</v>
      </c>
      <c r="CC21" s="246">
        <v>0</v>
      </c>
      <c r="CD21" s="246">
        <v>0</v>
      </c>
      <c r="CE21" s="246">
        <f t="shared" si="7"/>
        <v>16777532</v>
      </c>
      <c r="CF21" s="246">
        <f t="shared" si="8"/>
        <v>16777532</v>
      </c>
      <c r="CG21" s="246">
        <f t="shared" si="8"/>
        <v>16777532</v>
      </c>
      <c r="CH21" s="246">
        <f t="shared" si="9"/>
        <v>16777532</v>
      </c>
      <c r="CI21" s="246">
        <f t="shared" si="9"/>
        <v>16777532</v>
      </c>
      <c r="CJ21" s="246">
        <v>40812200</v>
      </c>
      <c r="CK21" s="246">
        <v>12973900</v>
      </c>
      <c r="CL21" s="246">
        <v>12973900</v>
      </c>
      <c r="CM21" s="246">
        <v>12160600</v>
      </c>
      <c r="CN21" s="246">
        <v>12160600</v>
      </c>
      <c r="CO21" s="246">
        <v>1519700</v>
      </c>
      <c r="CP21" s="246">
        <v>1519700</v>
      </c>
      <c r="CQ21" s="246">
        <v>0</v>
      </c>
      <c r="CR21" s="246">
        <v>0</v>
      </c>
      <c r="CS21" s="246">
        <v>0</v>
      </c>
      <c r="CT21" s="246">
        <v>0</v>
      </c>
      <c r="CU21" s="246">
        <v>0</v>
      </c>
      <c r="CV21" s="246">
        <v>0</v>
      </c>
      <c r="CW21" s="246">
        <v>0</v>
      </c>
      <c r="CX21" s="246">
        <v>0</v>
      </c>
      <c r="CY21" s="246">
        <v>14158000</v>
      </c>
      <c r="CZ21" s="246">
        <v>0</v>
      </c>
      <c r="DA21" s="246">
        <v>0</v>
      </c>
      <c r="DB21" s="246">
        <v>0</v>
      </c>
      <c r="DC21" s="246">
        <v>0</v>
      </c>
      <c r="DD21" s="246">
        <v>0</v>
      </c>
      <c r="DE21" s="246">
        <v>0</v>
      </c>
      <c r="DF21" s="246">
        <v>0</v>
      </c>
      <c r="DG21" s="246">
        <v>0</v>
      </c>
      <c r="DH21" s="246"/>
      <c r="DI21" s="246">
        <f t="shared" si="32"/>
        <v>40812200</v>
      </c>
      <c r="DJ21" s="246">
        <f t="shared" si="10"/>
        <v>40812200</v>
      </c>
      <c r="DK21" s="246">
        <f t="shared" si="11"/>
        <v>26654200</v>
      </c>
      <c r="DL21" s="246">
        <f t="shared" si="16"/>
        <v>40812200</v>
      </c>
      <c r="DM21" s="246">
        <f t="shared" si="17"/>
        <v>26654200</v>
      </c>
      <c r="DN21" s="246">
        <v>19259333</v>
      </c>
      <c r="DO21" s="246">
        <v>4400933</v>
      </c>
      <c r="DP21" s="246">
        <v>4400933</v>
      </c>
      <c r="DQ21" s="246">
        <v>9567600</v>
      </c>
      <c r="DR21" s="246">
        <v>3124333</v>
      </c>
      <c r="DS21" s="246">
        <v>5290800</v>
      </c>
      <c r="DT21" s="246">
        <v>2034267</v>
      </c>
      <c r="DU21" s="246">
        <v>0</v>
      </c>
      <c r="DV21" s="246">
        <v>9699800</v>
      </c>
      <c r="DW21" s="246">
        <v>0</v>
      </c>
      <c r="DX21" s="614">
        <v>0</v>
      </c>
      <c r="DY21" s="246">
        <v>0</v>
      </c>
      <c r="DZ21" s="246"/>
      <c r="EA21" s="246">
        <v>0</v>
      </c>
      <c r="EB21" s="246"/>
      <c r="EC21" s="246">
        <v>0</v>
      </c>
      <c r="ED21" s="246"/>
      <c r="EE21" s="246"/>
      <c r="EF21" s="246"/>
      <c r="EG21" s="246"/>
      <c r="EH21" s="246"/>
      <c r="EI21" s="246"/>
      <c r="EJ21" s="246"/>
      <c r="EK21" s="246"/>
      <c r="EL21" s="246"/>
      <c r="EM21" s="648">
        <f t="shared" si="33"/>
        <v>19259333</v>
      </c>
      <c r="EN21" s="648">
        <f t="shared" si="34"/>
        <v>19259333</v>
      </c>
      <c r="EO21" s="648">
        <f t="shared" si="35"/>
        <v>19259333</v>
      </c>
      <c r="EP21" s="648">
        <f t="shared" si="36"/>
        <v>19259333</v>
      </c>
      <c r="EQ21" s="648">
        <f t="shared" si="37"/>
        <v>19259333</v>
      </c>
      <c r="ER21" s="626">
        <f>IFERROR(DX21/DW21,0)</f>
        <v>0</v>
      </c>
      <c r="ES21" s="627">
        <f t="shared" si="27"/>
        <v>1</v>
      </c>
      <c r="ET21" s="628">
        <f>INVERSIÓN!EQ21/INVERSIÓN!EP21</f>
        <v>1</v>
      </c>
      <c r="EU21" s="629">
        <f t="shared" si="14"/>
        <v>0.89827115426486082</v>
      </c>
      <c r="EV21" s="630">
        <f t="shared" si="15"/>
        <v>1</v>
      </c>
      <c r="EW21" s="861"/>
      <c r="EX21" s="861"/>
      <c r="EY21" s="861"/>
      <c r="EZ21" s="861"/>
      <c r="FA21" s="861"/>
    </row>
    <row r="22" spans="1:303" s="213" customFormat="1" ht="39" customHeight="1" thickBot="1" x14ac:dyDescent="0.3">
      <c r="A22" s="942"/>
      <c r="B22" s="945"/>
      <c r="C22" s="948"/>
      <c r="D22" s="861"/>
      <c r="E22" s="952"/>
      <c r="F22" s="251" t="s">
        <v>43</v>
      </c>
      <c r="G22" s="482">
        <f>AA22+BE22+CI22+DL22+DN22</f>
        <v>99.995880799142398</v>
      </c>
      <c r="H22" s="655">
        <v>12.5</v>
      </c>
      <c r="I22" s="656"/>
      <c r="J22" s="656"/>
      <c r="K22" s="656">
        <f>+K17</f>
        <v>12.5</v>
      </c>
      <c r="L22" s="656"/>
      <c r="M22" s="656">
        <f t="shared" ref="M22:Z22" si="38">+M17</f>
        <v>12.5</v>
      </c>
      <c r="N22" s="656">
        <f t="shared" si="38"/>
        <v>2.5</v>
      </c>
      <c r="O22" s="656">
        <f t="shared" si="38"/>
        <v>12.5</v>
      </c>
      <c r="P22" s="656">
        <f t="shared" si="38"/>
        <v>5</v>
      </c>
      <c r="Q22" s="656">
        <f t="shared" si="38"/>
        <v>12.5</v>
      </c>
      <c r="R22" s="656">
        <f t="shared" si="38"/>
        <v>7.5</v>
      </c>
      <c r="S22" s="656">
        <f t="shared" si="38"/>
        <v>12.5</v>
      </c>
      <c r="T22" s="656">
        <f t="shared" si="38"/>
        <v>9.9</v>
      </c>
      <c r="U22" s="656">
        <f t="shared" si="38"/>
        <v>12.5</v>
      </c>
      <c r="V22" s="656">
        <f t="shared" si="38"/>
        <v>11.78</v>
      </c>
      <c r="W22" s="657">
        <f t="shared" si="38"/>
        <v>12.5</v>
      </c>
      <c r="X22" s="657">
        <f t="shared" si="38"/>
        <v>12.5</v>
      </c>
      <c r="Y22" s="657">
        <f t="shared" si="38"/>
        <v>11.8</v>
      </c>
      <c r="Z22" s="656">
        <f t="shared" si="38"/>
        <v>12.5</v>
      </c>
      <c r="AA22" s="472">
        <f>AA17+AA20</f>
        <v>11.78</v>
      </c>
      <c r="AB22" s="472">
        <f t="shared" ref="AB22:CJ22" si="39">AB17+AB20</f>
        <v>25.72</v>
      </c>
      <c r="AC22" s="472">
        <f t="shared" si="39"/>
        <v>2.08</v>
      </c>
      <c r="AD22" s="472">
        <f t="shared" si="39"/>
        <v>0</v>
      </c>
      <c r="AE22" s="472">
        <f t="shared" si="39"/>
        <v>2.8</v>
      </c>
      <c r="AF22" s="472">
        <f t="shared" si="39"/>
        <v>4.88</v>
      </c>
      <c r="AG22" s="472">
        <f t="shared" si="39"/>
        <v>2.08</v>
      </c>
      <c r="AH22" s="472">
        <f t="shared" si="39"/>
        <v>2.08</v>
      </c>
      <c r="AI22" s="472">
        <f t="shared" si="39"/>
        <v>2.08</v>
      </c>
      <c r="AJ22" s="472">
        <f t="shared" si="39"/>
        <v>1.36</v>
      </c>
      <c r="AK22" s="472">
        <f t="shared" si="39"/>
        <v>2.0840000000000001</v>
      </c>
      <c r="AL22" s="472">
        <f t="shared" si="39"/>
        <v>1.3</v>
      </c>
      <c r="AM22" s="472">
        <f t="shared" si="39"/>
        <v>2.08</v>
      </c>
      <c r="AN22" s="472">
        <f t="shared" si="39"/>
        <v>2.5</v>
      </c>
      <c r="AO22" s="472">
        <f t="shared" si="39"/>
        <v>2.08</v>
      </c>
      <c r="AP22" s="472">
        <f t="shared" si="39"/>
        <v>1.73</v>
      </c>
      <c r="AQ22" s="472">
        <f t="shared" si="39"/>
        <v>2.08</v>
      </c>
      <c r="AR22" s="472">
        <f t="shared" si="39"/>
        <v>2.14</v>
      </c>
      <c r="AS22" s="472">
        <f t="shared" si="39"/>
        <v>2.08</v>
      </c>
      <c r="AT22" s="472">
        <f t="shared" si="39"/>
        <v>1.78</v>
      </c>
      <c r="AU22" s="472">
        <f t="shared" si="39"/>
        <v>2.08</v>
      </c>
      <c r="AV22" s="472">
        <f t="shared" si="39"/>
        <v>2.4765306122448969</v>
      </c>
      <c r="AW22" s="472">
        <f t="shared" si="39"/>
        <v>2.08</v>
      </c>
      <c r="AX22" s="472">
        <f t="shared" si="39"/>
        <v>2.69</v>
      </c>
      <c r="AY22" s="472">
        <f t="shared" si="39"/>
        <v>2.12</v>
      </c>
      <c r="AZ22" s="472">
        <f t="shared" si="39"/>
        <v>2.6</v>
      </c>
      <c r="BA22" s="472">
        <f t="shared" si="39"/>
        <v>25.723999999999993</v>
      </c>
      <c r="BB22" s="472">
        <f t="shared" si="39"/>
        <v>25.723999999999993</v>
      </c>
      <c r="BC22" s="472">
        <f t="shared" si="39"/>
        <v>25.536530612244899</v>
      </c>
      <c r="BD22" s="472">
        <f t="shared" si="39"/>
        <v>25.723999999999993</v>
      </c>
      <c r="BE22" s="472">
        <f t="shared" si="39"/>
        <v>25.536530612244899</v>
      </c>
      <c r="BF22" s="472">
        <f t="shared" si="39"/>
        <v>25.18</v>
      </c>
      <c r="BG22" s="472">
        <f t="shared" si="39"/>
        <v>0.18</v>
      </c>
      <c r="BH22" s="472">
        <f t="shared" si="39"/>
        <v>0.18</v>
      </c>
      <c r="BI22" s="472">
        <f t="shared" si="39"/>
        <v>2.4</v>
      </c>
      <c r="BJ22" s="472">
        <f t="shared" si="39"/>
        <v>1.96</v>
      </c>
      <c r="BK22" s="472">
        <f t="shared" si="39"/>
        <v>2.4</v>
      </c>
      <c r="BL22" s="472">
        <f t="shared" si="39"/>
        <v>2.76</v>
      </c>
      <c r="BM22" s="472">
        <f t="shared" si="39"/>
        <v>2.4</v>
      </c>
      <c r="BN22" s="472">
        <f t="shared" si="39"/>
        <v>2.48</v>
      </c>
      <c r="BO22" s="472">
        <f t="shared" si="39"/>
        <v>2.4</v>
      </c>
      <c r="BP22" s="472">
        <f t="shared" si="39"/>
        <v>2.4</v>
      </c>
      <c r="BQ22" s="472">
        <f t="shared" si="39"/>
        <v>2.4</v>
      </c>
      <c r="BR22" s="472">
        <f t="shared" si="39"/>
        <v>2.4</v>
      </c>
      <c r="BS22" s="472">
        <f t="shared" si="39"/>
        <v>2.4</v>
      </c>
      <c r="BT22" s="472">
        <f t="shared" si="39"/>
        <v>2.4</v>
      </c>
      <c r="BU22" s="472">
        <f t="shared" si="39"/>
        <v>2.4</v>
      </c>
      <c r="BV22" s="472">
        <f t="shared" si="39"/>
        <v>0.27692307692307688</v>
      </c>
      <c r="BW22" s="472">
        <f t="shared" si="39"/>
        <v>2.4</v>
      </c>
      <c r="BX22" s="472">
        <f t="shared" si="39"/>
        <v>1.9634271099744245</v>
      </c>
      <c r="BY22" s="472">
        <f t="shared" si="39"/>
        <v>2.4</v>
      </c>
      <c r="BZ22" s="472">
        <f t="shared" si="39"/>
        <v>2.4</v>
      </c>
      <c r="CA22" s="472">
        <f t="shared" si="39"/>
        <v>2.4</v>
      </c>
      <c r="CB22" s="472">
        <f t="shared" si="39"/>
        <v>3</v>
      </c>
      <c r="CC22" s="472">
        <f t="shared" si="39"/>
        <v>1</v>
      </c>
      <c r="CD22" s="472">
        <f t="shared" si="39"/>
        <v>2.4889999999999999</v>
      </c>
      <c r="CE22" s="472">
        <f t="shared" si="39"/>
        <v>25.179999999999996</v>
      </c>
      <c r="CF22" s="472">
        <f t="shared" si="39"/>
        <v>25.179999999999996</v>
      </c>
      <c r="CG22" s="472">
        <f t="shared" si="39"/>
        <v>24.709350186897503</v>
      </c>
      <c r="CH22" s="472">
        <f t="shared" si="39"/>
        <v>25.179999999999996</v>
      </c>
      <c r="CI22" s="472">
        <f t="shared" si="39"/>
        <v>24.709350186897503</v>
      </c>
      <c r="CJ22" s="472">
        <f t="shared" si="39"/>
        <v>25.47</v>
      </c>
      <c r="CK22" s="472">
        <f>CK17+CK20</f>
        <v>0.16</v>
      </c>
      <c r="CL22" s="472">
        <f t="shared" ref="CL22:DH22" si="40">CL17+CL20</f>
        <v>0.16</v>
      </c>
      <c r="CM22" s="472">
        <f t="shared" si="40"/>
        <v>0.23</v>
      </c>
      <c r="CN22" s="472">
        <f t="shared" si="40"/>
        <v>0.23</v>
      </c>
      <c r="CO22" s="472">
        <f t="shared" si="40"/>
        <v>2.5</v>
      </c>
      <c r="CP22" s="472">
        <f t="shared" si="40"/>
        <v>1.34</v>
      </c>
      <c r="CQ22" s="472">
        <f t="shared" si="40"/>
        <v>2.5</v>
      </c>
      <c r="CR22" s="472">
        <f t="shared" si="40"/>
        <v>3.6</v>
      </c>
      <c r="CS22" s="502">
        <f t="shared" si="40"/>
        <v>2.5</v>
      </c>
      <c r="CT22" s="502">
        <f t="shared" si="40"/>
        <v>2.64</v>
      </c>
      <c r="CU22" s="518">
        <f t="shared" si="40"/>
        <v>2.5</v>
      </c>
      <c r="CV22" s="518">
        <f t="shared" si="40"/>
        <v>2.5</v>
      </c>
      <c r="CW22" s="472">
        <f t="shared" si="40"/>
        <v>2.5</v>
      </c>
      <c r="CX22" s="639">
        <f t="shared" si="40"/>
        <v>2.4900000000000002</v>
      </c>
      <c r="CY22" s="472">
        <f t="shared" si="40"/>
        <v>2.58</v>
      </c>
      <c r="CZ22" s="639">
        <f t="shared" si="40"/>
        <v>2.5</v>
      </c>
      <c r="DA22" s="472">
        <f t="shared" si="40"/>
        <v>2.5</v>
      </c>
      <c r="DB22" s="472">
        <f t="shared" si="40"/>
        <v>2.5099999999999998</v>
      </c>
      <c r="DC22" s="472">
        <f t="shared" si="40"/>
        <v>2.5</v>
      </c>
      <c r="DD22" s="472">
        <f t="shared" si="40"/>
        <v>2.5</v>
      </c>
      <c r="DE22" s="472">
        <f t="shared" si="40"/>
        <v>2.5</v>
      </c>
      <c r="DF22" s="639">
        <f t="shared" si="40"/>
        <v>2.5</v>
      </c>
      <c r="DG22" s="472">
        <f t="shared" si="40"/>
        <v>2.5</v>
      </c>
      <c r="DH22" s="472">
        <f t="shared" si="40"/>
        <v>2.5</v>
      </c>
      <c r="DI22" s="658">
        <f t="shared" si="32"/>
        <v>25.47</v>
      </c>
      <c r="DJ22" s="640">
        <f t="shared" si="10"/>
        <v>25.47</v>
      </c>
      <c r="DK22" s="641">
        <f t="shared" si="11"/>
        <v>25.47</v>
      </c>
      <c r="DL22" s="639">
        <f>DI22</f>
        <v>25.47</v>
      </c>
      <c r="DM22" s="639">
        <f>DK22</f>
        <v>25.47</v>
      </c>
      <c r="DN22" s="472">
        <f>DN17+DN20</f>
        <v>12.5</v>
      </c>
      <c r="DO22" s="639">
        <f t="shared" ref="DO22:DQ22" si="41">+DO17+DO20</f>
        <v>1.4</v>
      </c>
      <c r="DP22" s="639">
        <f t="shared" si="41"/>
        <v>1.4</v>
      </c>
      <c r="DQ22" s="639">
        <f t="shared" si="41"/>
        <v>2.7</v>
      </c>
      <c r="DR22" s="639">
        <v>2.7</v>
      </c>
      <c r="DS22" s="639">
        <v>2.7</v>
      </c>
      <c r="DT22" s="639">
        <v>2.7</v>
      </c>
      <c r="DU22" s="639">
        <f>+DU17+DU20</f>
        <v>2.7</v>
      </c>
      <c r="DV22" s="639">
        <v>0</v>
      </c>
      <c r="DW22" s="639">
        <f>+DW17+DW20</f>
        <v>3</v>
      </c>
      <c r="DX22" s="639">
        <f t="shared" ref="DX22" si="42">+DX17+DX20</f>
        <v>5.1100000000000003</v>
      </c>
      <c r="DY22" s="639">
        <f>+DY17+DY20</f>
        <v>0</v>
      </c>
      <c r="DZ22" s="639"/>
      <c r="EA22" s="639">
        <v>0</v>
      </c>
      <c r="EB22" s="639"/>
      <c r="EC22" s="639">
        <v>0</v>
      </c>
      <c r="ED22" s="639"/>
      <c r="EE22" s="639"/>
      <c r="EF22" s="639"/>
      <c r="EG22" s="639"/>
      <c r="EH22" s="639"/>
      <c r="EI22" s="639"/>
      <c r="EJ22" s="639"/>
      <c r="EK22" s="639"/>
      <c r="EL22" s="639"/>
      <c r="EM22" s="672">
        <f t="shared" ref="EM22" si="43">EK22+EI22+EG22+EE22+EA22+DY22+DW22+DU22+DS22+DQ22+DO22</f>
        <v>12.500000000000002</v>
      </c>
      <c r="EN22" s="672">
        <f>DO22+DQ22+DS22+DU22+DW22</f>
        <v>12.5</v>
      </c>
      <c r="EO22" s="672">
        <f>EO17+EO20</f>
        <v>13.11</v>
      </c>
      <c r="EP22" s="672">
        <f t="shared" ref="EP22:EQ22" si="44">EP17+EP20</f>
        <v>12.5</v>
      </c>
      <c r="EQ22" s="672">
        <f t="shared" si="44"/>
        <v>13.11</v>
      </c>
      <c r="ER22" s="666">
        <f t="shared" si="12"/>
        <v>1.7033333333333334</v>
      </c>
      <c r="ES22" s="642">
        <f t="shared" si="27"/>
        <v>1.0488</v>
      </c>
      <c r="ET22" s="643">
        <f>INVERSIÓN!EQ22/INVERSIÓN!EP22</f>
        <v>1.0488</v>
      </c>
      <c r="EU22" s="644">
        <f t="shared" si="14"/>
        <v>0.99242291711032826</v>
      </c>
      <c r="EV22" s="645">
        <f t="shared" si="15"/>
        <v>1.0061002512816031</v>
      </c>
      <c r="EW22" s="861"/>
      <c r="EX22" s="861"/>
      <c r="EY22" s="861"/>
      <c r="EZ22" s="861"/>
      <c r="FA22" s="861"/>
    </row>
    <row r="23" spans="1:303" s="212" customFormat="1" ht="39" customHeight="1" thickBot="1" x14ac:dyDescent="0.3">
      <c r="A23" s="943"/>
      <c r="B23" s="946"/>
      <c r="C23" s="949"/>
      <c r="D23" s="895"/>
      <c r="E23" s="953"/>
      <c r="F23" s="282" t="s">
        <v>45</v>
      </c>
      <c r="G23" s="492">
        <f>G18+G21</f>
        <v>1777874864</v>
      </c>
      <c r="H23" s="492">
        <f t="shared" ref="H23:BS23" si="45">H18+H21</f>
        <v>200000000</v>
      </c>
      <c r="I23" s="492">
        <f t="shared" si="45"/>
        <v>0</v>
      </c>
      <c r="J23" s="492">
        <f t="shared" si="45"/>
        <v>0</v>
      </c>
      <c r="K23" s="492">
        <f t="shared" si="45"/>
        <v>200000000</v>
      </c>
      <c r="L23" s="492">
        <f t="shared" si="45"/>
        <v>0</v>
      </c>
      <c r="M23" s="492">
        <f t="shared" si="45"/>
        <v>200000000</v>
      </c>
      <c r="N23" s="492">
        <f t="shared" si="45"/>
        <v>114652000</v>
      </c>
      <c r="O23" s="492">
        <f t="shared" si="45"/>
        <v>200000000</v>
      </c>
      <c r="P23" s="492">
        <f t="shared" si="45"/>
        <v>143692000</v>
      </c>
      <c r="Q23" s="492">
        <f t="shared" si="45"/>
        <v>200000000</v>
      </c>
      <c r="R23" s="492">
        <f t="shared" si="45"/>
        <v>143692000</v>
      </c>
      <c r="S23" s="492">
        <f t="shared" si="45"/>
        <v>200000000</v>
      </c>
      <c r="T23" s="492">
        <f t="shared" si="45"/>
        <v>143692000</v>
      </c>
      <c r="U23" s="492">
        <f t="shared" si="45"/>
        <v>200000000</v>
      </c>
      <c r="V23" s="492">
        <f t="shared" si="45"/>
        <v>198796000</v>
      </c>
      <c r="W23" s="492">
        <f t="shared" si="45"/>
        <v>200000000</v>
      </c>
      <c r="X23" s="492">
        <f t="shared" si="45"/>
        <v>200000000</v>
      </c>
      <c r="Y23" s="492">
        <f t="shared" si="45"/>
        <v>198796000</v>
      </c>
      <c r="Z23" s="492">
        <f t="shared" si="45"/>
        <v>200000000</v>
      </c>
      <c r="AA23" s="492">
        <f t="shared" si="45"/>
        <v>198796000</v>
      </c>
      <c r="AB23" s="492">
        <f t="shared" si="45"/>
        <v>317275833</v>
      </c>
      <c r="AC23" s="492">
        <f t="shared" si="45"/>
        <v>6836000</v>
      </c>
      <c r="AD23" s="492">
        <f t="shared" si="45"/>
        <v>6836000</v>
      </c>
      <c r="AE23" s="492">
        <f t="shared" si="45"/>
        <v>100821534</v>
      </c>
      <c r="AF23" s="492">
        <f t="shared" si="45"/>
        <v>100821534</v>
      </c>
      <c r="AG23" s="492">
        <f t="shared" si="45"/>
        <v>207011966</v>
      </c>
      <c r="AH23" s="492">
        <f t="shared" si="45"/>
        <v>207011966</v>
      </c>
      <c r="AI23" s="492">
        <f t="shared" si="45"/>
        <v>1184333</v>
      </c>
      <c r="AJ23" s="492">
        <f t="shared" si="45"/>
        <v>1184333</v>
      </c>
      <c r="AK23" s="492">
        <f t="shared" si="45"/>
        <v>0</v>
      </c>
      <c r="AL23" s="492">
        <f t="shared" si="45"/>
        <v>0</v>
      </c>
      <c r="AM23" s="492">
        <f t="shared" si="45"/>
        <v>0</v>
      </c>
      <c r="AN23" s="492">
        <f t="shared" si="45"/>
        <v>0</v>
      </c>
      <c r="AO23" s="492">
        <f t="shared" si="45"/>
        <v>0</v>
      </c>
      <c r="AP23" s="492">
        <f t="shared" si="45"/>
        <v>0</v>
      </c>
      <c r="AQ23" s="492">
        <f t="shared" si="45"/>
        <v>0</v>
      </c>
      <c r="AR23" s="492">
        <f t="shared" si="45"/>
        <v>0</v>
      </c>
      <c r="AS23" s="492">
        <f t="shared" si="45"/>
        <v>0</v>
      </c>
      <c r="AT23" s="492">
        <f t="shared" si="45"/>
        <v>0</v>
      </c>
      <c r="AU23" s="492">
        <f t="shared" si="45"/>
        <v>0</v>
      </c>
      <c r="AV23" s="492">
        <f t="shared" si="45"/>
        <v>0</v>
      </c>
      <c r="AW23" s="492">
        <f t="shared" si="45"/>
        <v>32353269</v>
      </c>
      <c r="AX23" s="492">
        <f t="shared" si="45"/>
        <v>29912733</v>
      </c>
      <c r="AY23" s="492">
        <f t="shared" si="45"/>
        <v>0</v>
      </c>
      <c r="AZ23" s="492">
        <f t="shared" si="45"/>
        <v>2440533</v>
      </c>
      <c r="BA23" s="492">
        <f t="shared" si="45"/>
        <v>348207102</v>
      </c>
      <c r="BB23" s="492">
        <f t="shared" si="45"/>
        <v>348207102</v>
      </c>
      <c r="BC23" s="492">
        <f t="shared" si="45"/>
        <v>348207099</v>
      </c>
      <c r="BD23" s="492">
        <f t="shared" si="45"/>
        <v>348207102</v>
      </c>
      <c r="BE23" s="492">
        <f t="shared" si="45"/>
        <v>348207099</v>
      </c>
      <c r="BF23" s="492">
        <f t="shared" si="45"/>
        <v>431761532</v>
      </c>
      <c r="BG23" s="492">
        <f t="shared" si="45"/>
        <v>395446532</v>
      </c>
      <c r="BH23" s="492">
        <f t="shared" si="45"/>
        <v>395446532</v>
      </c>
      <c r="BI23" s="492">
        <f t="shared" si="45"/>
        <v>0</v>
      </c>
      <c r="BJ23" s="492">
        <f t="shared" si="45"/>
        <v>0</v>
      </c>
      <c r="BK23" s="492">
        <f t="shared" si="45"/>
        <v>0</v>
      </c>
      <c r="BL23" s="492">
        <f t="shared" si="45"/>
        <v>0</v>
      </c>
      <c r="BM23" s="492">
        <f t="shared" si="45"/>
        <v>0</v>
      </c>
      <c r="BN23" s="492">
        <f t="shared" si="45"/>
        <v>0</v>
      </c>
      <c r="BO23" s="492">
        <f t="shared" si="45"/>
        <v>0</v>
      </c>
      <c r="BP23" s="492">
        <f t="shared" si="45"/>
        <v>0</v>
      </c>
      <c r="BQ23" s="492">
        <f t="shared" si="45"/>
        <v>0</v>
      </c>
      <c r="BR23" s="492">
        <f t="shared" si="45"/>
        <v>0</v>
      </c>
      <c r="BS23" s="492">
        <f t="shared" si="45"/>
        <v>0</v>
      </c>
      <c r="BT23" s="492">
        <f t="shared" ref="BT23:EE23" si="46">BT18+BT21</f>
        <v>0</v>
      </c>
      <c r="BU23" s="492">
        <f t="shared" si="46"/>
        <v>0</v>
      </c>
      <c r="BV23" s="492">
        <f t="shared" si="46"/>
        <v>2571800</v>
      </c>
      <c r="BW23" s="492">
        <f t="shared" si="46"/>
        <v>0</v>
      </c>
      <c r="BX23" s="492">
        <f t="shared" si="46"/>
        <v>0</v>
      </c>
      <c r="BY23" s="492">
        <f t="shared" si="46"/>
        <v>19497000</v>
      </c>
      <c r="BZ23" s="492">
        <f t="shared" si="46"/>
        <v>13752000</v>
      </c>
      <c r="CA23" s="492">
        <f t="shared" si="46"/>
        <v>10159500</v>
      </c>
      <c r="CB23" s="492">
        <f t="shared" si="46"/>
        <v>11345400</v>
      </c>
      <c r="CC23" s="492">
        <f t="shared" si="46"/>
        <v>12104500</v>
      </c>
      <c r="CD23" s="492">
        <f t="shared" si="46"/>
        <v>12104500</v>
      </c>
      <c r="CE23" s="492">
        <f t="shared" si="46"/>
        <v>437207532</v>
      </c>
      <c r="CF23" s="492">
        <f t="shared" si="46"/>
        <v>437207532</v>
      </c>
      <c r="CG23" s="492">
        <f t="shared" si="46"/>
        <v>435220232</v>
      </c>
      <c r="CH23" s="492">
        <f t="shared" si="46"/>
        <v>437207532</v>
      </c>
      <c r="CI23" s="492">
        <f t="shared" si="46"/>
        <v>435220232</v>
      </c>
      <c r="CJ23" s="492">
        <f t="shared" si="46"/>
        <v>376178200</v>
      </c>
      <c r="CK23" s="492">
        <f t="shared" si="46"/>
        <v>12973900</v>
      </c>
      <c r="CL23" s="492">
        <f t="shared" si="46"/>
        <v>12973900</v>
      </c>
      <c r="CM23" s="492">
        <f t="shared" si="46"/>
        <v>183392600</v>
      </c>
      <c r="CN23" s="492">
        <f t="shared" si="46"/>
        <v>183392600</v>
      </c>
      <c r="CO23" s="492">
        <f t="shared" si="46"/>
        <v>136370700</v>
      </c>
      <c r="CP23" s="492">
        <f t="shared" si="46"/>
        <v>136370700</v>
      </c>
      <c r="CQ23" s="492">
        <f t="shared" si="46"/>
        <v>22045000</v>
      </c>
      <c r="CR23" s="492">
        <f t="shared" si="46"/>
        <v>0</v>
      </c>
      <c r="CS23" s="492">
        <f t="shared" si="46"/>
        <v>0</v>
      </c>
      <c r="CT23" s="492">
        <f t="shared" si="46"/>
        <v>0</v>
      </c>
      <c r="CU23" s="492">
        <f t="shared" si="46"/>
        <v>0</v>
      </c>
      <c r="CV23" s="492">
        <f t="shared" si="46"/>
        <v>22045000</v>
      </c>
      <c r="CW23" s="492">
        <f t="shared" si="46"/>
        <v>0</v>
      </c>
      <c r="CX23" s="492">
        <f t="shared" si="46"/>
        <v>0</v>
      </c>
      <c r="CY23" s="492">
        <f t="shared" si="46"/>
        <v>14158000</v>
      </c>
      <c r="CZ23" s="492">
        <f t="shared" si="46"/>
        <v>0</v>
      </c>
      <c r="DA23" s="492">
        <f t="shared" si="46"/>
        <v>0</v>
      </c>
      <c r="DB23" s="492">
        <f t="shared" si="46"/>
        <v>0</v>
      </c>
      <c r="DC23" s="492">
        <f t="shared" si="46"/>
        <v>0</v>
      </c>
      <c r="DD23" s="492">
        <f t="shared" si="46"/>
        <v>0</v>
      </c>
      <c r="DE23" s="492">
        <f t="shared" si="46"/>
        <v>2774000</v>
      </c>
      <c r="DF23" s="492">
        <f t="shared" si="46"/>
        <v>2774000</v>
      </c>
      <c r="DG23" s="492">
        <f t="shared" si="46"/>
        <v>0</v>
      </c>
      <c r="DH23" s="492">
        <f t="shared" si="46"/>
        <v>0</v>
      </c>
      <c r="DI23" s="492">
        <f t="shared" si="46"/>
        <v>371714200</v>
      </c>
      <c r="DJ23" s="492">
        <f t="shared" si="46"/>
        <v>371714200</v>
      </c>
      <c r="DK23" s="492">
        <f t="shared" si="46"/>
        <v>357556200</v>
      </c>
      <c r="DL23" s="492">
        <f t="shared" si="46"/>
        <v>371714200</v>
      </c>
      <c r="DM23" s="492">
        <f t="shared" si="46"/>
        <v>357556200</v>
      </c>
      <c r="DN23" s="492">
        <f t="shared" si="46"/>
        <v>438095333</v>
      </c>
      <c r="DO23" s="492">
        <f t="shared" si="46"/>
        <v>4400933</v>
      </c>
      <c r="DP23" s="492">
        <f t="shared" si="46"/>
        <v>4400933</v>
      </c>
      <c r="DQ23" s="492">
        <f t="shared" si="46"/>
        <v>121662600</v>
      </c>
      <c r="DR23" s="492">
        <f t="shared" si="46"/>
        <v>62154333</v>
      </c>
      <c r="DS23" s="492">
        <f t="shared" si="46"/>
        <v>5290800</v>
      </c>
      <c r="DT23" s="492">
        <f t="shared" si="46"/>
        <v>15306267</v>
      </c>
      <c r="DU23" s="492">
        <f t="shared" si="46"/>
        <v>0</v>
      </c>
      <c r="DV23" s="492">
        <f t="shared" si="46"/>
        <v>54467800</v>
      </c>
      <c r="DW23" s="492">
        <f t="shared" si="46"/>
        <v>0</v>
      </c>
      <c r="DX23" s="492">
        <f t="shared" si="46"/>
        <v>37478000</v>
      </c>
      <c r="DY23" s="492">
        <f t="shared" si="46"/>
        <v>0</v>
      </c>
      <c r="DZ23" s="492">
        <f t="shared" si="46"/>
        <v>0</v>
      </c>
      <c r="EA23" s="492">
        <f t="shared" si="46"/>
        <v>306741000</v>
      </c>
      <c r="EB23" s="492">
        <f t="shared" si="46"/>
        <v>0</v>
      </c>
      <c r="EC23" s="492">
        <f t="shared" si="46"/>
        <v>0</v>
      </c>
      <c r="ED23" s="492">
        <f t="shared" si="46"/>
        <v>0</v>
      </c>
      <c r="EE23" s="492">
        <f t="shared" si="46"/>
        <v>0</v>
      </c>
      <c r="EF23" s="492">
        <f t="shared" ref="EF23:EO23" si="47">EF18+EF21</f>
        <v>0</v>
      </c>
      <c r="EG23" s="492">
        <f t="shared" si="47"/>
        <v>0</v>
      </c>
      <c r="EH23" s="492">
        <f t="shared" si="47"/>
        <v>0</v>
      </c>
      <c r="EI23" s="492">
        <f t="shared" si="47"/>
        <v>0</v>
      </c>
      <c r="EJ23" s="492">
        <f t="shared" si="47"/>
        <v>0</v>
      </c>
      <c r="EK23" s="492">
        <f t="shared" si="47"/>
        <v>0</v>
      </c>
      <c r="EL23" s="492">
        <f t="shared" si="47"/>
        <v>0</v>
      </c>
      <c r="EM23" s="492">
        <v>1027286414</v>
      </c>
      <c r="EN23" s="492">
        <f t="shared" si="47"/>
        <v>131354333</v>
      </c>
      <c r="EO23" s="492">
        <f t="shared" si="47"/>
        <v>173807333</v>
      </c>
      <c r="EP23" s="492">
        <f>EP18+EP21</f>
        <v>438095333</v>
      </c>
      <c r="EQ23" s="492">
        <f>EQ18+EQ21</f>
        <v>173807333</v>
      </c>
      <c r="ER23" s="667">
        <f>IFERROR(DX23/DW23,0)</f>
        <v>0</v>
      </c>
      <c r="ES23" s="668">
        <f t="shared" si="27"/>
        <v>1.323194515402853</v>
      </c>
      <c r="ET23" s="669">
        <f>INVERSIÓN!EQ23/INVERSIÓN!EP23</f>
        <v>0.39673404372924465</v>
      </c>
      <c r="EU23" s="670">
        <f t="shared" si="14"/>
        <v>1.0168652878020756</v>
      </c>
      <c r="EV23" s="671">
        <f t="shared" si="15"/>
        <v>0.85134611813714245</v>
      </c>
      <c r="EW23" s="861"/>
      <c r="EX23" s="895"/>
      <c r="EY23" s="895"/>
      <c r="EZ23" s="895"/>
      <c r="FA23" s="895"/>
    </row>
    <row r="24" spans="1:303" s="227" customFormat="1" ht="37.5" customHeight="1" x14ac:dyDescent="0.25">
      <c r="A24" s="961" t="s">
        <v>380</v>
      </c>
      <c r="B24" s="963">
        <v>3</v>
      </c>
      <c r="C24" s="954" t="s">
        <v>381</v>
      </c>
      <c r="D24" s="901" t="s">
        <v>379</v>
      </c>
      <c r="E24" s="901">
        <v>290</v>
      </c>
      <c r="F24" s="475" t="s">
        <v>41</v>
      </c>
      <c r="G24" s="484">
        <f>W24+BD24+CH24+DL24+EP24</f>
        <v>47</v>
      </c>
      <c r="H24" s="647">
        <v>7</v>
      </c>
      <c r="I24" s="659"/>
      <c r="J24" s="659"/>
      <c r="K24" s="659">
        <v>7</v>
      </c>
      <c r="L24" s="659">
        <v>0</v>
      </c>
      <c r="M24" s="659">
        <v>7</v>
      </c>
      <c r="N24" s="659">
        <v>7</v>
      </c>
      <c r="O24" s="659">
        <v>7</v>
      </c>
      <c r="P24" s="659">
        <v>7</v>
      </c>
      <c r="Q24" s="659">
        <v>7</v>
      </c>
      <c r="R24" s="659">
        <v>7</v>
      </c>
      <c r="S24" s="659">
        <v>7</v>
      </c>
      <c r="T24" s="660">
        <v>7</v>
      </c>
      <c r="U24" s="485">
        <v>7</v>
      </c>
      <c r="V24" s="485">
        <v>7</v>
      </c>
      <c r="W24" s="660">
        <f>K24</f>
        <v>7</v>
      </c>
      <c r="X24" s="660">
        <f>U24</f>
        <v>7</v>
      </c>
      <c r="Y24" s="660">
        <f>V24</f>
        <v>7</v>
      </c>
      <c r="Z24" s="485">
        <v>7</v>
      </c>
      <c r="AA24" s="485">
        <v>7</v>
      </c>
      <c r="AB24" s="647">
        <v>13</v>
      </c>
      <c r="AC24" s="485">
        <v>6</v>
      </c>
      <c r="AD24" s="485">
        <v>6</v>
      </c>
      <c r="AE24" s="485">
        <v>0</v>
      </c>
      <c r="AF24" s="485">
        <v>0</v>
      </c>
      <c r="AG24" s="485">
        <v>1</v>
      </c>
      <c r="AH24" s="485">
        <v>1</v>
      </c>
      <c r="AI24" s="485">
        <v>1</v>
      </c>
      <c r="AJ24" s="485">
        <v>1</v>
      </c>
      <c r="AK24" s="485">
        <v>3</v>
      </c>
      <c r="AL24" s="485">
        <v>3</v>
      </c>
      <c r="AM24" s="485">
        <v>0</v>
      </c>
      <c r="AN24" s="485">
        <v>0</v>
      </c>
      <c r="AO24" s="485">
        <v>1</v>
      </c>
      <c r="AP24" s="485">
        <v>1</v>
      </c>
      <c r="AQ24" s="485">
        <v>0</v>
      </c>
      <c r="AR24" s="485"/>
      <c r="AS24" s="485">
        <v>0</v>
      </c>
      <c r="AT24" s="485"/>
      <c r="AU24" s="485">
        <v>0</v>
      </c>
      <c r="AV24" s="485">
        <v>0</v>
      </c>
      <c r="AW24" s="485">
        <v>1</v>
      </c>
      <c r="AX24" s="485">
        <v>1</v>
      </c>
      <c r="AY24" s="485">
        <v>0</v>
      </c>
      <c r="AZ24" s="485">
        <v>0</v>
      </c>
      <c r="BA24" s="648">
        <f>AC24+AE24+AG24+AI24+AK24+AM24+AO24+AQ24+AS24+AU24+AW24+AY24</f>
        <v>13</v>
      </c>
      <c r="BB24" s="648">
        <f>AC24+AE24+AG24+AI24+AK24+AM24+AO24+AQ24+AS24+AU24+AW24+AY24</f>
        <v>13</v>
      </c>
      <c r="BC24" s="648">
        <f t="shared" si="4"/>
        <v>13</v>
      </c>
      <c r="BD24" s="648">
        <f t="shared" si="5"/>
        <v>13</v>
      </c>
      <c r="BE24" s="648">
        <f t="shared" si="6"/>
        <v>13</v>
      </c>
      <c r="BF24" s="647">
        <v>7</v>
      </c>
      <c r="BG24" s="648">
        <v>0</v>
      </c>
      <c r="BH24" s="648">
        <v>0</v>
      </c>
      <c r="BI24" s="648">
        <v>1</v>
      </c>
      <c r="BJ24" s="474">
        <v>6</v>
      </c>
      <c r="BK24" s="648">
        <v>1</v>
      </c>
      <c r="BL24" s="648">
        <v>0</v>
      </c>
      <c r="BM24" s="648">
        <v>2</v>
      </c>
      <c r="BN24" s="648">
        <v>1</v>
      </c>
      <c r="BO24" s="648">
        <v>1</v>
      </c>
      <c r="BP24" s="648">
        <v>0</v>
      </c>
      <c r="BQ24" s="648">
        <v>1</v>
      </c>
      <c r="BR24" s="648">
        <v>0</v>
      </c>
      <c r="BS24" s="648">
        <v>0</v>
      </c>
      <c r="BT24" s="648">
        <v>0</v>
      </c>
      <c r="BU24" s="648">
        <v>1</v>
      </c>
      <c r="BV24" s="648">
        <v>0</v>
      </c>
      <c r="BW24" s="648">
        <v>0</v>
      </c>
      <c r="BX24" s="648">
        <v>0</v>
      </c>
      <c r="BY24" s="648">
        <v>0</v>
      </c>
      <c r="BZ24" s="648">
        <v>0</v>
      </c>
      <c r="CA24" s="661">
        <v>3</v>
      </c>
      <c r="CB24" s="648">
        <v>3</v>
      </c>
      <c r="CC24" s="648">
        <v>0</v>
      </c>
      <c r="CD24" s="648">
        <v>0</v>
      </c>
      <c r="CE24" s="648">
        <f t="shared" si="7"/>
        <v>10</v>
      </c>
      <c r="CF24" s="662">
        <f t="shared" si="8"/>
        <v>10</v>
      </c>
      <c r="CG24" s="648">
        <f t="shared" si="8"/>
        <v>10</v>
      </c>
      <c r="CH24" s="648">
        <f t="shared" si="9"/>
        <v>10</v>
      </c>
      <c r="CI24" s="648">
        <f t="shared" si="9"/>
        <v>10</v>
      </c>
      <c r="CJ24" s="647">
        <v>12</v>
      </c>
      <c r="CK24" s="648">
        <v>0</v>
      </c>
      <c r="CL24" s="648">
        <v>0</v>
      </c>
      <c r="CM24" s="648">
        <v>5</v>
      </c>
      <c r="CN24" s="648">
        <v>5</v>
      </c>
      <c r="CO24" s="648">
        <v>6</v>
      </c>
      <c r="CP24" s="648">
        <v>6</v>
      </c>
      <c r="CQ24" s="648">
        <v>0</v>
      </c>
      <c r="CR24" s="648">
        <v>1</v>
      </c>
      <c r="CS24" s="648">
        <v>1</v>
      </c>
      <c r="CT24" s="648">
        <v>0</v>
      </c>
      <c r="CU24" s="652">
        <v>0</v>
      </c>
      <c r="CV24" s="652">
        <v>0</v>
      </c>
      <c r="CW24" s="648">
        <v>0</v>
      </c>
      <c r="CX24" s="648">
        <v>0</v>
      </c>
      <c r="CY24" s="648">
        <v>0</v>
      </c>
      <c r="CZ24" s="648">
        <v>0</v>
      </c>
      <c r="DA24" s="648">
        <v>0</v>
      </c>
      <c r="DB24" s="648">
        <v>0</v>
      </c>
      <c r="DC24" s="648"/>
      <c r="DD24" s="648">
        <v>0</v>
      </c>
      <c r="DE24" s="648">
        <v>0</v>
      </c>
      <c r="DF24" s="648">
        <v>0</v>
      </c>
      <c r="DG24" s="648">
        <v>0</v>
      </c>
      <c r="DH24" s="648">
        <v>0</v>
      </c>
      <c r="DI24" s="648">
        <f t="shared" si="20"/>
        <v>12</v>
      </c>
      <c r="DJ24" s="652">
        <f t="shared" si="10"/>
        <v>12</v>
      </c>
      <c r="DK24" s="653">
        <f t="shared" si="11"/>
        <v>12</v>
      </c>
      <c r="DL24" s="648">
        <f>DI24</f>
        <v>12</v>
      </c>
      <c r="DM24" s="648">
        <f t="shared" si="17"/>
        <v>12</v>
      </c>
      <c r="DN24" s="647">
        <v>5</v>
      </c>
      <c r="DO24" s="648">
        <v>5</v>
      </c>
      <c r="DP24" s="648">
        <v>5</v>
      </c>
      <c r="DQ24" s="648">
        <v>0</v>
      </c>
      <c r="DR24" s="648">
        <v>0</v>
      </c>
      <c r="DS24" s="648">
        <v>0</v>
      </c>
      <c r="DT24" s="648">
        <v>0</v>
      </c>
      <c r="DU24" s="648">
        <v>0</v>
      </c>
      <c r="DV24" s="648">
        <v>0</v>
      </c>
      <c r="DW24" s="648">
        <v>0</v>
      </c>
      <c r="DX24" s="648">
        <v>0</v>
      </c>
      <c r="DY24" s="648"/>
      <c r="DZ24" s="648"/>
      <c r="EA24" s="648"/>
      <c r="EB24" s="648"/>
      <c r="EC24" s="648"/>
      <c r="ED24" s="648"/>
      <c r="EE24" s="648"/>
      <c r="EF24" s="648"/>
      <c r="EG24" s="648"/>
      <c r="EH24" s="648"/>
      <c r="EI24" s="648"/>
      <c r="EJ24" s="648"/>
      <c r="EK24" s="648"/>
      <c r="EL24" s="648"/>
      <c r="EM24" s="648">
        <f t="shared" ref="EM24:EM29" si="48">EK24+EI24+EG24+EE24+EA24+DY24+DW24+DU24+DS24+DQ24+DO24</f>
        <v>5</v>
      </c>
      <c r="EN24" s="648">
        <f t="shared" ref="EN24:EO28" si="49">DO24+DQ24+DS24+DU24+DW24</f>
        <v>5</v>
      </c>
      <c r="EO24" s="648">
        <f t="shared" si="49"/>
        <v>5</v>
      </c>
      <c r="EP24" s="648">
        <f>DO24+DQ24+DS24+DU24+DW24+DY24</f>
        <v>5</v>
      </c>
      <c r="EQ24" s="648">
        <f t="shared" ref="EQ24" si="50">EO24</f>
        <v>5</v>
      </c>
      <c r="ER24" s="626">
        <f>IFERROR(DX24/DW24,0)</f>
        <v>0</v>
      </c>
      <c r="ES24" s="627">
        <f t="shared" si="27"/>
        <v>1</v>
      </c>
      <c r="ET24" s="628">
        <f>INVERSIÓN!EQ24/INVERSIÓN!EP24</f>
        <v>1</v>
      </c>
      <c r="EU24" s="629">
        <f t="shared" si="14"/>
        <v>1</v>
      </c>
      <c r="EV24" s="630">
        <f t="shared" si="15"/>
        <v>1</v>
      </c>
      <c r="EW24" s="906" t="s">
        <v>718</v>
      </c>
      <c r="EX24" s="901" t="s">
        <v>776</v>
      </c>
      <c r="EY24" s="901" t="s">
        <v>777</v>
      </c>
      <c r="EZ24" s="901" t="s">
        <v>391</v>
      </c>
      <c r="FA24" s="903" t="s">
        <v>689</v>
      </c>
      <c r="FB24" s="257"/>
      <c r="FC24" s="257"/>
      <c r="FD24" s="257"/>
      <c r="FE24" s="257"/>
      <c r="FF24" s="257"/>
      <c r="FG24" s="257"/>
      <c r="FH24" s="257"/>
      <c r="FI24" s="257"/>
      <c r="FJ24" s="257"/>
      <c r="FK24" s="257"/>
      <c r="FL24" s="257"/>
      <c r="FM24" s="257"/>
      <c r="FN24" s="257"/>
      <c r="FO24" s="257"/>
      <c r="FP24" s="257"/>
      <c r="FQ24" s="257"/>
      <c r="FR24" s="257"/>
      <c r="FS24" s="257"/>
      <c r="FT24" s="257"/>
      <c r="FU24" s="257"/>
      <c r="FV24" s="257"/>
      <c r="FW24" s="257"/>
      <c r="FX24" s="257"/>
      <c r="FY24" s="257"/>
      <c r="FZ24" s="257"/>
      <c r="GA24" s="257"/>
      <c r="GB24" s="257"/>
      <c r="GC24" s="257"/>
      <c r="GD24" s="257"/>
      <c r="GE24" s="257"/>
      <c r="GF24" s="257"/>
      <c r="GG24" s="257"/>
      <c r="GH24" s="257"/>
      <c r="GI24" s="257"/>
      <c r="GJ24" s="257"/>
      <c r="GK24" s="257"/>
      <c r="GL24" s="257"/>
      <c r="GM24" s="257"/>
      <c r="GN24" s="257"/>
      <c r="GO24" s="257"/>
      <c r="GP24" s="257"/>
      <c r="GQ24" s="257"/>
      <c r="GR24" s="257"/>
      <c r="GS24" s="257"/>
      <c r="GT24" s="257"/>
      <c r="GU24" s="257"/>
      <c r="GV24" s="257"/>
      <c r="GW24" s="257"/>
      <c r="GX24" s="257"/>
      <c r="GY24" s="257"/>
      <c r="GZ24" s="257"/>
      <c r="HA24" s="257"/>
      <c r="HB24" s="257"/>
      <c r="HC24" s="257"/>
      <c r="HD24" s="257"/>
      <c r="HE24" s="257"/>
      <c r="HF24" s="257"/>
      <c r="HG24" s="257"/>
      <c r="HH24" s="257"/>
      <c r="HI24" s="257"/>
      <c r="HJ24" s="257"/>
      <c r="HK24" s="257"/>
      <c r="HL24" s="257"/>
      <c r="HM24" s="257"/>
      <c r="HN24" s="257"/>
      <c r="HO24" s="257"/>
      <c r="HP24" s="257"/>
      <c r="HQ24" s="257"/>
      <c r="HR24" s="257"/>
      <c r="HS24" s="257"/>
      <c r="HT24" s="257"/>
      <c r="HU24" s="257"/>
      <c r="HV24" s="257"/>
      <c r="HW24" s="257"/>
      <c r="HX24" s="257"/>
      <c r="HY24" s="257"/>
      <c r="HZ24" s="257"/>
      <c r="IA24" s="257"/>
      <c r="IB24" s="257"/>
      <c r="IC24" s="257"/>
      <c r="ID24" s="257"/>
      <c r="IE24" s="257"/>
      <c r="IF24" s="257"/>
      <c r="IG24" s="257"/>
      <c r="IH24" s="257"/>
      <c r="II24" s="257"/>
      <c r="IJ24" s="257"/>
      <c r="IK24" s="257"/>
      <c r="IL24" s="257"/>
      <c r="IM24" s="257"/>
      <c r="IN24" s="257"/>
      <c r="IO24" s="257"/>
      <c r="IP24" s="257"/>
      <c r="IQ24" s="257"/>
      <c r="IR24" s="257"/>
      <c r="IS24" s="257"/>
      <c r="IT24" s="257"/>
      <c r="IU24" s="257"/>
      <c r="IV24" s="257"/>
      <c r="IW24" s="257"/>
      <c r="IX24" s="257"/>
      <c r="IY24" s="257"/>
      <c r="IZ24" s="257"/>
      <c r="JA24" s="257"/>
      <c r="JB24" s="257"/>
      <c r="JC24" s="257"/>
      <c r="JD24" s="257"/>
      <c r="JE24" s="257"/>
      <c r="JF24" s="257"/>
      <c r="JG24" s="257"/>
      <c r="JH24" s="257"/>
      <c r="JI24" s="257"/>
      <c r="JJ24" s="257"/>
      <c r="JK24" s="257"/>
      <c r="JL24" s="257"/>
      <c r="JM24" s="257"/>
      <c r="JN24" s="257"/>
      <c r="JO24" s="257"/>
      <c r="JP24" s="257"/>
      <c r="JQ24" s="257"/>
      <c r="JR24" s="257"/>
      <c r="JS24" s="257"/>
      <c r="JT24" s="257"/>
      <c r="JU24" s="257"/>
      <c r="JV24" s="257"/>
      <c r="JW24" s="257"/>
      <c r="JX24" s="257"/>
      <c r="JY24" s="257"/>
      <c r="JZ24" s="257"/>
      <c r="KA24" s="257"/>
      <c r="KB24" s="257"/>
      <c r="KC24" s="257"/>
      <c r="KD24" s="257"/>
      <c r="KE24" s="257"/>
      <c r="KF24" s="257"/>
      <c r="KG24" s="257"/>
      <c r="KH24" s="257"/>
      <c r="KI24" s="257"/>
      <c r="KJ24" s="257"/>
      <c r="KK24" s="257"/>
      <c r="KL24" s="257"/>
      <c r="KM24" s="257"/>
      <c r="KN24" s="257"/>
      <c r="KO24" s="257"/>
      <c r="KP24" s="257"/>
      <c r="KQ24" s="257"/>
    </row>
    <row r="25" spans="1:303" s="223" customFormat="1" ht="39" customHeight="1" x14ac:dyDescent="0.25">
      <c r="A25" s="961"/>
      <c r="B25" s="964"/>
      <c r="C25" s="955"/>
      <c r="D25" s="861"/>
      <c r="E25" s="861"/>
      <c r="F25" s="276" t="s">
        <v>3</v>
      </c>
      <c r="G25" s="237">
        <f>AA25+BE25+CI25+DM25+EP25</f>
        <v>1433965938</v>
      </c>
      <c r="H25" s="246">
        <v>171232872</v>
      </c>
      <c r="I25" s="246"/>
      <c r="J25" s="246"/>
      <c r="K25" s="246">
        <v>171232872</v>
      </c>
      <c r="L25" s="246">
        <v>0</v>
      </c>
      <c r="M25" s="246">
        <v>171232872</v>
      </c>
      <c r="N25" s="246">
        <v>94940000</v>
      </c>
      <c r="O25" s="246">
        <v>171232872</v>
      </c>
      <c r="P25" s="246">
        <v>94940000</v>
      </c>
      <c r="Q25" s="246">
        <v>171232872</v>
      </c>
      <c r="R25" s="246">
        <v>94940000</v>
      </c>
      <c r="S25" s="246">
        <v>171232872</v>
      </c>
      <c r="T25" s="246">
        <v>94940000</v>
      </c>
      <c r="U25" s="246">
        <v>171232872</v>
      </c>
      <c r="V25" s="246">
        <v>164967872</v>
      </c>
      <c r="W25" s="246">
        <f>K25</f>
        <v>171232872</v>
      </c>
      <c r="X25" s="246">
        <f t="shared" ref="X25:Y29" si="51">U25</f>
        <v>171232872</v>
      </c>
      <c r="Y25" s="246">
        <f t="shared" si="51"/>
        <v>164967872</v>
      </c>
      <c r="Z25" s="246">
        <v>171232872</v>
      </c>
      <c r="AA25" s="246">
        <v>164967872</v>
      </c>
      <c r="AB25" s="246">
        <v>364061000</v>
      </c>
      <c r="AC25" s="246">
        <v>0</v>
      </c>
      <c r="AD25" s="246">
        <v>0</v>
      </c>
      <c r="AE25" s="246">
        <v>143810000</v>
      </c>
      <c r="AF25" s="246">
        <v>143810000</v>
      </c>
      <c r="AG25" s="246">
        <v>191582000</v>
      </c>
      <c r="AH25" s="246">
        <f>295568000-AF25</f>
        <v>151758000</v>
      </c>
      <c r="AI25" s="246">
        <v>0</v>
      </c>
      <c r="AJ25" s="246">
        <f>335392000-AH25-AF25-AD25</f>
        <v>39824000</v>
      </c>
      <c r="AK25" s="246">
        <v>0</v>
      </c>
      <c r="AL25" s="246">
        <v>0</v>
      </c>
      <c r="AM25" s="246">
        <v>0</v>
      </c>
      <c r="AN25" s="246">
        <v>0</v>
      </c>
      <c r="AO25" s="246">
        <v>7993000</v>
      </c>
      <c r="AP25" s="246">
        <v>0</v>
      </c>
      <c r="AQ25" s="246"/>
      <c r="AR25" s="246"/>
      <c r="AS25" s="246">
        <f>20676000-24346000</f>
        <v>-3670000</v>
      </c>
      <c r="AT25" s="246">
        <v>4323000</v>
      </c>
      <c r="AU25" s="246"/>
      <c r="AV25" s="246"/>
      <c r="AW25" s="246">
        <v>0</v>
      </c>
      <c r="AX25" s="246">
        <v>0</v>
      </c>
      <c r="AY25" s="246"/>
      <c r="AZ25" s="246">
        <v>-248033</v>
      </c>
      <c r="BA25" s="246">
        <f t="shared" si="2"/>
        <v>339715000</v>
      </c>
      <c r="BB25" s="246">
        <f t="shared" si="3"/>
        <v>339715000</v>
      </c>
      <c r="BC25" s="246">
        <f>AD25+AF25+AH25+AJ25+AL25+AN25+AP25+AR25+AT25+AV25+AX25+AZ25</f>
        <v>339466967</v>
      </c>
      <c r="BD25" s="246">
        <f t="shared" si="5"/>
        <v>339715000</v>
      </c>
      <c r="BE25" s="246">
        <f t="shared" si="6"/>
        <v>339466967</v>
      </c>
      <c r="BF25" s="246">
        <v>287337000</v>
      </c>
      <c r="BG25" s="246">
        <v>282678000</v>
      </c>
      <c r="BH25" s="246">
        <v>282678000</v>
      </c>
      <c r="BI25" s="246">
        <v>0</v>
      </c>
      <c r="BJ25" s="246">
        <v>0</v>
      </c>
      <c r="BK25" s="246">
        <v>0</v>
      </c>
      <c r="BL25" s="246">
        <v>0</v>
      </c>
      <c r="BM25" s="246">
        <v>0</v>
      </c>
      <c r="BN25" s="246">
        <v>0</v>
      </c>
      <c r="BO25" s="246">
        <v>4659000</v>
      </c>
      <c r="BP25" s="246">
        <v>0</v>
      </c>
      <c r="BQ25" s="246">
        <v>0</v>
      </c>
      <c r="BR25" s="246">
        <v>3679000</v>
      </c>
      <c r="BS25" s="246">
        <v>0</v>
      </c>
      <c r="BT25" s="246">
        <v>0</v>
      </c>
      <c r="BU25" s="246">
        <v>0</v>
      </c>
      <c r="BV25" s="246">
        <v>0</v>
      </c>
      <c r="BW25" s="246">
        <v>0</v>
      </c>
      <c r="BX25" s="246">
        <v>835200</v>
      </c>
      <c r="BY25" s="246">
        <f>32560566-110632</f>
        <v>32449934</v>
      </c>
      <c r="BZ25" s="246">
        <v>10618500</v>
      </c>
      <c r="CA25" s="246">
        <v>0</v>
      </c>
      <c r="CB25" s="246">
        <v>21942066</v>
      </c>
      <c r="CC25" s="246">
        <v>2530000</v>
      </c>
      <c r="CD25" s="246">
        <v>2530000</v>
      </c>
      <c r="CE25" s="246">
        <f t="shared" si="7"/>
        <v>322316934</v>
      </c>
      <c r="CF25" s="246">
        <f t="shared" si="8"/>
        <v>322316934</v>
      </c>
      <c r="CG25" s="246">
        <f t="shared" si="8"/>
        <v>322282766</v>
      </c>
      <c r="CH25" s="246">
        <f t="shared" si="9"/>
        <v>322316934</v>
      </c>
      <c r="CI25" s="246">
        <f t="shared" si="9"/>
        <v>322282766</v>
      </c>
      <c r="CJ25" s="246">
        <v>244532000</v>
      </c>
      <c r="CK25" s="246">
        <v>0</v>
      </c>
      <c r="CL25" s="246">
        <v>0</v>
      </c>
      <c r="CM25" s="246">
        <v>196875000</v>
      </c>
      <c r="CN25" s="246">
        <v>196875000</v>
      </c>
      <c r="CO25" s="246">
        <v>39130000</v>
      </c>
      <c r="CP25" s="246">
        <v>39130000</v>
      </c>
      <c r="CQ25" s="246">
        <v>8527000</v>
      </c>
      <c r="CR25" s="246">
        <v>0</v>
      </c>
      <c r="CS25" s="246">
        <v>0</v>
      </c>
      <c r="CT25" s="246">
        <v>0</v>
      </c>
      <c r="CU25" s="246">
        <v>0</v>
      </c>
      <c r="CV25" s="246">
        <v>0</v>
      </c>
      <c r="CW25" s="246">
        <v>0</v>
      </c>
      <c r="CX25" s="246">
        <v>0</v>
      </c>
      <c r="CY25" s="246">
        <v>0</v>
      </c>
      <c r="CZ25" s="246">
        <v>0</v>
      </c>
      <c r="DA25" s="246">
        <v>0</v>
      </c>
      <c r="DB25" s="246">
        <v>0</v>
      </c>
      <c r="DC25" s="246"/>
      <c r="DD25" s="246">
        <v>7676933</v>
      </c>
      <c r="DE25" s="246">
        <v>5548000</v>
      </c>
      <c r="DF25" s="246">
        <v>5548000</v>
      </c>
      <c r="DG25" s="246">
        <f>15092000+3507000</f>
        <v>18599000</v>
      </c>
      <c r="DH25" s="246">
        <v>17799400</v>
      </c>
      <c r="DI25" s="246">
        <f t="shared" si="20"/>
        <v>268679000</v>
      </c>
      <c r="DJ25" s="246">
        <f t="shared" si="10"/>
        <v>268679000</v>
      </c>
      <c r="DK25" s="246">
        <f t="shared" si="11"/>
        <v>267029333</v>
      </c>
      <c r="DL25" s="246">
        <f t="shared" si="16"/>
        <v>268679000</v>
      </c>
      <c r="DM25" s="246">
        <f t="shared" si="17"/>
        <v>267029333</v>
      </c>
      <c r="DN25" s="246">
        <v>340219000</v>
      </c>
      <c r="DO25" s="246">
        <v>0</v>
      </c>
      <c r="DP25" s="246">
        <v>0</v>
      </c>
      <c r="DQ25" s="246">
        <v>126972200</v>
      </c>
      <c r="DR25" s="246">
        <v>102231000</v>
      </c>
      <c r="DS25" s="246">
        <v>8000000</v>
      </c>
      <c r="DT25" s="246">
        <v>13272000</v>
      </c>
      <c r="DU25" s="246">
        <v>0</v>
      </c>
      <c r="DV25" s="246">
        <v>0</v>
      </c>
      <c r="DW25" s="246">
        <v>10922000</v>
      </c>
      <c r="DX25" s="246">
        <v>16055467</v>
      </c>
      <c r="DY25" s="246">
        <v>194324800</v>
      </c>
      <c r="DZ25" s="246"/>
      <c r="EA25" s="246"/>
      <c r="EB25" s="246"/>
      <c r="EC25" s="246"/>
      <c r="ED25" s="246"/>
      <c r="EE25" s="246"/>
      <c r="EF25" s="246"/>
      <c r="EG25" s="246"/>
      <c r="EH25" s="246"/>
      <c r="EI25" s="246"/>
      <c r="EJ25" s="246"/>
      <c r="EK25" s="246"/>
      <c r="EL25" s="246"/>
      <c r="EM25" s="246">
        <f t="shared" si="48"/>
        <v>340219000</v>
      </c>
      <c r="EN25" s="246">
        <f t="shared" si="49"/>
        <v>145894200</v>
      </c>
      <c r="EO25" s="246">
        <f t="shared" si="49"/>
        <v>131558467</v>
      </c>
      <c r="EP25" s="246">
        <f t="shared" ref="EP25:EP29" si="52">DO25+DQ25+DS25+DU25+DW25+DY25</f>
        <v>340219000</v>
      </c>
      <c r="EQ25" s="246">
        <f>+DP25+DR25+DT25+DV25+DX25</f>
        <v>131558467</v>
      </c>
      <c r="ER25" s="626">
        <f t="shared" si="12"/>
        <v>1.4700116279069768</v>
      </c>
      <c r="ES25" s="627">
        <f t="shared" si="27"/>
        <v>0.90173884225692313</v>
      </c>
      <c r="ET25" s="628">
        <f>INVERSIÓN!EQ25/INVERSIÓN!EP25</f>
        <v>0.38668759534299968</v>
      </c>
      <c r="EU25" s="629">
        <f t="shared" si="14"/>
        <v>0.9819426873587308</v>
      </c>
      <c r="EV25" s="630">
        <f t="shared" si="15"/>
        <v>0.85448710637365222</v>
      </c>
      <c r="EW25" s="906"/>
      <c r="EX25" s="861"/>
      <c r="EY25" s="861"/>
      <c r="EZ25" s="861"/>
      <c r="FA25" s="904"/>
      <c r="FB25" s="258"/>
      <c r="FC25" s="258"/>
      <c r="FD25" s="258"/>
      <c r="FE25" s="258"/>
      <c r="FF25" s="258"/>
      <c r="FG25" s="258"/>
      <c r="FH25" s="258"/>
      <c r="FI25" s="258"/>
      <c r="FJ25" s="258"/>
      <c r="FK25" s="258"/>
      <c r="FL25" s="258"/>
      <c r="FM25" s="258"/>
      <c r="FN25" s="258"/>
      <c r="FO25" s="258"/>
      <c r="FP25" s="258"/>
      <c r="FQ25" s="258"/>
      <c r="FR25" s="258"/>
      <c r="FS25" s="258"/>
      <c r="FT25" s="258"/>
      <c r="FU25" s="258"/>
      <c r="FV25" s="258"/>
      <c r="FW25" s="258"/>
      <c r="FX25" s="258"/>
      <c r="FY25" s="258"/>
      <c r="FZ25" s="258"/>
      <c r="GA25" s="258"/>
      <c r="GB25" s="258"/>
      <c r="GC25" s="258"/>
      <c r="GD25" s="258"/>
      <c r="GE25" s="258"/>
      <c r="GF25" s="258"/>
      <c r="GG25" s="258"/>
      <c r="GH25" s="258"/>
      <c r="GI25" s="258"/>
      <c r="GJ25" s="258"/>
      <c r="GK25" s="258"/>
      <c r="GL25" s="258"/>
      <c r="GM25" s="258"/>
      <c r="GN25" s="258"/>
      <c r="GO25" s="258"/>
      <c r="GP25" s="258"/>
      <c r="GQ25" s="258"/>
      <c r="GR25" s="258"/>
      <c r="GS25" s="258"/>
      <c r="GT25" s="258"/>
      <c r="GU25" s="258"/>
      <c r="GV25" s="258"/>
      <c r="GW25" s="258"/>
      <c r="GX25" s="258"/>
      <c r="GY25" s="258"/>
      <c r="GZ25" s="258"/>
      <c r="HA25" s="258"/>
      <c r="HB25" s="258"/>
      <c r="HC25" s="258"/>
      <c r="HD25" s="258"/>
      <c r="HE25" s="258"/>
      <c r="HF25" s="258"/>
      <c r="HG25" s="258"/>
      <c r="HH25" s="258"/>
      <c r="HI25" s="258"/>
      <c r="HJ25" s="258"/>
      <c r="HK25" s="258"/>
      <c r="HL25" s="258"/>
      <c r="HM25" s="258"/>
      <c r="HN25" s="258"/>
      <c r="HO25" s="258"/>
      <c r="HP25" s="258"/>
      <c r="HQ25" s="258"/>
      <c r="HR25" s="258"/>
      <c r="HS25" s="258"/>
      <c r="HT25" s="258"/>
      <c r="HU25" s="258"/>
      <c r="HV25" s="258"/>
      <c r="HW25" s="258"/>
      <c r="HX25" s="258"/>
      <c r="HY25" s="258"/>
      <c r="HZ25" s="258"/>
      <c r="IA25" s="258"/>
      <c r="IB25" s="258"/>
      <c r="IC25" s="258"/>
      <c r="ID25" s="258"/>
      <c r="IE25" s="258"/>
      <c r="IF25" s="258"/>
      <c r="IG25" s="258"/>
      <c r="IH25" s="258"/>
      <c r="II25" s="258"/>
      <c r="IJ25" s="258"/>
      <c r="IK25" s="258"/>
      <c r="IL25" s="258"/>
      <c r="IM25" s="258"/>
      <c r="IN25" s="258"/>
      <c r="IO25" s="258"/>
      <c r="IP25" s="258"/>
      <c r="IQ25" s="258"/>
      <c r="IR25" s="258"/>
      <c r="IS25" s="258"/>
      <c r="IT25" s="258"/>
      <c r="IU25" s="258"/>
      <c r="IV25" s="258"/>
      <c r="IW25" s="258"/>
      <c r="IX25" s="258"/>
      <c r="IY25" s="258"/>
      <c r="IZ25" s="258"/>
      <c r="JA25" s="258"/>
      <c r="JB25" s="258"/>
      <c r="JC25" s="258"/>
      <c r="JD25" s="258"/>
      <c r="JE25" s="258"/>
      <c r="JF25" s="258"/>
      <c r="JG25" s="258"/>
      <c r="JH25" s="258"/>
      <c r="JI25" s="258"/>
      <c r="JJ25" s="258"/>
      <c r="JK25" s="258"/>
      <c r="JL25" s="258"/>
      <c r="JM25" s="258"/>
      <c r="JN25" s="258"/>
      <c r="JO25" s="258"/>
      <c r="JP25" s="258"/>
      <c r="JQ25" s="258"/>
      <c r="JR25" s="258"/>
      <c r="JS25" s="258"/>
      <c r="JT25" s="258"/>
      <c r="JU25" s="258"/>
      <c r="JV25" s="258"/>
      <c r="JW25" s="258"/>
      <c r="JX25" s="258"/>
      <c r="JY25" s="258"/>
      <c r="JZ25" s="258"/>
      <c r="KA25" s="258"/>
      <c r="KB25" s="258"/>
      <c r="KC25" s="258"/>
      <c r="KD25" s="258"/>
      <c r="KE25" s="258"/>
      <c r="KF25" s="258"/>
      <c r="KG25" s="258"/>
      <c r="KH25" s="258"/>
      <c r="KI25" s="258"/>
      <c r="KJ25" s="258"/>
      <c r="KK25" s="258"/>
      <c r="KL25" s="258"/>
      <c r="KM25" s="258"/>
      <c r="KN25" s="258"/>
      <c r="KO25" s="258"/>
      <c r="KP25" s="258"/>
      <c r="KQ25" s="258"/>
    </row>
    <row r="26" spans="1:303" s="223" customFormat="1" ht="62.25" customHeight="1" x14ac:dyDescent="0.25">
      <c r="A26" s="961"/>
      <c r="B26" s="964"/>
      <c r="C26" s="955"/>
      <c r="D26" s="861"/>
      <c r="E26" s="861"/>
      <c r="F26" s="250" t="s">
        <v>390</v>
      </c>
      <c r="G26" s="477">
        <v>0</v>
      </c>
      <c r="H26" s="478"/>
      <c r="I26" s="245"/>
      <c r="J26" s="245"/>
      <c r="K26" s="245"/>
      <c r="L26" s="245"/>
      <c r="M26" s="245"/>
      <c r="N26" s="245"/>
      <c r="O26" s="245"/>
      <c r="P26" s="245"/>
      <c r="Q26" s="245"/>
      <c r="R26" s="245"/>
      <c r="S26" s="245"/>
      <c r="T26" s="246"/>
      <c r="U26" s="245"/>
      <c r="V26" s="245"/>
      <c r="W26" s="246"/>
      <c r="X26" s="246"/>
      <c r="Y26" s="246"/>
      <c r="Z26" s="246">
        <v>0</v>
      </c>
      <c r="AA26" s="246">
        <v>0</v>
      </c>
      <c r="AB26" s="246"/>
      <c r="AC26" s="246">
        <v>0</v>
      </c>
      <c r="AD26" s="246">
        <v>0</v>
      </c>
      <c r="AE26" s="246">
        <v>0</v>
      </c>
      <c r="AF26" s="246">
        <v>0</v>
      </c>
      <c r="AG26" s="246">
        <v>0</v>
      </c>
      <c r="AH26" s="246">
        <v>0</v>
      </c>
      <c r="AI26" s="246">
        <v>21245000</v>
      </c>
      <c r="AJ26" s="246">
        <v>21245000</v>
      </c>
      <c r="AK26" s="246">
        <v>35723200</v>
      </c>
      <c r="AL26" s="246">
        <v>34063867</v>
      </c>
      <c r="AM26" s="246">
        <v>36221000</v>
      </c>
      <c r="AN26" s="246">
        <v>43161000</v>
      </c>
      <c r="AO26" s="246">
        <v>36221000</v>
      </c>
      <c r="AP26" s="246">
        <v>36221000</v>
      </c>
      <c r="AQ26" s="246">
        <v>36221000</v>
      </c>
      <c r="AR26" s="246">
        <v>36221000</v>
      </c>
      <c r="AS26" s="246">
        <v>36221000</v>
      </c>
      <c r="AT26" s="246">
        <v>36221000</v>
      </c>
      <c r="AU26" s="246">
        <v>36221000</v>
      </c>
      <c r="AV26" s="246">
        <v>36221000</v>
      </c>
      <c r="AW26" s="246">
        <v>36221000</v>
      </c>
      <c r="AX26" s="246">
        <v>36221000</v>
      </c>
      <c r="AY26" s="246">
        <v>65420800</v>
      </c>
      <c r="AZ26" s="246">
        <v>41690133</v>
      </c>
      <c r="BA26" s="246">
        <f t="shared" si="2"/>
        <v>339715000</v>
      </c>
      <c r="BB26" s="246">
        <f t="shared" si="3"/>
        <v>339715000</v>
      </c>
      <c r="BC26" s="246">
        <f t="shared" si="4"/>
        <v>321265000</v>
      </c>
      <c r="BD26" s="246">
        <f t="shared" si="5"/>
        <v>339715000</v>
      </c>
      <c r="BE26" s="246">
        <f t="shared" si="6"/>
        <v>321265000</v>
      </c>
      <c r="BF26" s="246">
        <v>0</v>
      </c>
      <c r="BG26" s="246">
        <v>0</v>
      </c>
      <c r="BH26" s="246">
        <v>0</v>
      </c>
      <c r="BI26" s="246">
        <v>19814666</v>
      </c>
      <c r="BJ26" s="246">
        <v>3177267</v>
      </c>
      <c r="BK26" s="246">
        <v>29722000</v>
      </c>
      <c r="BL26" s="246">
        <v>22643000</v>
      </c>
      <c r="BM26" s="246">
        <v>29722000</v>
      </c>
      <c r="BN26" s="246">
        <v>32888000</v>
      </c>
      <c r="BO26" s="246">
        <v>29722000</v>
      </c>
      <c r="BP26" s="246">
        <v>33635000</v>
      </c>
      <c r="BQ26" s="246">
        <v>29722000</v>
      </c>
      <c r="BR26" s="246">
        <v>29722000</v>
      </c>
      <c r="BS26" s="246">
        <v>29722000</v>
      </c>
      <c r="BT26" s="246">
        <v>29722000</v>
      </c>
      <c r="BU26" s="246">
        <v>29722000</v>
      </c>
      <c r="BV26" s="246">
        <v>29722000</v>
      </c>
      <c r="BW26" s="246">
        <v>34381000</v>
      </c>
      <c r="BX26" s="246">
        <v>29722000</v>
      </c>
      <c r="BY26" s="246">
        <v>29722000</v>
      </c>
      <c r="BZ26" s="246">
        <v>25833700</v>
      </c>
      <c r="CA26" s="246">
        <v>14967334</v>
      </c>
      <c r="CB26" s="246">
        <v>33037133</v>
      </c>
      <c r="CC26" s="246">
        <f>10120000+34979934</f>
        <v>45099934</v>
      </c>
      <c r="CD26" s="246">
        <v>31828233</v>
      </c>
      <c r="CE26" s="246">
        <f t="shared" si="7"/>
        <v>322316934</v>
      </c>
      <c r="CF26" s="246">
        <f t="shared" si="8"/>
        <v>322316934</v>
      </c>
      <c r="CG26" s="246">
        <f t="shared" si="8"/>
        <v>301930333</v>
      </c>
      <c r="CH26" s="246">
        <f t="shared" si="9"/>
        <v>322316934</v>
      </c>
      <c r="CI26" s="246">
        <f t="shared" si="9"/>
        <v>301930333</v>
      </c>
      <c r="CJ26" s="246">
        <f>CM26+CO26+CQ26+CS26+CU26+CW26+CY26+DA26+DC26+DE26+DG26</f>
        <v>268679000</v>
      </c>
      <c r="CK26" s="246">
        <v>0</v>
      </c>
      <c r="CL26" s="246">
        <v>0</v>
      </c>
      <c r="CM26" s="246">
        <v>0</v>
      </c>
      <c r="CN26" s="246">
        <v>0</v>
      </c>
      <c r="CO26" s="246">
        <v>4738867</v>
      </c>
      <c r="CP26" s="246">
        <v>4738867</v>
      </c>
      <c r="CQ26" s="246">
        <v>24034000</v>
      </c>
      <c r="CR26" s="246">
        <v>23811100</v>
      </c>
      <c r="CS26" s="246">
        <v>24034000</v>
      </c>
      <c r="CT26" s="246">
        <v>24034000</v>
      </c>
      <c r="CU26" s="246">
        <v>24034000</v>
      </c>
      <c r="CV26" s="246">
        <v>24034000</v>
      </c>
      <c r="CW26" s="246">
        <v>24034000</v>
      </c>
      <c r="CX26" s="246">
        <v>24034000</v>
      </c>
      <c r="CY26" s="246">
        <v>24034000</v>
      </c>
      <c r="CZ26" s="246">
        <v>24034000</v>
      </c>
      <c r="DA26" s="246">
        <v>24034000</v>
      </c>
      <c r="DB26" s="246">
        <v>24034000</v>
      </c>
      <c r="DC26" s="246">
        <v>24034000</v>
      </c>
      <c r="DD26" s="246">
        <v>24034000</v>
      </c>
      <c r="DE26" s="246">
        <v>24034000</v>
      </c>
      <c r="DF26" s="246">
        <v>24034000</v>
      </c>
      <c r="DG26" s="246">
        <v>71668133</v>
      </c>
      <c r="DH26" s="246">
        <v>29486000</v>
      </c>
      <c r="DI26" s="246">
        <f t="shared" si="20"/>
        <v>268679000</v>
      </c>
      <c r="DJ26" s="246">
        <f t="shared" si="10"/>
        <v>268679000</v>
      </c>
      <c r="DK26" s="246">
        <f t="shared" si="11"/>
        <v>226273967</v>
      </c>
      <c r="DL26" s="246">
        <f t="shared" si="16"/>
        <v>268679000</v>
      </c>
      <c r="DM26" s="246">
        <f t="shared" si="17"/>
        <v>226273967</v>
      </c>
      <c r="DN26" s="246">
        <v>340219000</v>
      </c>
      <c r="DO26" s="246"/>
      <c r="DP26" s="246"/>
      <c r="DQ26" s="246">
        <v>13789500</v>
      </c>
      <c r="DR26" s="246">
        <v>0</v>
      </c>
      <c r="DS26" s="246">
        <v>27579000</v>
      </c>
      <c r="DT26" s="246">
        <v>10164234</v>
      </c>
      <c r="DU26" s="246">
        <v>27579000</v>
      </c>
      <c r="DV26" s="246">
        <v>26915400</v>
      </c>
      <c r="DW26" s="246">
        <v>27579000</v>
      </c>
      <c r="DX26" s="246">
        <v>27579000</v>
      </c>
      <c r="DY26" s="246">
        <v>27579000</v>
      </c>
      <c r="DZ26" s="246"/>
      <c r="EA26" s="246">
        <v>27579000</v>
      </c>
      <c r="EB26" s="246"/>
      <c r="EC26" s="246">
        <v>27579000</v>
      </c>
      <c r="ED26" s="246"/>
      <c r="EE26" s="246">
        <v>27579000</v>
      </c>
      <c r="EF26" s="246"/>
      <c r="EG26" s="246">
        <v>27579000</v>
      </c>
      <c r="EH26" s="246"/>
      <c r="EI26" s="246">
        <v>27579000</v>
      </c>
      <c r="EJ26" s="246"/>
      <c r="EK26" s="246">
        <v>78218500</v>
      </c>
      <c r="EL26" s="246"/>
      <c r="EM26" s="246">
        <f>EK26+EI26+EG26+EE26+EA26+DY26+DW26+DU26+DS26+DQ26+DO26+EC26</f>
        <v>340219000</v>
      </c>
      <c r="EN26" s="246">
        <f t="shared" si="49"/>
        <v>96526500</v>
      </c>
      <c r="EO26" s="246">
        <f t="shared" si="49"/>
        <v>64658634</v>
      </c>
      <c r="EP26" s="246">
        <f t="shared" si="52"/>
        <v>124105500</v>
      </c>
      <c r="EQ26" s="246">
        <f>+DP26+DR26+DT26+DV26+DX26</f>
        <v>64658634</v>
      </c>
      <c r="ER26" s="626">
        <f t="shared" si="12"/>
        <v>1</v>
      </c>
      <c r="ES26" s="627">
        <f t="shared" si="27"/>
        <v>0.66985370856707749</v>
      </c>
      <c r="ET26" s="628">
        <f>INVERSIÓN!EQ26/INVERSIÓN!EP26</f>
        <v>0.52099732888550465</v>
      </c>
      <c r="EU26" s="629">
        <f t="shared" si="14"/>
        <v>0.88988962409638972</v>
      </c>
      <c r="EV26" s="632">
        <f>IFERROR((AA26+BE26+CI26+DM26+EQ26)/G26,0)</f>
        <v>0</v>
      </c>
      <c r="EW26" s="906"/>
      <c r="EX26" s="861"/>
      <c r="EY26" s="861"/>
      <c r="EZ26" s="861"/>
      <c r="FA26" s="904"/>
      <c r="FB26" s="258"/>
      <c r="FC26" s="258"/>
      <c r="FD26" s="258"/>
      <c r="FE26" s="258"/>
      <c r="FF26" s="258"/>
      <c r="FG26" s="258"/>
      <c r="FH26" s="258"/>
      <c r="FI26" s="258"/>
      <c r="FJ26" s="258"/>
      <c r="FK26" s="258"/>
      <c r="FL26" s="258"/>
      <c r="FM26" s="258"/>
      <c r="FN26" s="258"/>
      <c r="FO26" s="258"/>
      <c r="FP26" s="258"/>
      <c r="FQ26" s="258"/>
      <c r="FR26" s="258"/>
      <c r="FS26" s="258"/>
      <c r="FT26" s="258"/>
      <c r="FU26" s="258"/>
      <c r="FV26" s="258"/>
      <c r="FW26" s="258"/>
      <c r="FX26" s="258"/>
      <c r="FY26" s="258"/>
      <c r="FZ26" s="258"/>
      <c r="GA26" s="258"/>
      <c r="GB26" s="258"/>
      <c r="GC26" s="258"/>
      <c r="GD26" s="258"/>
      <c r="GE26" s="258"/>
      <c r="GF26" s="258"/>
      <c r="GG26" s="258"/>
      <c r="GH26" s="258"/>
      <c r="GI26" s="258"/>
      <c r="GJ26" s="258"/>
      <c r="GK26" s="258"/>
      <c r="GL26" s="258"/>
      <c r="GM26" s="258"/>
      <c r="GN26" s="258"/>
      <c r="GO26" s="258"/>
      <c r="GP26" s="258"/>
      <c r="GQ26" s="258"/>
      <c r="GR26" s="258"/>
      <c r="GS26" s="258"/>
      <c r="GT26" s="258"/>
      <c r="GU26" s="258"/>
      <c r="GV26" s="258"/>
      <c r="GW26" s="258"/>
      <c r="GX26" s="258"/>
      <c r="GY26" s="258"/>
      <c r="GZ26" s="258"/>
      <c r="HA26" s="258"/>
      <c r="HB26" s="258"/>
      <c r="HC26" s="258"/>
      <c r="HD26" s="258"/>
      <c r="HE26" s="258"/>
      <c r="HF26" s="258"/>
      <c r="HG26" s="258"/>
      <c r="HH26" s="258"/>
      <c r="HI26" s="258"/>
      <c r="HJ26" s="258"/>
      <c r="HK26" s="258"/>
      <c r="HL26" s="258"/>
      <c r="HM26" s="258"/>
      <c r="HN26" s="258"/>
      <c r="HO26" s="258"/>
      <c r="HP26" s="258"/>
      <c r="HQ26" s="258"/>
      <c r="HR26" s="258"/>
      <c r="HS26" s="258"/>
      <c r="HT26" s="258"/>
      <c r="HU26" s="258"/>
      <c r="HV26" s="258"/>
      <c r="HW26" s="258"/>
      <c r="HX26" s="258"/>
      <c r="HY26" s="258"/>
      <c r="HZ26" s="258"/>
      <c r="IA26" s="258"/>
      <c r="IB26" s="258"/>
      <c r="IC26" s="258"/>
      <c r="ID26" s="258"/>
      <c r="IE26" s="258"/>
      <c r="IF26" s="258"/>
      <c r="IG26" s="258"/>
      <c r="IH26" s="258"/>
      <c r="II26" s="258"/>
      <c r="IJ26" s="258"/>
      <c r="IK26" s="258"/>
      <c r="IL26" s="258"/>
      <c r="IM26" s="258"/>
      <c r="IN26" s="258"/>
      <c r="IO26" s="258"/>
      <c r="IP26" s="258"/>
      <c r="IQ26" s="258"/>
      <c r="IR26" s="258"/>
      <c r="IS26" s="258"/>
      <c r="IT26" s="258"/>
      <c r="IU26" s="258"/>
      <c r="IV26" s="258"/>
      <c r="IW26" s="258"/>
      <c r="IX26" s="258"/>
      <c r="IY26" s="258"/>
      <c r="IZ26" s="258"/>
      <c r="JA26" s="258"/>
      <c r="JB26" s="258"/>
      <c r="JC26" s="258"/>
      <c r="JD26" s="258"/>
      <c r="JE26" s="258"/>
      <c r="JF26" s="258"/>
      <c r="JG26" s="258"/>
      <c r="JH26" s="258"/>
      <c r="JI26" s="258"/>
      <c r="JJ26" s="258"/>
      <c r="JK26" s="258"/>
      <c r="JL26" s="258"/>
      <c r="JM26" s="258"/>
      <c r="JN26" s="258"/>
      <c r="JO26" s="258"/>
      <c r="JP26" s="258"/>
      <c r="JQ26" s="258"/>
      <c r="JR26" s="258"/>
      <c r="JS26" s="258"/>
      <c r="JT26" s="258"/>
      <c r="JU26" s="258"/>
      <c r="JV26" s="258"/>
      <c r="JW26" s="258"/>
      <c r="JX26" s="258"/>
      <c r="JY26" s="258"/>
      <c r="JZ26" s="258"/>
      <c r="KA26" s="258"/>
      <c r="KB26" s="258"/>
      <c r="KC26" s="258"/>
      <c r="KD26" s="258"/>
      <c r="KE26" s="258"/>
      <c r="KF26" s="258"/>
      <c r="KG26" s="258"/>
      <c r="KH26" s="258"/>
      <c r="KI26" s="258"/>
      <c r="KJ26" s="258"/>
      <c r="KK26" s="258"/>
      <c r="KL26" s="258"/>
      <c r="KM26" s="258"/>
      <c r="KN26" s="258"/>
      <c r="KO26" s="258"/>
      <c r="KP26" s="258"/>
      <c r="KQ26" s="258"/>
    </row>
    <row r="27" spans="1:303" s="224" customFormat="1" ht="62.25" customHeight="1" x14ac:dyDescent="0.25">
      <c r="A27" s="961"/>
      <c r="B27" s="964"/>
      <c r="C27" s="955"/>
      <c r="D27" s="861"/>
      <c r="E27" s="861"/>
      <c r="F27" s="476" t="s">
        <v>42</v>
      </c>
      <c r="G27" s="477">
        <f>AA27+BE27+CI27+DL27+DN27</f>
        <v>0</v>
      </c>
      <c r="H27" s="663"/>
      <c r="I27" s="244"/>
      <c r="J27" s="244"/>
      <c r="K27" s="244"/>
      <c r="L27" s="664"/>
      <c r="M27" s="244"/>
      <c r="N27" s="244"/>
      <c r="O27" s="244"/>
      <c r="P27" s="244"/>
      <c r="Q27" s="244"/>
      <c r="R27" s="244"/>
      <c r="S27" s="244"/>
      <c r="T27" s="664"/>
      <c r="U27" s="244"/>
      <c r="V27" s="244"/>
      <c r="W27" s="664">
        <f>K27</f>
        <v>0</v>
      </c>
      <c r="X27" s="664">
        <f t="shared" si="51"/>
        <v>0</v>
      </c>
      <c r="Y27" s="664">
        <f t="shared" si="51"/>
        <v>0</v>
      </c>
      <c r="Z27" s="244">
        <v>0</v>
      </c>
      <c r="AA27" s="244">
        <v>0</v>
      </c>
      <c r="AB27" s="619">
        <v>0</v>
      </c>
      <c r="AC27" s="244">
        <v>0</v>
      </c>
      <c r="AD27" s="244">
        <v>0</v>
      </c>
      <c r="AE27" s="244">
        <v>0</v>
      </c>
      <c r="AF27" s="244">
        <v>0</v>
      </c>
      <c r="AG27" s="244">
        <v>0</v>
      </c>
      <c r="AH27" s="244">
        <v>0</v>
      </c>
      <c r="AI27" s="244">
        <v>0</v>
      </c>
      <c r="AJ27" s="244">
        <v>0</v>
      </c>
      <c r="AK27" s="244"/>
      <c r="AL27" s="244"/>
      <c r="AM27" s="244"/>
      <c r="AN27" s="244"/>
      <c r="AO27" s="244"/>
      <c r="AP27" s="244"/>
      <c r="AQ27" s="244">
        <v>0</v>
      </c>
      <c r="AR27" s="244">
        <v>0</v>
      </c>
      <c r="AS27" s="244"/>
      <c r="AT27" s="244"/>
      <c r="AU27" s="244"/>
      <c r="AV27" s="244"/>
      <c r="AW27" s="244">
        <v>0</v>
      </c>
      <c r="AX27" s="244">
        <v>0</v>
      </c>
      <c r="AY27" s="244"/>
      <c r="AZ27" s="244"/>
      <c r="BA27" s="614">
        <f t="shared" si="2"/>
        <v>0</v>
      </c>
      <c r="BB27" s="614">
        <f t="shared" si="3"/>
        <v>0</v>
      </c>
      <c r="BC27" s="614">
        <f t="shared" si="4"/>
        <v>0</v>
      </c>
      <c r="BD27" s="614">
        <f t="shared" si="5"/>
        <v>0</v>
      </c>
      <c r="BE27" s="614">
        <f t="shared" si="6"/>
        <v>0</v>
      </c>
      <c r="BF27" s="613">
        <v>0</v>
      </c>
      <c r="BG27" s="614">
        <v>0</v>
      </c>
      <c r="BH27" s="614">
        <v>0</v>
      </c>
      <c r="BI27" s="614">
        <v>0</v>
      </c>
      <c r="BJ27" s="473">
        <v>0</v>
      </c>
      <c r="BK27" s="614">
        <v>0</v>
      </c>
      <c r="BL27" s="614">
        <v>0</v>
      </c>
      <c r="BM27" s="614">
        <v>0</v>
      </c>
      <c r="BN27" s="614">
        <v>0</v>
      </c>
      <c r="BO27" s="614">
        <v>0</v>
      </c>
      <c r="BP27" s="614">
        <v>0</v>
      </c>
      <c r="BQ27" s="614">
        <v>0</v>
      </c>
      <c r="BR27" s="614">
        <v>0</v>
      </c>
      <c r="BS27" s="614">
        <v>0</v>
      </c>
      <c r="BT27" s="614">
        <v>0</v>
      </c>
      <c r="BU27" s="614">
        <v>0</v>
      </c>
      <c r="BV27" s="614">
        <v>0</v>
      </c>
      <c r="BW27" s="614">
        <v>0</v>
      </c>
      <c r="BX27" s="614">
        <v>0</v>
      </c>
      <c r="BY27" s="614">
        <v>0</v>
      </c>
      <c r="BZ27" s="614">
        <v>0</v>
      </c>
      <c r="CA27" s="614">
        <v>0</v>
      </c>
      <c r="CB27" s="614">
        <v>0</v>
      </c>
      <c r="CC27" s="614">
        <v>0</v>
      </c>
      <c r="CD27" s="614">
        <v>0</v>
      </c>
      <c r="CE27" s="614">
        <f t="shared" si="7"/>
        <v>0</v>
      </c>
      <c r="CF27" s="614">
        <f t="shared" si="8"/>
        <v>0</v>
      </c>
      <c r="CG27" s="614">
        <f t="shared" si="8"/>
        <v>0</v>
      </c>
      <c r="CH27" s="614">
        <f t="shared" si="9"/>
        <v>0</v>
      </c>
      <c r="CI27" s="614">
        <f t="shared" si="9"/>
        <v>0</v>
      </c>
      <c r="CJ27" s="613">
        <v>0</v>
      </c>
      <c r="CK27" s="614">
        <v>0</v>
      </c>
      <c r="CL27" s="614">
        <v>0</v>
      </c>
      <c r="CM27" s="614">
        <v>0</v>
      </c>
      <c r="CN27" s="614">
        <v>0</v>
      </c>
      <c r="CO27" s="614">
        <v>0</v>
      </c>
      <c r="CP27" s="614">
        <v>0</v>
      </c>
      <c r="CQ27" s="614">
        <v>0</v>
      </c>
      <c r="CR27" s="614">
        <v>0</v>
      </c>
      <c r="CS27" s="614">
        <v>0</v>
      </c>
      <c r="CT27" s="614">
        <v>0</v>
      </c>
      <c r="CU27" s="517">
        <v>0</v>
      </c>
      <c r="CV27" s="615">
        <v>0</v>
      </c>
      <c r="CW27" s="614">
        <v>0</v>
      </c>
      <c r="CX27" s="614">
        <v>0</v>
      </c>
      <c r="CY27" s="614">
        <v>0</v>
      </c>
      <c r="CZ27" s="614">
        <v>0</v>
      </c>
      <c r="DA27" s="614">
        <v>0</v>
      </c>
      <c r="DB27" s="614">
        <v>0</v>
      </c>
      <c r="DC27" s="614"/>
      <c r="DD27" s="614"/>
      <c r="DE27" s="614">
        <v>0</v>
      </c>
      <c r="DF27" s="614">
        <v>0</v>
      </c>
      <c r="DG27" s="614"/>
      <c r="DH27" s="614"/>
      <c r="DI27" s="614">
        <f t="shared" si="20"/>
        <v>0</v>
      </c>
      <c r="DJ27" s="615">
        <f t="shared" si="10"/>
        <v>0</v>
      </c>
      <c r="DK27" s="624">
        <f t="shared" si="11"/>
        <v>0</v>
      </c>
      <c r="DL27" s="614">
        <f t="shared" si="16"/>
        <v>0</v>
      </c>
      <c r="DM27" s="614">
        <f t="shared" si="17"/>
        <v>0</v>
      </c>
      <c r="DN27" s="613">
        <v>0</v>
      </c>
      <c r="DO27" s="614"/>
      <c r="DP27" s="614"/>
      <c r="DQ27" s="614"/>
      <c r="DR27" s="614">
        <v>0</v>
      </c>
      <c r="DS27" s="614">
        <v>0</v>
      </c>
      <c r="DT27" s="614">
        <v>0</v>
      </c>
      <c r="DU27" s="614">
        <v>0</v>
      </c>
      <c r="DV27" s="614">
        <v>0</v>
      </c>
      <c r="DW27" s="614">
        <v>0</v>
      </c>
      <c r="DX27" s="614">
        <v>0</v>
      </c>
      <c r="DY27" s="614"/>
      <c r="DZ27" s="614"/>
      <c r="EA27" s="614"/>
      <c r="EB27" s="614"/>
      <c r="EC27" s="614"/>
      <c r="ED27" s="614"/>
      <c r="EE27" s="614"/>
      <c r="EF27" s="614"/>
      <c r="EG27" s="614"/>
      <c r="EH27" s="614"/>
      <c r="EI27" s="614"/>
      <c r="EJ27" s="614"/>
      <c r="EK27" s="614"/>
      <c r="EL27" s="614"/>
      <c r="EM27" s="246">
        <f>EK27+EI27+EG27+EE27+EA27+DY27+DW27+DU27+DS27+DQ27+DO27+EC27</f>
        <v>0</v>
      </c>
      <c r="EN27" s="246">
        <f t="shared" si="49"/>
        <v>0</v>
      </c>
      <c r="EO27" s="246">
        <f t="shared" si="49"/>
        <v>0</v>
      </c>
      <c r="EP27" s="246">
        <f t="shared" ref="EP27" si="53">DO27+DQ27+DS27+DU27+DW27+DY27</f>
        <v>0</v>
      </c>
      <c r="EQ27" s="246">
        <f>+DP27+DR27+DT27+DV27+DX27</f>
        <v>0</v>
      </c>
      <c r="ER27" s="626">
        <f>IFERROR(DX27/DW27,0)</f>
        <v>0</v>
      </c>
      <c r="ES27" s="627">
        <f t="shared" si="27"/>
        <v>0</v>
      </c>
      <c r="ET27" s="628">
        <f>IFERROR(INVERSIÓN!EQ27/INVERSIÓN!EP27,0)</f>
        <v>0</v>
      </c>
      <c r="EU27" s="629">
        <f t="shared" si="14"/>
        <v>0</v>
      </c>
      <c r="EV27" s="632">
        <f>IFERROR((AA27+BE27+CI27+DM27+EQ27)/G27,0)</f>
        <v>0</v>
      </c>
      <c r="EW27" s="906"/>
      <c r="EX27" s="861"/>
      <c r="EY27" s="861"/>
      <c r="EZ27" s="861"/>
      <c r="FA27" s="904"/>
    </row>
    <row r="28" spans="1:303" s="225" customFormat="1" ht="40.5" customHeight="1" x14ac:dyDescent="0.25">
      <c r="A28" s="961"/>
      <c r="B28" s="964"/>
      <c r="C28" s="955"/>
      <c r="D28" s="861"/>
      <c r="E28" s="861"/>
      <c r="F28" s="249" t="s">
        <v>4</v>
      </c>
      <c r="G28" s="237">
        <f>AA28+BE28+CI28+DM28+EP28</f>
        <v>149368055</v>
      </c>
      <c r="H28" s="246"/>
      <c r="I28" s="246"/>
      <c r="J28" s="246"/>
      <c r="K28" s="246"/>
      <c r="L28" s="246"/>
      <c r="M28" s="246"/>
      <c r="N28" s="246"/>
      <c r="O28" s="246"/>
      <c r="P28" s="246"/>
      <c r="Q28" s="246"/>
      <c r="R28" s="246"/>
      <c r="S28" s="246"/>
      <c r="T28" s="246"/>
      <c r="U28" s="246"/>
      <c r="V28" s="246"/>
      <c r="W28" s="246">
        <f>K28</f>
        <v>0</v>
      </c>
      <c r="X28" s="246">
        <f t="shared" si="51"/>
        <v>0</v>
      </c>
      <c r="Y28" s="246">
        <f t="shared" si="51"/>
        <v>0</v>
      </c>
      <c r="Z28" s="246">
        <v>0</v>
      </c>
      <c r="AA28" s="246">
        <v>0</v>
      </c>
      <c r="AB28" s="246">
        <v>70558838</v>
      </c>
      <c r="AC28" s="246">
        <v>10149000</v>
      </c>
      <c r="AD28" s="246">
        <v>10149000</v>
      </c>
      <c r="AE28" s="246">
        <v>20641000</v>
      </c>
      <c r="AF28" s="246">
        <f>30790000-AD28</f>
        <v>20641000</v>
      </c>
      <c r="AG28" s="246">
        <f>48000966-AE28-AC28</f>
        <v>17210966</v>
      </c>
      <c r="AH28" s="246">
        <f>48000966-AF28-AD28</f>
        <v>17210966</v>
      </c>
      <c r="AI28" s="246">
        <v>0</v>
      </c>
      <c r="AJ28" s="246">
        <v>0</v>
      </c>
      <c r="AK28" s="246">
        <v>0</v>
      </c>
      <c r="AL28" s="246">
        <v>0</v>
      </c>
      <c r="AM28" s="246">
        <v>22557872</v>
      </c>
      <c r="AN28" s="246">
        <v>22553009</v>
      </c>
      <c r="AO28" s="246"/>
      <c r="AP28" s="246">
        <v>0</v>
      </c>
      <c r="AQ28" s="246">
        <v>0</v>
      </c>
      <c r="AR28" s="246">
        <v>0</v>
      </c>
      <c r="AS28" s="246"/>
      <c r="AT28" s="246"/>
      <c r="AU28" s="246">
        <v>-4863</v>
      </c>
      <c r="AV28" s="246"/>
      <c r="AW28" s="246">
        <v>0</v>
      </c>
      <c r="AX28" s="246">
        <v>0</v>
      </c>
      <c r="AY28" s="246"/>
      <c r="AZ28" s="246"/>
      <c r="BA28" s="246">
        <f t="shared" si="2"/>
        <v>70553975</v>
      </c>
      <c r="BB28" s="246">
        <f t="shared" si="3"/>
        <v>70553975</v>
      </c>
      <c r="BC28" s="246">
        <f t="shared" si="4"/>
        <v>70553975</v>
      </c>
      <c r="BD28" s="246">
        <f t="shared" si="5"/>
        <v>70553975</v>
      </c>
      <c r="BE28" s="246">
        <f t="shared" si="6"/>
        <v>70553975</v>
      </c>
      <c r="BF28" s="246">
        <v>18201967</v>
      </c>
      <c r="BG28" s="246">
        <v>16616867</v>
      </c>
      <c r="BH28" s="246">
        <v>16616867</v>
      </c>
      <c r="BI28" s="246">
        <v>1585100</v>
      </c>
      <c r="BJ28" s="246">
        <v>1585100</v>
      </c>
      <c r="BK28" s="246">
        <v>0</v>
      </c>
      <c r="BL28" s="246">
        <v>0</v>
      </c>
      <c r="BM28" s="246">
        <v>0</v>
      </c>
      <c r="BN28" s="246">
        <v>0</v>
      </c>
      <c r="BO28" s="246">
        <v>0</v>
      </c>
      <c r="BP28" s="246">
        <v>0</v>
      </c>
      <c r="BQ28" s="246">
        <v>0</v>
      </c>
      <c r="BR28" s="246">
        <v>0</v>
      </c>
      <c r="BS28" s="246">
        <v>0</v>
      </c>
      <c r="BT28" s="246">
        <v>0</v>
      </c>
      <c r="BU28" s="246">
        <v>0</v>
      </c>
      <c r="BV28" s="246">
        <v>0</v>
      </c>
      <c r="BW28" s="246">
        <v>0</v>
      </c>
      <c r="BX28" s="246">
        <v>0</v>
      </c>
      <c r="BY28" s="246">
        <v>0</v>
      </c>
      <c r="BZ28" s="246">
        <v>0</v>
      </c>
      <c r="CA28" s="246">
        <v>0</v>
      </c>
      <c r="CB28" s="246">
        <v>0</v>
      </c>
      <c r="CC28" s="246">
        <v>0</v>
      </c>
      <c r="CD28" s="246">
        <v>0</v>
      </c>
      <c r="CE28" s="246">
        <f t="shared" si="7"/>
        <v>18201967</v>
      </c>
      <c r="CF28" s="246">
        <f t="shared" si="8"/>
        <v>18201967</v>
      </c>
      <c r="CG28" s="246">
        <f t="shared" si="8"/>
        <v>18201967</v>
      </c>
      <c r="CH28" s="246">
        <f t="shared" si="9"/>
        <v>18201967</v>
      </c>
      <c r="CI28" s="246">
        <f t="shared" si="9"/>
        <v>18201967</v>
      </c>
      <c r="CJ28" s="246">
        <v>19859242</v>
      </c>
      <c r="CK28" s="246">
        <v>12536634</v>
      </c>
      <c r="CL28" s="246">
        <v>12536634</v>
      </c>
      <c r="CM28" s="246">
        <v>5120530</v>
      </c>
      <c r="CN28" s="246">
        <v>5120530</v>
      </c>
      <c r="CO28" s="246">
        <v>56050</v>
      </c>
      <c r="CP28" s="246">
        <v>56050</v>
      </c>
      <c r="CQ28" s="246">
        <v>2639219</v>
      </c>
      <c r="CR28" s="246">
        <v>56600</v>
      </c>
      <c r="CS28" s="246">
        <v>0</v>
      </c>
      <c r="CT28" s="246">
        <v>2086933</v>
      </c>
      <c r="CU28" s="246">
        <v>-493191</v>
      </c>
      <c r="CV28" s="246">
        <v>0</v>
      </c>
      <c r="CW28" s="246"/>
      <c r="CX28" s="246"/>
      <c r="CY28" s="246"/>
      <c r="CZ28" s="246"/>
      <c r="DA28" s="246"/>
      <c r="DB28" s="246"/>
      <c r="DC28" s="246"/>
      <c r="DD28" s="246"/>
      <c r="DE28" s="246">
        <v>-2495</v>
      </c>
      <c r="DF28" s="246">
        <v>0</v>
      </c>
      <c r="DG28" s="246"/>
      <c r="DH28" s="246"/>
      <c r="DI28" s="246">
        <f t="shared" si="20"/>
        <v>19856747</v>
      </c>
      <c r="DJ28" s="246">
        <f t="shared" si="10"/>
        <v>19856747</v>
      </c>
      <c r="DK28" s="246">
        <f t="shared" si="11"/>
        <v>19856747</v>
      </c>
      <c r="DL28" s="246">
        <f>DI28</f>
        <v>19856747</v>
      </c>
      <c r="DM28" s="246">
        <f t="shared" si="17"/>
        <v>19856747</v>
      </c>
      <c r="DN28" s="246">
        <v>40755366</v>
      </c>
      <c r="DO28" s="246">
        <v>11503000</v>
      </c>
      <c r="DP28" s="246">
        <v>11503000</v>
      </c>
      <c r="DQ28" s="246">
        <v>29252366</v>
      </c>
      <c r="DR28" s="246">
        <v>29252366</v>
      </c>
      <c r="DS28" s="246">
        <v>0</v>
      </c>
      <c r="DT28" s="246">
        <v>0</v>
      </c>
      <c r="DU28" s="246">
        <v>0</v>
      </c>
      <c r="DV28" s="246">
        <v>0</v>
      </c>
      <c r="DW28" s="246">
        <v>0</v>
      </c>
      <c r="DX28" s="246">
        <v>0</v>
      </c>
      <c r="DY28" s="246"/>
      <c r="DZ28" s="246"/>
      <c r="EA28" s="246"/>
      <c r="EB28" s="246"/>
      <c r="EC28" s="246"/>
      <c r="ED28" s="246"/>
      <c r="EE28" s="246"/>
      <c r="EF28" s="246"/>
      <c r="EG28" s="246"/>
      <c r="EH28" s="246"/>
      <c r="EI28" s="246"/>
      <c r="EJ28" s="246"/>
      <c r="EK28" s="246"/>
      <c r="EL28" s="246"/>
      <c r="EM28" s="246">
        <f>EK28+EI28+EG28+EE28+EA28+DY28+DW28+DU28+DS28+DQ28+DO28+EC28</f>
        <v>40755366</v>
      </c>
      <c r="EN28" s="246">
        <f t="shared" si="49"/>
        <v>40755366</v>
      </c>
      <c r="EO28" s="246">
        <f t="shared" si="49"/>
        <v>40755366</v>
      </c>
      <c r="EP28" s="246">
        <f t="shared" ref="EP28" si="54">DO28+DQ28+DS28+DU28+DW28+DY28</f>
        <v>40755366</v>
      </c>
      <c r="EQ28" s="246">
        <f>+DP28+DR28+DT28+DV28+DX28</f>
        <v>40755366</v>
      </c>
      <c r="ER28" s="626">
        <f t="shared" ref="ER28:ER29" si="55">IFERROR(DX28/DW28,0)</f>
        <v>0</v>
      </c>
      <c r="ES28" s="627">
        <f t="shared" si="27"/>
        <v>1</v>
      </c>
      <c r="ET28" s="628">
        <f>INVERSIÓN!EQ28/INVERSIÓN!EP28</f>
        <v>1</v>
      </c>
      <c r="EU28" s="629">
        <f t="shared" si="14"/>
        <v>1</v>
      </c>
      <c r="EV28" s="630">
        <f t="shared" si="15"/>
        <v>1</v>
      </c>
      <c r="EW28" s="906"/>
      <c r="EX28" s="861"/>
      <c r="EY28" s="861"/>
      <c r="EZ28" s="861"/>
      <c r="FA28" s="904"/>
    </row>
    <row r="29" spans="1:303" s="224" customFormat="1" ht="62.25" customHeight="1" thickBot="1" x14ac:dyDescent="0.3">
      <c r="A29" s="961"/>
      <c r="B29" s="964"/>
      <c r="C29" s="955"/>
      <c r="D29" s="861"/>
      <c r="E29" s="861"/>
      <c r="F29" s="476" t="s">
        <v>43</v>
      </c>
      <c r="G29" s="482">
        <f>AA29+BE29+CI29+DL29+DN29</f>
        <v>47</v>
      </c>
      <c r="H29" s="657">
        <v>7</v>
      </c>
      <c r="I29" s="489"/>
      <c r="J29" s="489"/>
      <c r="K29" s="489">
        <v>7</v>
      </c>
      <c r="L29" s="489">
        <v>0</v>
      </c>
      <c r="M29" s="489">
        <v>7</v>
      </c>
      <c r="N29" s="489">
        <v>7</v>
      </c>
      <c r="O29" s="489">
        <v>7</v>
      </c>
      <c r="P29" s="489">
        <v>7</v>
      </c>
      <c r="Q29" s="489">
        <v>7</v>
      </c>
      <c r="R29" s="489">
        <v>7</v>
      </c>
      <c r="S29" s="489">
        <v>7</v>
      </c>
      <c r="T29" s="490">
        <v>7</v>
      </c>
      <c r="U29" s="491">
        <v>7</v>
      </c>
      <c r="V29" s="491">
        <v>7</v>
      </c>
      <c r="W29" s="665">
        <f>K29</f>
        <v>7</v>
      </c>
      <c r="X29" s="665">
        <f t="shared" si="51"/>
        <v>7</v>
      </c>
      <c r="Y29" s="665">
        <f t="shared" si="51"/>
        <v>7</v>
      </c>
      <c r="Z29" s="491">
        <v>7</v>
      </c>
      <c r="AA29" s="491">
        <f>AA24+AA27</f>
        <v>7</v>
      </c>
      <c r="AB29" s="491">
        <f t="shared" ref="AB29:CM29" si="56">AB24+AB27</f>
        <v>13</v>
      </c>
      <c r="AC29" s="491">
        <f t="shared" si="56"/>
        <v>6</v>
      </c>
      <c r="AD29" s="491">
        <f t="shared" si="56"/>
        <v>6</v>
      </c>
      <c r="AE29" s="491">
        <f t="shared" si="56"/>
        <v>0</v>
      </c>
      <c r="AF29" s="491">
        <f t="shared" si="56"/>
        <v>0</v>
      </c>
      <c r="AG29" s="491">
        <f t="shared" si="56"/>
        <v>1</v>
      </c>
      <c r="AH29" s="491">
        <f t="shared" si="56"/>
        <v>1</v>
      </c>
      <c r="AI29" s="491">
        <f t="shared" si="56"/>
        <v>1</v>
      </c>
      <c r="AJ29" s="491">
        <f t="shared" si="56"/>
        <v>1</v>
      </c>
      <c r="AK29" s="491">
        <f t="shared" si="56"/>
        <v>3</v>
      </c>
      <c r="AL29" s="491">
        <f t="shared" si="56"/>
        <v>3</v>
      </c>
      <c r="AM29" s="491">
        <f t="shared" si="56"/>
        <v>0</v>
      </c>
      <c r="AN29" s="491">
        <f t="shared" si="56"/>
        <v>0</v>
      </c>
      <c r="AO29" s="491">
        <f t="shared" si="56"/>
        <v>1</v>
      </c>
      <c r="AP29" s="491">
        <f t="shared" si="56"/>
        <v>1</v>
      </c>
      <c r="AQ29" s="491">
        <f t="shared" si="56"/>
        <v>0</v>
      </c>
      <c r="AR29" s="491">
        <f t="shared" si="56"/>
        <v>0</v>
      </c>
      <c r="AS29" s="491">
        <f t="shared" si="56"/>
        <v>0</v>
      </c>
      <c r="AT29" s="491">
        <f t="shared" si="56"/>
        <v>0</v>
      </c>
      <c r="AU29" s="491">
        <f t="shared" si="56"/>
        <v>0</v>
      </c>
      <c r="AV29" s="491">
        <f t="shared" si="56"/>
        <v>0</v>
      </c>
      <c r="AW29" s="491">
        <f t="shared" si="56"/>
        <v>1</v>
      </c>
      <c r="AX29" s="491">
        <f t="shared" si="56"/>
        <v>1</v>
      </c>
      <c r="AY29" s="491">
        <f t="shared" si="56"/>
        <v>0</v>
      </c>
      <c r="AZ29" s="491">
        <f t="shared" si="56"/>
        <v>0</v>
      </c>
      <c r="BA29" s="491">
        <f t="shared" si="56"/>
        <v>13</v>
      </c>
      <c r="BB29" s="491">
        <f t="shared" si="56"/>
        <v>13</v>
      </c>
      <c r="BC29" s="491">
        <f t="shared" si="56"/>
        <v>13</v>
      </c>
      <c r="BD29" s="491">
        <f t="shared" si="56"/>
        <v>13</v>
      </c>
      <c r="BE29" s="491">
        <f t="shared" si="56"/>
        <v>13</v>
      </c>
      <c r="BF29" s="491">
        <f t="shared" si="56"/>
        <v>7</v>
      </c>
      <c r="BG29" s="491">
        <f t="shared" si="56"/>
        <v>0</v>
      </c>
      <c r="BH29" s="491">
        <f t="shared" si="56"/>
        <v>0</v>
      </c>
      <c r="BI29" s="491">
        <f t="shared" si="56"/>
        <v>1</v>
      </c>
      <c r="BJ29" s="491">
        <f t="shared" si="56"/>
        <v>6</v>
      </c>
      <c r="BK29" s="491">
        <f t="shared" si="56"/>
        <v>1</v>
      </c>
      <c r="BL29" s="491">
        <f t="shared" si="56"/>
        <v>0</v>
      </c>
      <c r="BM29" s="491">
        <f t="shared" si="56"/>
        <v>2</v>
      </c>
      <c r="BN29" s="491">
        <f t="shared" si="56"/>
        <v>1</v>
      </c>
      <c r="BO29" s="491">
        <f t="shared" si="56"/>
        <v>1</v>
      </c>
      <c r="BP29" s="491">
        <f t="shared" si="56"/>
        <v>0</v>
      </c>
      <c r="BQ29" s="491">
        <f t="shared" si="56"/>
        <v>1</v>
      </c>
      <c r="BR29" s="491">
        <f t="shared" si="56"/>
        <v>0</v>
      </c>
      <c r="BS29" s="491">
        <f t="shared" si="56"/>
        <v>0</v>
      </c>
      <c r="BT29" s="491">
        <f t="shared" si="56"/>
        <v>0</v>
      </c>
      <c r="BU29" s="491">
        <f t="shared" si="56"/>
        <v>1</v>
      </c>
      <c r="BV29" s="491">
        <f t="shared" si="56"/>
        <v>0</v>
      </c>
      <c r="BW29" s="491">
        <f t="shared" si="56"/>
        <v>0</v>
      </c>
      <c r="BX29" s="491">
        <f t="shared" si="56"/>
        <v>0</v>
      </c>
      <c r="BY29" s="491">
        <f t="shared" si="56"/>
        <v>0</v>
      </c>
      <c r="BZ29" s="491">
        <f t="shared" si="56"/>
        <v>0</v>
      </c>
      <c r="CA29" s="491">
        <f t="shared" si="56"/>
        <v>3</v>
      </c>
      <c r="CB29" s="491">
        <f t="shared" si="56"/>
        <v>3</v>
      </c>
      <c r="CC29" s="491">
        <f t="shared" si="56"/>
        <v>0</v>
      </c>
      <c r="CD29" s="491">
        <f t="shared" si="56"/>
        <v>0</v>
      </c>
      <c r="CE29" s="491">
        <f t="shared" si="56"/>
        <v>10</v>
      </c>
      <c r="CF29" s="491">
        <f t="shared" si="56"/>
        <v>10</v>
      </c>
      <c r="CG29" s="491">
        <f t="shared" si="56"/>
        <v>10</v>
      </c>
      <c r="CH29" s="491">
        <f t="shared" si="56"/>
        <v>10</v>
      </c>
      <c r="CI29" s="491">
        <f t="shared" si="56"/>
        <v>10</v>
      </c>
      <c r="CJ29" s="491">
        <f t="shared" si="56"/>
        <v>12</v>
      </c>
      <c r="CK29" s="491">
        <f t="shared" si="56"/>
        <v>0</v>
      </c>
      <c r="CL29" s="491">
        <f t="shared" si="56"/>
        <v>0</v>
      </c>
      <c r="CM29" s="491">
        <f t="shared" si="56"/>
        <v>5</v>
      </c>
      <c r="CN29" s="491">
        <f t="shared" ref="CN29:DW29" si="57">CN24+CN27</f>
        <v>5</v>
      </c>
      <c r="CO29" s="491">
        <f t="shared" si="57"/>
        <v>6</v>
      </c>
      <c r="CP29" s="491">
        <f t="shared" si="57"/>
        <v>6</v>
      </c>
      <c r="CQ29" s="491">
        <f t="shared" si="57"/>
        <v>0</v>
      </c>
      <c r="CR29" s="491">
        <f t="shared" si="57"/>
        <v>1</v>
      </c>
      <c r="CS29" s="491">
        <f t="shared" si="57"/>
        <v>1</v>
      </c>
      <c r="CT29" s="491">
        <f t="shared" si="57"/>
        <v>0</v>
      </c>
      <c r="CU29" s="491">
        <f t="shared" si="57"/>
        <v>0</v>
      </c>
      <c r="CV29" s="491">
        <f t="shared" si="57"/>
        <v>0</v>
      </c>
      <c r="CW29" s="491">
        <f t="shared" si="57"/>
        <v>0</v>
      </c>
      <c r="CX29" s="491">
        <f t="shared" si="57"/>
        <v>0</v>
      </c>
      <c r="CY29" s="491">
        <f t="shared" si="57"/>
        <v>0</v>
      </c>
      <c r="CZ29" s="491">
        <f t="shared" si="57"/>
        <v>0</v>
      </c>
      <c r="DA29" s="491">
        <f t="shared" si="57"/>
        <v>0</v>
      </c>
      <c r="DB29" s="491">
        <f t="shared" si="57"/>
        <v>0</v>
      </c>
      <c r="DC29" s="491">
        <f t="shared" si="57"/>
        <v>0</v>
      </c>
      <c r="DD29" s="491">
        <f t="shared" si="57"/>
        <v>0</v>
      </c>
      <c r="DE29" s="491">
        <f t="shared" si="57"/>
        <v>0</v>
      </c>
      <c r="DF29" s="491">
        <f t="shared" si="57"/>
        <v>0</v>
      </c>
      <c r="DG29" s="491">
        <f t="shared" si="57"/>
        <v>0</v>
      </c>
      <c r="DH29" s="491">
        <f t="shared" si="57"/>
        <v>0</v>
      </c>
      <c r="DI29" s="491">
        <f t="shared" si="57"/>
        <v>12</v>
      </c>
      <c r="DJ29" s="491">
        <f t="shared" si="57"/>
        <v>12</v>
      </c>
      <c r="DK29" s="491">
        <f t="shared" si="57"/>
        <v>12</v>
      </c>
      <c r="DL29" s="491">
        <f t="shared" si="57"/>
        <v>12</v>
      </c>
      <c r="DM29" s="491">
        <f t="shared" si="57"/>
        <v>12</v>
      </c>
      <c r="DN29" s="491">
        <f t="shared" si="57"/>
        <v>5</v>
      </c>
      <c r="DO29" s="491">
        <f t="shared" si="57"/>
        <v>5</v>
      </c>
      <c r="DP29" s="491">
        <f t="shared" si="57"/>
        <v>5</v>
      </c>
      <c r="DQ29" s="491">
        <f t="shared" si="57"/>
        <v>0</v>
      </c>
      <c r="DR29" s="491">
        <f t="shared" si="57"/>
        <v>0</v>
      </c>
      <c r="DS29" s="491">
        <f t="shared" si="57"/>
        <v>0</v>
      </c>
      <c r="DT29" s="491">
        <f t="shared" si="57"/>
        <v>0</v>
      </c>
      <c r="DU29" s="491">
        <f t="shared" si="57"/>
        <v>0</v>
      </c>
      <c r="DV29" s="491">
        <f t="shared" si="57"/>
        <v>0</v>
      </c>
      <c r="DW29" s="491">
        <f t="shared" si="57"/>
        <v>0</v>
      </c>
      <c r="DX29" s="491">
        <f>DX24+DX27</f>
        <v>0</v>
      </c>
      <c r="DY29" s="639"/>
      <c r="DZ29" s="639"/>
      <c r="EA29" s="639"/>
      <c r="EB29" s="639"/>
      <c r="EC29" s="639"/>
      <c r="ED29" s="639"/>
      <c r="EE29" s="639"/>
      <c r="EF29" s="639"/>
      <c r="EG29" s="639"/>
      <c r="EH29" s="639"/>
      <c r="EI29" s="639"/>
      <c r="EJ29" s="639"/>
      <c r="EK29" s="639"/>
      <c r="EL29" s="639"/>
      <c r="EM29" s="639">
        <f t="shared" si="48"/>
        <v>5</v>
      </c>
      <c r="EN29" s="639">
        <f>DO29+DQ29+DS29+DU29</f>
        <v>5</v>
      </c>
      <c r="EO29" s="639">
        <f t="shared" ref="EO29" si="58">DP29+DR29+DT29+DV29</f>
        <v>5</v>
      </c>
      <c r="EP29" s="639">
        <f t="shared" si="52"/>
        <v>5</v>
      </c>
      <c r="EQ29" s="639">
        <f t="shared" ref="EQ29" si="59">+DP29+DR29</f>
        <v>5</v>
      </c>
      <c r="ER29" s="666">
        <f t="shared" si="55"/>
        <v>0</v>
      </c>
      <c r="ES29" s="642">
        <f t="shared" si="27"/>
        <v>1</v>
      </c>
      <c r="ET29" s="643">
        <f>INVERSIÓN!EQ29/INVERSIÓN!EP29</f>
        <v>1</v>
      </c>
      <c r="EU29" s="644">
        <f t="shared" si="14"/>
        <v>1</v>
      </c>
      <c r="EV29" s="645">
        <f t="shared" si="15"/>
        <v>1</v>
      </c>
      <c r="EW29" s="906"/>
      <c r="EX29" s="861"/>
      <c r="EY29" s="861"/>
      <c r="EZ29" s="861"/>
      <c r="FA29" s="904"/>
    </row>
    <row r="30" spans="1:303" s="225" customFormat="1" ht="42.75" customHeight="1" thickBot="1" x14ac:dyDescent="0.3">
      <c r="A30" s="962"/>
      <c r="B30" s="965"/>
      <c r="C30" s="956"/>
      <c r="D30" s="895"/>
      <c r="E30" s="895"/>
      <c r="F30" s="282" t="s">
        <v>45</v>
      </c>
      <c r="G30" s="492">
        <f>G25+G28</f>
        <v>1583333993</v>
      </c>
      <c r="H30" s="492">
        <f t="shared" ref="H30:BS30" si="60">H25+H28</f>
        <v>171232872</v>
      </c>
      <c r="I30" s="492">
        <f t="shared" si="60"/>
        <v>0</v>
      </c>
      <c r="J30" s="492">
        <f t="shared" si="60"/>
        <v>0</v>
      </c>
      <c r="K30" s="492">
        <f t="shared" si="60"/>
        <v>171232872</v>
      </c>
      <c r="L30" s="492">
        <f t="shared" si="60"/>
        <v>0</v>
      </c>
      <c r="M30" s="492">
        <f t="shared" si="60"/>
        <v>171232872</v>
      </c>
      <c r="N30" s="492">
        <f t="shared" si="60"/>
        <v>94940000</v>
      </c>
      <c r="O30" s="492">
        <f t="shared" si="60"/>
        <v>171232872</v>
      </c>
      <c r="P30" s="492">
        <f t="shared" si="60"/>
        <v>94940000</v>
      </c>
      <c r="Q30" s="492">
        <f t="shared" si="60"/>
        <v>171232872</v>
      </c>
      <c r="R30" s="492">
        <f t="shared" si="60"/>
        <v>94940000</v>
      </c>
      <c r="S30" s="492">
        <f t="shared" si="60"/>
        <v>171232872</v>
      </c>
      <c r="T30" s="492">
        <f t="shared" si="60"/>
        <v>94940000</v>
      </c>
      <c r="U30" s="492">
        <f t="shared" si="60"/>
        <v>171232872</v>
      </c>
      <c r="V30" s="492">
        <f t="shared" si="60"/>
        <v>164967872</v>
      </c>
      <c r="W30" s="492">
        <f t="shared" si="60"/>
        <v>171232872</v>
      </c>
      <c r="X30" s="492">
        <f t="shared" si="60"/>
        <v>171232872</v>
      </c>
      <c r="Y30" s="492">
        <f t="shared" si="60"/>
        <v>164967872</v>
      </c>
      <c r="Z30" s="492">
        <f t="shared" si="60"/>
        <v>171232872</v>
      </c>
      <c r="AA30" s="492">
        <f t="shared" si="60"/>
        <v>164967872</v>
      </c>
      <c r="AB30" s="492">
        <f t="shared" si="60"/>
        <v>434619838</v>
      </c>
      <c r="AC30" s="492">
        <f t="shared" si="60"/>
        <v>10149000</v>
      </c>
      <c r="AD30" s="492">
        <f t="shared" si="60"/>
        <v>10149000</v>
      </c>
      <c r="AE30" s="492">
        <f t="shared" si="60"/>
        <v>164451000</v>
      </c>
      <c r="AF30" s="492">
        <f t="shared" si="60"/>
        <v>164451000</v>
      </c>
      <c r="AG30" s="492">
        <f t="shared" si="60"/>
        <v>208792966</v>
      </c>
      <c r="AH30" s="492">
        <f t="shared" si="60"/>
        <v>168968966</v>
      </c>
      <c r="AI30" s="492">
        <f t="shared" si="60"/>
        <v>0</v>
      </c>
      <c r="AJ30" s="492">
        <f t="shared" si="60"/>
        <v>39824000</v>
      </c>
      <c r="AK30" s="492">
        <f t="shared" si="60"/>
        <v>0</v>
      </c>
      <c r="AL30" s="492">
        <f t="shared" si="60"/>
        <v>0</v>
      </c>
      <c r="AM30" s="492">
        <f t="shared" si="60"/>
        <v>22557872</v>
      </c>
      <c r="AN30" s="492">
        <f t="shared" si="60"/>
        <v>22553009</v>
      </c>
      <c r="AO30" s="492">
        <f t="shared" si="60"/>
        <v>7993000</v>
      </c>
      <c r="AP30" s="492">
        <f t="shared" si="60"/>
        <v>0</v>
      </c>
      <c r="AQ30" s="492">
        <f t="shared" si="60"/>
        <v>0</v>
      </c>
      <c r="AR30" s="492">
        <f t="shared" si="60"/>
        <v>0</v>
      </c>
      <c r="AS30" s="492">
        <f t="shared" si="60"/>
        <v>-3670000</v>
      </c>
      <c r="AT30" s="492">
        <f t="shared" si="60"/>
        <v>4323000</v>
      </c>
      <c r="AU30" s="492">
        <f t="shared" si="60"/>
        <v>-4863</v>
      </c>
      <c r="AV30" s="492">
        <f t="shared" si="60"/>
        <v>0</v>
      </c>
      <c r="AW30" s="492">
        <f t="shared" si="60"/>
        <v>0</v>
      </c>
      <c r="AX30" s="492">
        <f t="shared" si="60"/>
        <v>0</v>
      </c>
      <c r="AY30" s="492">
        <f t="shared" si="60"/>
        <v>0</v>
      </c>
      <c r="AZ30" s="492">
        <f t="shared" si="60"/>
        <v>-248033</v>
      </c>
      <c r="BA30" s="492">
        <f t="shared" si="60"/>
        <v>410268975</v>
      </c>
      <c r="BB30" s="492">
        <f t="shared" si="60"/>
        <v>410268975</v>
      </c>
      <c r="BC30" s="492">
        <f t="shared" si="60"/>
        <v>410020942</v>
      </c>
      <c r="BD30" s="492">
        <f t="shared" si="60"/>
        <v>410268975</v>
      </c>
      <c r="BE30" s="492">
        <f t="shared" si="60"/>
        <v>410020942</v>
      </c>
      <c r="BF30" s="492">
        <f t="shared" si="60"/>
        <v>305538967</v>
      </c>
      <c r="BG30" s="492">
        <f t="shared" si="60"/>
        <v>299294867</v>
      </c>
      <c r="BH30" s="492">
        <f t="shared" si="60"/>
        <v>299294867</v>
      </c>
      <c r="BI30" s="492">
        <f t="shared" si="60"/>
        <v>1585100</v>
      </c>
      <c r="BJ30" s="492">
        <f t="shared" si="60"/>
        <v>1585100</v>
      </c>
      <c r="BK30" s="492">
        <f t="shared" si="60"/>
        <v>0</v>
      </c>
      <c r="BL30" s="492">
        <f t="shared" si="60"/>
        <v>0</v>
      </c>
      <c r="BM30" s="492">
        <f t="shared" si="60"/>
        <v>0</v>
      </c>
      <c r="BN30" s="492">
        <f t="shared" si="60"/>
        <v>0</v>
      </c>
      <c r="BO30" s="492">
        <f t="shared" si="60"/>
        <v>4659000</v>
      </c>
      <c r="BP30" s="492">
        <f t="shared" si="60"/>
        <v>0</v>
      </c>
      <c r="BQ30" s="492">
        <f t="shared" si="60"/>
        <v>0</v>
      </c>
      <c r="BR30" s="492">
        <f t="shared" si="60"/>
        <v>3679000</v>
      </c>
      <c r="BS30" s="492">
        <f t="shared" si="60"/>
        <v>0</v>
      </c>
      <c r="BT30" s="492">
        <f t="shared" ref="BT30:EE30" si="61">BT25+BT28</f>
        <v>0</v>
      </c>
      <c r="BU30" s="492">
        <f t="shared" si="61"/>
        <v>0</v>
      </c>
      <c r="BV30" s="492">
        <f t="shared" si="61"/>
        <v>0</v>
      </c>
      <c r="BW30" s="492">
        <f t="shared" si="61"/>
        <v>0</v>
      </c>
      <c r="BX30" s="492">
        <f t="shared" si="61"/>
        <v>835200</v>
      </c>
      <c r="BY30" s="492">
        <f t="shared" si="61"/>
        <v>32449934</v>
      </c>
      <c r="BZ30" s="492">
        <f t="shared" si="61"/>
        <v>10618500</v>
      </c>
      <c r="CA30" s="492">
        <f t="shared" si="61"/>
        <v>0</v>
      </c>
      <c r="CB30" s="492">
        <f t="shared" si="61"/>
        <v>21942066</v>
      </c>
      <c r="CC30" s="492">
        <f t="shared" si="61"/>
        <v>2530000</v>
      </c>
      <c r="CD30" s="492">
        <f t="shared" si="61"/>
        <v>2530000</v>
      </c>
      <c r="CE30" s="492">
        <f t="shared" si="61"/>
        <v>340518901</v>
      </c>
      <c r="CF30" s="492">
        <f t="shared" si="61"/>
        <v>340518901</v>
      </c>
      <c r="CG30" s="492">
        <f t="shared" si="61"/>
        <v>340484733</v>
      </c>
      <c r="CH30" s="492">
        <f t="shared" si="61"/>
        <v>340518901</v>
      </c>
      <c r="CI30" s="492">
        <f t="shared" si="61"/>
        <v>340484733</v>
      </c>
      <c r="CJ30" s="492">
        <f t="shared" si="61"/>
        <v>264391242</v>
      </c>
      <c r="CK30" s="492">
        <f t="shared" si="61"/>
        <v>12536634</v>
      </c>
      <c r="CL30" s="492">
        <f t="shared" si="61"/>
        <v>12536634</v>
      </c>
      <c r="CM30" s="492">
        <f t="shared" si="61"/>
        <v>201995530</v>
      </c>
      <c r="CN30" s="492">
        <f t="shared" si="61"/>
        <v>201995530</v>
      </c>
      <c r="CO30" s="492">
        <f t="shared" si="61"/>
        <v>39186050</v>
      </c>
      <c r="CP30" s="492">
        <f t="shared" si="61"/>
        <v>39186050</v>
      </c>
      <c r="CQ30" s="492">
        <f t="shared" si="61"/>
        <v>11166219</v>
      </c>
      <c r="CR30" s="492">
        <f t="shared" si="61"/>
        <v>56600</v>
      </c>
      <c r="CS30" s="492">
        <f t="shared" si="61"/>
        <v>0</v>
      </c>
      <c r="CT30" s="492">
        <f t="shared" si="61"/>
        <v>2086933</v>
      </c>
      <c r="CU30" s="492">
        <f t="shared" si="61"/>
        <v>-493191</v>
      </c>
      <c r="CV30" s="492">
        <f t="shared" si="61"/>
        <v>0</v>
      </c>
      <c r="CW30" s="492">
        <f t="shared" si="61"/>
        <v>0</v>
      </c>
      <c r="CX30" s="492">
        <f t="shared" si="61"/>
        <v>0</v>
      </c>
      <c r="CY30" s="492">
        <f t="shared" si="61"/>
        <v>0</v>
      </c>
      <c r="CZ30" s="492">
        <f t="shared" si="61"/>
        <v>0</v>
      </c>
      <c r="DA30" s="492">
        <f t="shared" si="61"/>
        <v>0</v>
      </c>
      <c r="DB30" s="492">
        <f t="shared" si="61"/>
        <v>0</v>
      </c>
      <c r="DC30" s="492">
        <f t="shared" si="61"/>
        <v>0</v>
      </c>
      <c r="DD30" s="492">
        <f t="shared" si="61"/>
        <v>7676933</v>
      </c>
      <c r="DE30" s="492">
        <f t="shared" si="61"/>
        <v>5545505</v>
      </c>
      <c r="DF30" s="492">
        <f t="shared" si="61"/>
        <v>5548000</v>
      </c>
      <c r="DG30" s="492">
        <f t="shared" si="61"/>
        <v>18599000</v>
      </c>
      <c r="DH30" s="492">
        <f t="shared" si="61"/>
        <v>17799400</v>
      </c>
      <c r="DI30" s="492">
        <f t="shared" si="61"/>
        <v>288535747</v>
      </c>
      <c r="DJ30" s="492">
        <f t="shared" si="61"/>
        <v>288535747</v>
      </c>
      <c r="DK30" s="492">
        <f t="shared" si="61"/>
        <v>286886080</v>
      </c>
      <c r="DL30" s="492">
        <f t="shared" si="61"/>
        <v>288535747</v>
      </c>
      <c r="DM30" s="492">
        <f t="shared" si="61"/>
        <v>286886080</v>
      </c>
      <c r="DN30" s="492">
        <f t="shared" si="61"/>
        <v>380974366</v>
      </c>
      <c r="DO30" s="492">
        <f t="shared" si="61"/>
        <v>11503000</v>
      </c>
      <c r="DP30" s="492">
        <f t="shared" si="61"/>
        <v>11503000</v>
      </c>
      <c r="DQ30" s="492">
        <f t="shared" si="61"/>
        <v>156224566</v>
      </c>
      <c r="DR30" s="492">
        <f t="shared" si="61"/>
        <v>131483366</v>
      </c>
      <c r="DS30" s="492">
        <f t="shared" si="61"/>
        <v>8000000</v>
      </c>
      <c r="DT30" s="492">
        <f t="shared" si="61"/>
        <v>13272000</v>
      </c>
      <c r="DU30" s="492">
        <f t="shared" si="61"/>
        <v>0</v>
      </c>
      <c r="DV30" s="492">
        <f t="shared" si="61"/>
        <v>0</v>
      </c>
      <c r="DW30" s="492">
        <f t="shared" si="61"/>
        <v>10922000</v>
      </c>
      <c r="DX30" s="492">
        <f t="shared" si="61"/>
        <v>16055467</v>
      </c>
      <c r="DY30" s="492">
        <f t="shared" si="61"/>
        <v>194324800</v>
      </c>
      <c r="DZ30" s="492">
        <f t="shared" si="61"/>
        <v>0</v>
      </c>
      <c r="EA30" s="492">
        <f t="shared" si="61"/>
        <v>0</v>
      </c>
      <c r="EB30" s="492">
        <f t="shared" si="61"/>
        <v>0</v>
      </c>
      <c r="EC30" s="492">
        <f t="shared" si="61"/>
        <v>0</v>
      </c>
      <c r="ED30" s="492">
        <f t="shared" si="61"/>
        <v>0</v>
      </c>
      <c r="EE30" s="492">
        <f t="shared" si="61"/>
        <v>0</v>
      </c>
      <c r="EF30" s="492">
        <f t="shared" ref="EF30:EP30" si="62">EF25+EF28</f>
        <v>0</v>
      </c>
      <c r="EG30" s="492">
        <f t="shared" si="62"/>
        <v>0</v>
      </c>
      <c r="EH30" s="492">
        <f t="shared" si="62"/>
        <v>0</v>
      </c>
      <c r="EI30" s="492">
        <f t="shared" si="62"/>
        <v>0</v>
      </c>
      <c r="EJ30" s="492">
        <f t="shared" si="62"/>
        <v>0</v>
      </c>
      <c r="EK30" s="492">
        <f t="shared" si="62"/>
        <v>0</v>
      </c>
      <c r="EL30" s="492">
        <f t="shared" si="62"/>
        <v>0</v>
      </c>
      <c r="EM30" s="492">
        <f t="shared" si="62"/>
        <v>380974366</v>
      </c>
      <c r="EN30" s="492">
        <f t="shared" si="62"/>
        <v>186649566</v>
      </c>
      <c r="EO30" s="492">
        <f t="shared" si="62"/>
        <v>172313833</v>
      </c>
      <c r="EP30" s="492">
        <f t="shared" si="62"/>
        <v>380974366</v>
      </c>
      <c r="EQ30" s="492">
        <f>EQ25+EQ28</f>
        <v>172313833</v>
      </c>
      <c r="ER30" s="667">
        <f t="shared" si="12"/>
        <v>1.4700116279069768</v>
      </c>
      <c r="ES30" s="668">
        <f>IFERROR(EO30/EN30,0)</f>
        <v>0.9231943941407289</v>
      </c>
      <c r="ET30" s="669">
        <f>INVERSIÓN!EQ30/INVERSIÓN!EP30</f>
        <v>0.45229770918497963</v>
      </c>
      <c r="EU30" s="670">
        <f>IFERROR((AA30+BE30+CI30+DM30+EO30)/(Z30+BD30+CH30+DL30+EN30),0)</f>
        <v>0.98387310101999337</v>
      </c>
      <c r="EV30" s="671">
        <f>(AA30+BE30+CI30+DM30+EQ30)/G30</f>
        <v>0.86821445511654594</v>
      </c>
      <c r="EW30" s="907"/>
      <c r="EX30" s="861"/>
      <c r="EY30" s="861"/>
      <c r="EZ30" s="902"/>
      <c r="FA30" s="905"/>
    </row>
    <row r="31" spans="1:303" s="216" customFormat="1" ht="39" customHeight="1" x14ac:dyDescent="0.25">
      <c r="A31" s="957" t="s">
        <v>5</v>
      </c>
      <c r="B31" s="958"/>
      <c r="C31" s="958"/>
      <c r="D31" s="958"/>
      <c r="E31" s="958"/>
      <c r="F31" s="252" t="s">
        <v>44</v>
      </c>
      <c r="G31" s="603">
        <f>G11+G18+G25</f>
        <v>26873457339</v>
      </c>
      <c r="H31" s="604">
        <f t="shared" ref="H31:BS31" si="63">H11+H18+H25</f>
        <v>3100351062</v>
      </c>
      <c r="I31" s="604">
        <f t="shared" si="63"/>
        <v>0</v>
      </c>
      <c r="J31" s="604">
        <f t="shared" si="63"/>
        <v>0</v>
      </c>
      <c r="K31" s="604">
        <f t="shared" si="63"/>
        <v>3100351062</v>
      </c>
      <c r="L31" s="604">
        <f t="shared" si="63"/>
        <v>61765000</v>
      </c>
      <c r="M31" s="604">
        <f t="shared" si="63"/>
        <v>3100351062</v>
      </c>
      <c r="N31" s="604">
        <f t="shared" si="63"/>
        <v>1834168000</v>
      </c>
      <c r="O31" s="604">
        <f t="shared" si="63"/>
        <v>3100351062</v>
      </c>
      <c r="P31" s="604">
        <f t="shared" si="63"/>
        <v>2020192000</v>
      </c>
      <c r="Q31" s="604">
        <f t="shared" si="63"/>
        <v>3100351062</v>
      </c>
      <c r="R31" s="604">
        <f t="shared" si="63"/>
        <v>2034888255</v>
      </c>
      <c r="S31" s="604">
        <f t="shared" si="63"/>
        <v>3100351062</v>
      </c>
      <c r="T31" s="604">
        <f t="shared" si="63"/>
        <v>2264196031</v>
      </c>
      <c r="U31" s="604">
        <f t="shared" si="63"/>
        <v>3100351062</v>
      </c>
      <c r="V31" s="604">
        <f t="shared" si="63"/>
        <v>3057415113</v>
      </c>
      <c r="W31" s="604">
        <f t="shared" si="63"/>
        <v>3100351062</v>
      </c>
      <c r="X31" s="604">
        <f t="shared" si="63"/>
        <v>3100351062</v>
      </c>
      <c r="Y31" s="604">
        <f t="shared" si="63"/>
        <v>3057415113</v>
      </c>
      <c r="Z31" s="603">
        <f t="shared" si="63"/>
        <v>3100351062</v>
      </c>
      <c r="AA31" s="603">
        <f t="shared" si="63"/>
        <v>3057415113</v>
      </c>
      <c r="AB31" s="603">
        <f t="shared" si="63"/>
        <v>4401256731</v>
      </c>
      <c r="AC31" s="603">
        <f t="shared" si="63"/>
        <v>0</v>
      </c>
      <c r="AD31" s="603">
        <f t="shared" si="63"/>
        <v>0</v>
      </c>
      <c r="AE31" s="603">
        <f t="shared" si="63"/>
        <v>3549336000</v>
      </c>
      <c r="AF31" s="603">
        <f t="shared" si="63"/>
        <v>1251929000</v>
      </c>
      <c r="AG31" s="603">
        <f t="shared" si="63"/>
        <v>608219200</v>
      </c>
      <c r="AH31" s="603">
        <f t="shared" si="63"/>
        <v>2448577000</v>
      </c>
      <c r="AI31" s="603">
        <f t="shared" si="63"/>
        <v>0</v>
      </c>
      <c r="AJ31" s="603">
        <f t="shared" si="63"/>
        <v>279035000</v>
      </c>
      <c r="AK31" s="603">
        <f t="shared" si="63"/>
        <v>10850000</v>
      </c>
      <c r="AL31" s="603">
        <f t="shared" si="63"/>
        <v>7044550</v>
      </c>
      <c r="AM31" s="603">
        <f t="shared" si="63"/>
        <v>0</v>
      </c>
      <c r="AN31" s="603">
        <f t="shared" si="63"/>
        <v>161532180</v>
      </c>
      <c r="AO31" s="603">
        <f t="shared" si="63"/>
        <v>51815800</v>
      </c>
      <c r="AP31" s="603">
        <f t="shared" si="63"/>
        <v>0</v>
      </c>
      <c r="AQ31" s="603">
        <f t="shared" si="63"/>
        <v>0</v>
      </c>
      <c r="AR31" s="603">
        <f t="shared" si="63"/>
        <v>11804000</v>
      </c>
      <c r="AS31" s="603">
        <f t="shared" si="63"/>
        <v>-3670000</v>
      </c>
      <c r="AT31" s="603">
        <f t="shared" si="63"/>
        <v>58936000</v>
      </c>
      <c r="AU31" s="603">
        <f t="shared" si="63"/>
        <v>24324000</v>
      </c>
      <c r="AV31" s="603">
        <f t="shared" si="63"/>
        <v>24196667</v>
      </c>
      <c r="AW31" s="603">
        <f t="shared" si="63"/>
        <v>89648469</v>
      </c>
      <c r="AX31" s="603">
        <f t="shared" si="63"/>
        <v>96505434</v>
      </c>
      <c r="AY31" s="603">
        <f t="shared" si="63"/>
        <v>77318531</v>
      </c>
      <c r="AZ31" s="603">
        <f t="shared" si="63"/>
        <v>63992366</v>
      </c>
      <c r="BA31" s="603">
        <f t="shared" si="63"/>
        <v>4407842000</v>
      </c>
      <c r="BB31" s="603">
        <f t="shared" si="63"/>
        <v>4407842000</v>
      </c>
      <c r="BC31" s="603">
        <f t="shared" si="63"/>
        <v>4403552197</v>
      </c>
      <c r="BD31" s="603">
        <f t="shared" si="63"/>
        <v>4407842000</v>
      </c>
      <c r="BE31" s="603">
        <f t="shared" si="63"/>
        <v>4403552197</v>
      </c>
      <c r="BF31" s="603">
        <f t="shared" si="63"/>
        <v>6598755000</v>
      </c>
      <c r="BG31" s="603">
        <f t="shared" si="63"/>
        <v>6321062000</v>
      </c>
      <c r="BH31" s="603">
        <f t="shared" si="63"/>
        <v>6256327000</v>
      </c>
      <c r="BI31" s="603">
        <f t="shared" si="63"/>
        <v>22628000</v>
      </c>
      <c r="BJ31" s="603">
        <f t="shared" si="63"/>
        <v>50780000</v>
      </c>
      <c r="BK31" s="603">
        <f t="shared" si="63"/>
        <v>23316000</v>
      </c>
      <c r="BL31" s="603">
        <f t="shared" si="63"/>
        <v>18709000</v>
      </c>
      <c r="BM31" s="603">
        <f t="shared" si="63"/>
        <v>0</v>
      </c>
      <c r="BN31" s="603">
        <f t="shared" si="63"/>
        <v>0</v>
      </c>
      <c r="BO31" s="603">
        <f t="shared" si="63"/>
        <v>4659000</v>
      </c>
      <c r="BP31" s="603">
        <f t="shared" si="63"/>
        <v>0</v>
      </c>
      <c r="BQ31" s="603">
        <f t="shared" si="63"/>
        <v>12677000</v>
      </c>
      <c r="BR31" s="603">
        <f t="shared" si="63"/>
        <v>37649000</v>
      </c>
      <c r="BS31" s="603">
        <f t="shared" si="63"/>
        <v>154634000</v>
      </c>
      <c r="BT31" s="603">
        <f t="shared" ref="BT31:DM31" si="64">BT11+BT18+BT25</f>
        <v>2909400</v>
      </c>
      <c r="BU31" s="603">
        <f t="shared" si="64"/>
        <v>10674000</v>
      </c>
      <c r="BV31" s="603">
        <f t="shared" si="64"/>
        <v>53724300</v>
      </c>
      <c r="BW31" s="603">
        <f t="shared" si="64"/>
        <v>0</v>
      </c>
      <c r="BX31" s="603">
        <f t="shared" si="64"/>
        <v>9928200</v>
      </c>
      <c r="BY31" s="603">
        <f t="shared" si="64"/>
        <v>60929734</v>
      </c>
      <c r="BZ31" s="603">
        <f t="shared" si="64"/>
        <v>32642267</v>
      </c>
      <c r="CA31" s="603">
        <f t="shared" si="64"/>
        <v>464103768</v>
      </c>
      <c r="CB31" s="603">
        <f t="shared" si="64"/>
        <v>518173462</v>
      </c>
      <c r="CC31" s="603">
        <f t="shared" si="64"/>
        <v>59071498</v>
      </c>
      <c r="CD31" s="603">
        <f t="shared" si="64"/>
        <v>136419466</v>
      </c>
      <c r="CE31" s="603">
        <f t="shared" si="64"/>
        <v>7133755000</v>
      </c>
      <c r="CF31" s="603">
        <f t="shared" si="64"/>
        <v>7133755000</v>
      </c>
      <c r="CG31" s="603">
        <f t="shared" si="64"/>
        <v>7117262095</v>
      </c>
      <c r="CH31" s="603">
        <f t="shared" si="64"/>
        <v>7133755000</v>
      </c>
      <c r="CI31" s="603">
        <f t="shared" si="64"/>
        <v>7117262095</v>
      </c>
      <c r="CJ31" s="603">
        <f t="shared" si="64"/>
        <v>5061662000</v>
      </c>
      <c r="CK31" s="603">
        <f t="shared" si="64"/>
        <v>1369056000</v>
      </c>
      <c r="CL31" s="603">
        <f t="shared" si="64"/>
        <v>1369056000</v>
      </c>
      <c r="CM31" s="603">
        <f t="shared" si="64"/>
        <v>2407691000</v>
      </c>
      <c r="CN31" s="603">
        <f t="shared" si="64"/>
        <v>2407691000</v>
      </c>
      <c r="CO31" s="603">
        <f t="shared" si="64"/>
        <v>998588000</v>
      </c>
      <c r="CP31" s="603">
        <f t="shared" si="64"/>
        <v>998588000</v>
      </c>
      <c r="CQ31" s="603">
        <f t="shared" si="64"/>
        <v>163670000</v>
      </c>
      <c r="CR31" s="603">
        <f t="shared" si="64"/>
        <v>48590000</v>
      </c>
      <c r="CS31" s="603">
        <f t="shared" si="64"/>
        <v>60833000</v>
      </c>
      <c r="CT31" s="603">
        <f t="shared" si="64"/>
        <v>92737000</v>
      </c>
      <c r="CU31" s="603">
        <f t="shared" si="64"/>
        <v>0</v>
      </c>
      <c r="CV31" s="603">
        <f t="shared" si="64"/>
        <v>22045000</v>
      </c>
      <c r="CW31" s="603">
        <f t="shared" si="64"/>
        <v>54586000</v>
      </c>
      <c r="CX31" s="603">
        <f t="shared" si="64"/>
        <v>0</v>
      </c>
      <c r="CY31" s="603">
        <f t="shared" si="64"/>
        <v>0</v>
      </c>
      <c r="CZ31" s="603">
        <f t="shared" si="64"/>
        <v>5000000</v>
      </c>
      <c r="DA31" s="603">
        <f t="shared" si="64"/>
        <v>0</v>
      </c>
      <c r="DB31" s="603">
        <f t="shared" si="64"/>
        <v>0</v>
      </c>
      <c r="DC31" s="603">
        <f t="shared" si="64"/>
        <v>4464000</v>
      </c>
      <c r="DD31" s="603">
        <f t="shared" si="64"/>
        <v>7676933</v>
      </c>
      <c r="DE31" s="603">
        <f t="shared" si="64"/>
        <v>148415834</v>
      </c>
      <c r="DF31" s="603">
        <f t="shared" si="64"/>
        <v>148415834</v>
      </c>
      <c r="DG31" s="603">
        <f t="shared" si="64"/>
        <v>172787166</v>
      </c>
      <c r="DH31" s="603">
        <f t="shared" si="64"/>
        <v>273990167</v>
      </c>
      <c r="DI31" s="603">
        <f t="shared" si="64"/>
        <v>5380091000</v>
      </c>
      <c r="DJ31" s="603">
        <f t="shared" si="10"/>
        <v>5380091000</v>
      </c>
      <c r="DK31" s="603">
        <f t="shared" si="11"/>
        <v>5373789934</v>
      </c>
      <c r="DL31" s="603">
        <f t="shared" si="64"/>
        <v>5380091000</v>
      </c>
      <c r="DM31" s="603">
        <f t="shared" si="64"/>
        <v>5373789934</v>
      </c>
      <c r="DN31" s="603">
        <f>DN11+DN18+DN25</f>
        <v>6921438000</v>
      </c>
      <c r="DO31" s="603">
        <f t="shared" ref="DO31:EP31" si="65">DO11+DO18+DO25</f>
        <v>500122466</v>
      </c>
      <c r="DP31" s="603">
        <f>DP11+DP18+DP25</f>
        <v>500122466</v>
      </c>
      <c r="DQ31" s="603">
        <f t="shared" si="65"/>
        <v>1334487200</v>
      </c>
      <c r="DR31" s="603">
        <f t="shared" si="65"/>
        <v>674572934</v>
      </c>
      <c r="DS31" s="603">
        <f t="shared" si="65"/>
        <v>1407953000</v>
      </c>
      <c r="DT31" s="603">
        <f t="shared" si="65"/>
        <v>617961000</v>
      </c>
      <c r="DU31" s="603">
        <f t="shared" si="65"/>
        <v>975912000</v>
      </c>
      <c r="DV31" s="603">
        <f t="shared" si="65"/>
        <v>711175066</v>
      </c>
      <c r="DW31" s="603">
        <f t="shared" si="65"/>
        <v>390922000</v>
      </c>
      <c r="DX31" s="603">
        <f t="shared" si="65"/>
        <v>699369040</v>
      </c>
      <c r="DY31" s="603">
        <f t="shared" si="65"/>
        <v>723512800</v>
      </c>
      <c r="DZ31" s="603">
        <f t="shared" si="65"/>
        <v>0</v>
      </c>
      <c r="EA31" s="603">
        <f t="shared" si="65"/>
        <v>1588528534</v>
      </c>
      <c r="EB31" s="603">
        <f t="shared" si="65"/>
        <v>0</v>
      </c>
      <c r="EC31" s="603">
        <f t="shared" si="65"/>
        <v>0</v>
      </c>
      <c r="ED31" s="603">
        <f t="shared" si="65"/>
        <v>0</v>
      </c>
      <c r="EE31" s="603">
        <f t="shared" si="65"/>
        <v>0</v>
      </c>
      <c r="EF31" s="603">
        <f t="shared" si="65"/>
        <v>0</v>
      </c>
      <c r="EG31" s="603">
        <f t="shared" si="65"/>
        <v>0</v>
      </c>
      <c r="EH31" s="603">
        <f t="shared" si="65"/>
        <v>0</v>
      </c>
      <c r="EI31" s="603">
        <f t="shared" si="65"/>
        <v>0</v>
      </c>
      <c r="EJ31" s="603">
        <f t="shared" si="65"/>
        <v>0</v>
      </c>
      <c r="EK31" s="603">
        <f t="shared" si="65"/>
        <v>0</v>
      </c>
      <c r="EL31" s="603">
        <f t="shared" si="65"/>
        <v>0</v>
      </c>
      <c r="EM31" s="603">
        <f t="shared" si="65"/>
        <v>6921438000</v>
      </c>
      <c r="EN31" s="603">
        <f t="shared" si="21"/>
        <v>4218474666</v>
      </c>
      <c r="EO31" s="603">
        <f>EO11+EO18+EO25</f>
        <v>3203200506</v>
      </c>
      <c r="EP31" s="603">
        <f t="shared" si="65"/>
        <v>6921438000</v>
      </c>
      <c r="EQ31" s="673">
        <f>EQ25+EQ18+EQ11</f>
        <v>3203200506</v>
      </c>
      <c r="ER31" s="882"/>
      <c r="ES31" s="882"/>
      <c r="ET31" s="882"/>
      <c r="EU31" s="882"/>
      <c r="EV31" s="882"/>
      <c r="EW31" s="883"/>
      <c r="EX31" s="883"/>
      <c r="EY31" s="883"/>
      <c r="EZ31" s="883"/>
      <c r="FA31" s="884"/>
    </row>
    <row r="32" spans="1:303" s="228" customFormat="1" ht="39" customHeight="1" x14ac:dyDescent="0.25">
      <c r="A32" s="957"/>
      <c r="B32" s="958"/>
      <c r="C32" s="958"/>
      <c r="D32" s="958"/>
      <c r="E32" s="958"/>
      <c r="F32" s="253" t="s">
        <v>46</v>
      </c>
      <c r="G32" s="605">
        <f>G14+G21+G28</f>
        <v>2566222728</v>
      </c>
      <c r="H32" s="606">
        <f t="shared" ref="H32:BS32" si="66">H14+H21+H28</f>
        <v>0</v>
      </c>
      <c r="I32" s="606">
        <f t="shared" si="66"/>
        <v>0</v>
      </c>
      <c r="J32" s="606">
        <f t="shared" si="66"/>
        <v>0</v>
      </c>
      <c r="K32" s="606">
        <f t="shared" si="66"/>
        <v>0</v>
      </c>
      <c r="L32" s="606">
        <f t="shared" si="66"/>
        <v>0</v>
      </c>
      <c r="M32" s="606">
        <f t="shared" si="66"/>
        <v>0</v>
      </c>
      <c r="N32" s="606">
        <f t="shared" si="66"/>
        <v>0</v>
      </c>
      <c r="O32" s="606">
        <f t="shared" si="66"/>
        <v>0</v>
      </c>
      <c r="P32" s="606">
        <f t="shared" si="66"/>
        <v>0</v>
      </c>
      <c r="Q32" s="606">
        <f t="shared" si="66"/>
        <v>0</v>
      </c>
      <c r="R32" s="606">
        <f t="shared" si="66"/>
        <v>0</v>
      </c>
      <c r="S32" s="606">
        <f t="shared" si="66"/>
        <v>0</v>
      </c>
      <c r="T32" s="606">
        <f t="shared" si="66"/>
        <v>0</v>
      </c>
      <c r="U32" s="606">
        <f t="shared" si="66"/>
        <v>0</v>
      </c>
      <c r="V32" s="606">
        <f t="shared" si="66"/>
        <v>0</v>
      </c>
      <c r="W32" s="606">
        <f t="shared" si="66"/>
        <v>0</v>
      </c>
      <c r="X32" s="606">
        <f t="shared" si="66"/>
        <v>0</v>
      </c>
      <c r="Y32" s="606">
        <f t="shared" si="66"/>
        <v>0</v>
      </c>
      <c r="Z32" s="605">
        <f t="shared" si="66"/>
        <v>0</v>
      </c>
      <c r="AA32" s="605">
        <f t="shared" si="66"/>
        <v>0</v>
      </c>
      <c r="AB32" s="605">
        <f t="shared" si="66"/>
        <v>1235230250</v>
      </c>
      <c r="AC32" s="605">
        <f t="shared" si="66"/>
        <v>232132433</v>
      </c>
      <c r="AD32" s="605">
        <f t="shared" si="66"/>
        <v>232132433</v>
      </c>
      <c r="AE32" s="605">
        <f t="shared" si="66"/>
        <v>407405013</v>
      </c>
      <c r="AF32" s="605">
        <f t="shared" si="66"/>
        <v>407405013</v>
      </c>
      <c r="AG32" s="605">
        <f t="shared" si="66"/>
        <v>343723052</v>
      </c>
      <c r="AH32" s="605">
        <f t="shared" si="66"/>
        <v>343723052</v>
      </c>
      <c r="AI32" s="605">
        <f t="shared" si="66"/>
        <v>112140965</v>
      </c>
      <c r="AJ32" s="605">
        <f t="shared" si="66"/>
        <v>112140965</v>
      </c>
      <c r="AK32" s="605">
        <f t="shared" si="66"/>
        <v>47503633</v>
      </c>
      <c r="AL32" s="605">
        <f t="shared" si="66"/>
        <v>47503633</v>
      </c>
      <c r="AM32" s="605">
        <f t="shared" si="66"/>
        <v>50189389</v>
      </c>
      <c r="AN32" s="605">
        <f t="shared" si="66"/>
        <v>32150885</v>
      </c>
      <c r="AO32" s="605">
        <f t="shared" si="66"/>
        <v>24221693</v>
      </c>
      <c r="AP32" s="605">
        <f t="shared" si="66"/>
        <v>11552967</v>
      </c>
      <c r="AQ32" s="605">
        <f t="shared" si="66"/>
        <v>0</v>
      </c>
      <c r="AR32" s="605">
        <f t="shared" si="66"/>
        <v>3746000</v>
      </c>
      <c r="AS32" s="605">
        <f t="shared" si="66"/>
        <v>0</v>
      </c>
      <c r="AT32" s="605">
        <f t="shared" si="66"/>
        <v>7933367</v>
      </c>
      <c r="AU32" s="605">
        <f t="shared" si="66"/>
        <v>-4863</v>
      </c>
      <c r="AV32" s="605">
        <f t="shared" si="66"/>
        <v>2573700</v>
      </c>
      <c r="AW32" s="605">
        <f t="shared" si="66"/>
        <v>0</v>
      </c>
      <c r="AX32" s="605">
        <f t="shared" si="66"/>
        <v>3021300</v>
      </c>
      <c r="AY32" s="605">
        <f t="shared" si="66"/>
        <v>-10518600</v>
      </c>
      <c r="AZ32" s="605">
        <f t="shared" si="66"/>
        <v>0</v>
      </c>
      <c r="BA32" s="605">
        <f t="shared" si="66"/>
        <v>1206792715</v>
      </c>
      <c r="BB32" s="605">
        <f t="shared" si="66"/>
        <v>1206792715</v>
      </c>
      <c r="BC32" s="605">
        <f t="shared" si="66"/>
        <v>1203883315</v>
      </c>
      <c r="BD32" s="605">
        <f t="shared" si="66"/>
        <v>1206792715</v>
      </c>
      <c r="BE32" s="605">
        <f t="shared" si="66"/>
        <v>1203883315</v>
      </c>
      <c r="BF32" s="605">
        <f t="shared" si="66"/>
        <v>400985607</v>
      </c>
      <c r="BG32" s="605">
        <f t="shared" si="66"/>
        <v>230854506</v>
      </c>
      <c r="BH32" s="605">
        <f t="shared" si="66"/>
        <v>230854506</v>
      </c>
      <c r="BI32" s="605">
        <f t="shared" si="66"/>
        <v>131040435</v>
      </c>
      <c r="BJ32" s="605">
        <f t="shared" si="66"/>
        <v>48079700</v>
      </c>
      <c r="BK32" s="605">
        <f t="shared" si="66"/>
        <v>-4526666</v>
      </c>
      <c r="BL32" s="605">
        <f t="shared" si="66"/>
        <v>28568929</v>
      </c>
      <c r="BM32" s="605">
        <f t="shared" si="66"/>
        <v>10096000</v>
      </c>
      <c r="BN32" s="605">
        <f t="shared" si="66"/>
        <v>29846014</v>
      </c>
      <c r="BO32" s="605">
        <f t="shared" si="66"/>
        <v>-770058</v>
      </c>
      <c r="BP32" s="605">
        <f t="shared" si="66"/>
        <v>2580200</v>
      </c>
      <c r="BQ32" s="605">
        <f t="shared" si="66"/>
        <v>136000</v>
      </c>
      <c r="BR32" s="605">
        <f t="shared" si="66"/>
        <v>139200</v>
      </c>
      <c r="BS32" s="605">
        <f t="shared" si="66"/>
        <v>0</v>
      </c>
      <c r="BT32" s="605">
        <f t="shared" ref="BT32:DN32" si="67">BT14+BT21+BT28</f>
        <v>6875734</v>
      </c>
      <c r="BU32" s="605">
        <f t="shared" si="67"/>
        <v>0</v>
      </c>
      <c r="BV32" s="605">
        <f t="shared" si="67"/>
        <v>0</v>
      </c>
      <c r="BW32" s="605">
        <f t="shared" si="67"/>
        <v>0</v>
      </c>
      <c r="BX32" s="605">
        <f t="shared" si="67"/>
        <v>1604400</v>
      </c>
      <c r="BY32" s="605">
        <f t="shared" si="67"/>
        <v>0</v>
      </c>
      <c r="BZ32" s="605">
        <f t="shared" si="67"/>
        <v>0</v>
      </c>
      <c r="CA32" s="605">
        <f t="shared" si="67"/>
        <v>0</v>
      </c>
      <c r="CB32" s="605">
        <f t="shared" si="67"/>
        <v>0</v>
      </c>
      <c r="CC32" s="605">
        <f t="shared" si="67"/>
        <v>12617866</v>
      </c>
      <c r="CD32" s="605">
        <f t="shared" si="67"/>
        <v>0</v>
      </c>
      <c r="CE32" s="605">
        <f t="shared" si="67"/>
        <v>379448083</v>
      </c>
      <c r="CF32" s="605">
        <f t="shared" si="67"/>
        <v>379448083</v>
      </c>
      <c r="CG32" s="605">
        <f t="shared" si="67"/>
        <v>348548683</v>
      </c>
      <c r="CH32" s="605">
        <f t="shared" si="67"/>
        <v>379448083</v>
      </c>
      <c r="CI32" s="605">
        <f t="shared" si="67"/>
        <v>348548683</v>
      </c>
      <c r="CJ32" s="605">
        <f t="shared" si="67"/>
        <v>502529149</v>
      </c>
      <c r="CK32" s="605">
        <f t="shared" si="67"/>
        <v>132425300</v>
      </c>
      <c r="CL32" s="605">
        <f t="shared" si="67"/>
        <v>132425300</v>
      </c>
      <c r="CM32" s="605">
        <f t="shared" si="67"/>
        <v>209897608</v>
      </c>
      <c r="CN32" s="605">
        <f t="shared" si="67"/>
        <v>209897608</v>
      </c>
      <c r="CO32" s="605">
        <f t="shared" si="67"/>
        <v>35850330</v>
      </c>
      <c r="CP32" s="605">
        <f t="shared" si="67"/>
        <v>35850330</v>
      </c>
      <c r="CQ32" s="605">
        <f t="shared" si="67"/>
        <v>77812149</v>
      </c>
      <c r="CR32" s="605">
        <f t="shared" si="67"/>
        <v>24360725</v>
      </c>
      <c r="CS32" s="605">
        <f t="shared" si="67"/>
        <v>25182953</v>
      </c>
      <c r="CT32" s="605">
        <f t="shared" si="67"/>
        <v>38139058</v>
      </c>
      <c r="CU32" s="605">
        <f t="shared" si="67"/>
        <v>7202809</v>
      </c>
      <c r="CV32" s="605">
        <f t="shared" si="67"/>
        <v>5067268</v>
      </c>
      <c r="CW32" s="605">
        <f t="shared" si="67"/>
        <v>0</v>
      </c>
      <c r="CX32" s="605">
        <f t="shared" si="67"/>
        <v>6591934</v>
      </c>
      <c r="CY32" s="605">
        <f t="shared" si="67"/>
        <v>14158000</v>
      </c>
      <c r="CZ32" s="605">
        <f t="shared" si="67"/>
        <v>2577431</v>
      </c>
      <c r="DA32" s="605">
        <f t="shared" si="67"/>
        <v>0</v>
      </c>
      <c r="DB32" s="605">
        <f t="shared" si="67"/>
        <v>3623900</v>
      </c>
      <c r="DC32" s="605">
        <f t="shared" si="67"/>
        <v>0</v>
      </c>
      <c r="DD32" s="605">
        <f t="shared" si="67"/>
        <v>7014000</v>
      </c>
      <c r="DE32" s="605">
        <f t="shared" si="67"/>
        <v>-2495</v>
      </c>
      <c r="DF32" s="605">
        <f t="shared" si="67"/>
        <v>3010000</v>
      </c>
      <c r="DG32" s="605">
        <f t="shared" si="67"/>
        <v>0</v>
      </c>
      <c r="DH32" s="605">
        <f t="shared" si="67"/>
        <v>9936500</v>
      </c>
      <c r="DI32" s="605">
        <f>DI14+DI21+DI28</f>
        <v>502526654</v>
      </c>
      <c r="DJ32" s="605">
        <f t="shared" si="10"/>
        <v>502526654</v>
      </c>
      <c r="DK32" s="605">
        <f t="shared" si="11"/>
        <v>478494054</v>
      </c>
      <c r="DL32" s="605">
        <f>DL14+DL21+DL28</f>
        <v>502526654</v>
      </c>
      <c r="DM32" s="605">
        <f t="shared" si="67"/>
        <v>478494054</v>
      </c>
      <c r="DN32" s="605">
        <f t="shared" si="67"/>
        <v>535296676</v>
      </c>
      <c r="DO32" s="605">
        <f t="shared" ref="DO32:EP32" si="68">DO14+DO21+DO28</f>
        <v>131809933</v>
      </c>
      <c r="DP32" s="605">
        <f>DP14+DP21+DP28</f>
        <v>131809933</v>
      </c>
      <c r="DQ32" s="605">
        <f>DQ14+DQ21+DQ28</f>
        <v>291211600</v>
      </c>
      <c r="DR32" s="605">
        <f t="shared" si="68"/>
        <v>276712420</v>
      </c>
      <c r="DS32" s="605">
        <f t="shared" si="68"/>
        <v>33294877</v>
      </c>
      <c r="DT32" s="605">
        <f t="shared" si="68"/>
        <v>59426845</v>
      </c>
      <c r="DU32" s="605">
        <f t="shared" si="68"/>
        <v>0</v>
      </c>
      <c r="DV32" s="605">
        <f t="shared" si="68"/>
        <v>46512912</v>
      </c>
      <c r="DW32" s="605">
        <f t="shared" si="68"/>
        <v>45011733</v>
      </c>
      <c r="DX32" s="605">
        <f t="shared" si="68"/>
        <v>1455333</v>
      </c>
      <c r="DY32" s="605">
        <f t="shared" si="68"/>
        <v>33968533</v>
      </c>
      <c r="DZ32" s="605">
        <f t="shared" si="68"/>
        <v>0</v>
      </c>
      <c r="EA32" s="605">
        <f t="shared" si="68"/>
        <v>0</v>
      </c>
      <c r="EB32" s="605">
        <f t="shared" si="68"/>
        <v>0</v>
      </c>
      <c r="EC32" s="605">
        <f t="shared" si="68"/>
        <v>0</v>
      </c>
      <c r="ED32" s="605">
        <f t="shared" si="68"/>
        <v>0</v>
      </c>
      <c r="EE32" s="605">
        <f t="shared" si="68"/>
        <v>0</v>
      </c>
      <c r="EF32" s="605">
        <f t="shared" si="68"/>
        <v>0</v>
      </c>
      <c r="EG32" s="605">
        <f t="shared" si="68"/>
        <v>0</v>
      </c>
      <c r="EH32" s="605">
        <f t="shared" si="68"/>
        <v>0</v>
      </c>
      <c r="EI32" s="605">
        <f t="shared" si="68"/>
        <v>0</v>
      </c>
      <c r="EJ32" s="605">
        <f t="shared" si="68"/>
        <v>0</v>
      </c>
      <c r="EK32" s="605">
        <f t="shared" si="68"/>
        <v>0</v>
      </c>
      <c r="EL32" s="605">
        <f t="shared" si="68"/>
        <v>0</v>
      </c>
      <c r="EM32" s="605">
        <f>EM14+EM21+EM28</f>
        <v>535296676</v>
      </c>
      <c r="EN32" s="605">
        <f t="shared" si="21"/>
        <v>456316410</v>
      </c>
      <c r="EO32" s="605">
        <f>EO14+EO21+EO28</f>
        <v>515917443</v>
      </c>
      <c r="EP32" s="605">
        <f t="shared" si="68"/>
        <v>535296676</v>
      </c>
      <c r="EQ32" s="674">
        <f>EQ14+EQ21+EQ28</f>
        <v>515917443</v>
      </c>
      <c r="ER32" s="882"/>
      <c r="ES32" s="882"/>
      <c r="ET32" s="882"/>
      <c r="EU32" s="882"/>
      <c r="EV32" s="882"/>
      <c r="EW32" s="882"/>
      <c r="EX32" s="882"/>
      <c r="EY32" s="882"/>
      <c r="EZ32" s="882"/>
      <c r="FA32" s="885"/>
    </row>
    <row r="33" spans="1:158" s="216" customFormat="1" ht="39" customHeight="1" thickBot="1" x14ac:dyDescent="0.3">
      <c r="A33" s="959"/>
      <c r="B33" s="960"/>
      <c r="C33" s="960"/>
      <c r="D33" s="960"/>
      <c r="E33" s="960"/>
      <c r="F33" s="254" t="s">
        <v>47</v>
      </c>
      <c r="G33" s="607">
        <f>G31+G32</f>
        <v>29439680067</v>
      </c>
      <c r="H33" s="608">
        <f t="shared" ref="H33:BS33" si="69">H31+H32</f>
        <v>3100351062</v>
      </c>
      <c r="I33" s="608">
        <f t="shared" si="69"/>
        <v>0</v>
      </c>
      <c r="J33" s="608">
        <f t="shared" si="69"/>
        <v>0</v>
      </c>
      <c r="K33" s="608">
        <f t="shared" si="69"/>
        <v>3100351062</v>
      </c>
      <c r="L33" s="608">
        <f t="shared" si="69"/>
        <v>61765000</v>
      </c>
      <c r="M33" s="608">
        <f t="shared" si="69"/>
        <v>3100351062</v>
      </c>
      <c r="N33" s="608">
        <f t="shared" si="69"/>
        <v>1834168000</v>
      </c>
      <c r="O33" s="608">
        <f t="shared" si="69"/>
        <v>3100351062</v>
      </c>
      <c r="P33" s="608">
        <f t="shared" si="69"/>
        <v>2020192000</v>
      </c>
      <c r="Q33" s="608">
        <f t="shared" si="69"/>
        <v>3100351062</v>
      </c>
      <c r="R33" s="608">
        <f t="shared" si="69"/>
        <v>2034888255</v>
      </c>
      <c r="S33" s="608">
        <f t="shared" si="69"/>
        <v>3100351062</v>
      </c>
      <c r="T33" s="608">
        <f t="shared" si="69"/>
        <v>2264196031</v>
      </c>
      <c r="U33" s="608">
        <f t="shared" si="69"/>
        <v>3100351062</v>
      </c>
      <c r="V33" s="608">
        <f t="shared" si="69"/>
        <v>3057415113</v>
      </c>
      <c r="W33" s="608">
        <f t="shared" si="69"/>
        <v>3100351062</v>
      </c>
      <c r="X33" s="608">
        <f t="shared" si="69"/>
        <v>3100351062</v>
      </c>
      <c r="Y33" s="608">
        <f t="shared" si="69"/>
        <v>3057415113</v>
      </c>
      <c r="Z33" s="607">
        <f t="shared" si="69"/>
        <v>3100351062</v>
      </c>
      <c r="AA33" s="607">
        <f t="shared" si="69"/>
        <v>3057415113</v>
      </c>
      <c r="AB33" s="607">
        <f t="shared" si="69"/>
        <v>5636486981</v>
      </c>
      <c r="AC33" s="607">
        <f t="shared" si="69"/>
        <v>232132433</v>
      </c>
      <c r="AD33" s="607">
        <f t="shared" si="69"/>
        <v>232132433</v>
      </c>
      <c r="AE33" s="607">
        <f t="shared" si="69"/>
        <v>3956741013</v>
      </c>
      <c r="AF33" s="607">
        <f t="shared" si="69"/>
        <v>1659334013</v>
      </c>
      <c r="AG33" s="607">
        <f t="shared" si="69"/>
        <v>951942252</v>
      </c>
      <c r="AH33" s="607">
        <f t="shared" si="69"/>
        <v>2792300052</v>
      </c>
      <c r="AI33" s="607">
        <f t="shared" si="69"/>
        <v>112140965</v>
      </c>
      <c r="AJ33" s="607">
        <f t="shared" si="69"/>
        <v>391175965</v>
      </c>
      <c r="AK33" s="607">
        <f t="shared" si="69"/>
        <v>58353633</v>
      </c>
      <c r="AL33" s="607">
        <f t="shared" si="69"/>
        <v>54548183</v>
      </c>
      <c r="AM33" s="607">
        <f t="shared" si="69"/>
        <v>50189389</v>
      </c>
      <c r="AN33" s="607">
        <f t="shared" si="69"/>
        <v>193683065</v>
      </c>
      <c r="AO33" s="607">
        <f t="shared" si="69"/>
        <v>76037493</v>
      </c>
      <c r="AP33" s="607">
        <f t="shared" si="69"/>
        <v>11552967</v>
      </c>
      <c r="AQ33" s="607">
        <f t="shared" si="69"/>
        <v>0</v>
      </c>
      <c r="AR33" s="607">
        <f t="shared" si="69"/>
        <v>15550000</v>
      </c>
      <c r="AS33" s="607">
        <f t="shared" si="69"/>
        <v>-3670000</v>
      </c>
      <c r="AT33" s="607">
        <f t="shared" si="69"/>
        <v>66869367</v>
      </c>
      <c r="AU33" s="607">
        <f t="shared" si="69"/>
        <v>24319137</v>
      </c>
      <c r="AV33" s="607">
        <f t="shared" si="69"/>
        <v>26770367</v>
      </c>
      <c r="AW33" s="607">
        <f t="shared" si="69"/>
        <v>89648469</v>
      </c>
      <c r="AX33" s="607">
        <f t="shared" si="69"/>
        <v>99526734</v>
      </c>
      <c r="AY33" s="607">
        <f t="shared" si="69"/>
        <v>66799931</v>
      </c>
      <c r="AZ33" s="607">
        <f t="shared" si="69"/>
        <v>63992366</v>
      </c>
      <c r="BA33" s="607">
        <f t="shared" si="69"/>
        <v>5614634715</v>
      </c>
      <c r="BB33" s="607">
        <f t="shared" si="69"/>
        <v>5614634715</v>
      </c>
      <c r="BC33" s="607">
        <f t="shared" si="69"/>
        <v>5607435512</v>
      </c>
      <c r="BD33" s="607">
        <f t="shared" si="69"/>
        <v>5614634715</v>
      </c>
      <c r="BE33" s="607">
        <f t="shared" si="69"/>
        <v>5607435512</v>
      </c>
      <c r="BF33" s="607">
        <f t="shared" si="69"/>
        <v>6999740607</v>
      </c>
      <c r="BG33" s="607">
        <f t="shared" si="69"/>
        <v>6551916506</v>
      </c>
      <c r="BH33" s="607">
        <f t="shared" si="69"/>
        <v>6487181506</v>
      </c>
      <c r="BI33" s="607">
        <f t="shared" si="69"/>
        <v>153668435</v>
      </c>
      <c r="BJ33" s="607">
        <f t="shared" si="69"/>
        <v>98859700</v>
      </c>
      <c r="BK33" s="607">
        <f t="shared" si="69"/>
        <v>18789334</v>
      </c>
      <c r="BL33" s="607">
        <f t="shared" si="69"/>
        <v>47277929</v>
      </c>
      <c r="BM33" s="607">
        <f t="shared" si="69"/>
        <v>10096000</v>
      </c>
      <c r="BN33" s="607">
        <f t="shared" si="69"/>
        <v>29846014</v>
      </c>
      <c r="BO33" s="607">
        <f t="shared" si="69"/>
        <v>3888942</v>
      </c>
      <c r="BP33" s="607">
        <f t="shared" si="69"/>
        <v>2580200</v>
      </c>
      <c r="BQ33" s="607">
        <f t="shared" si="69"/>
        <v>12813000</v>
      </c>
      <c r="BR33" s="607">
        <f t="shared" si="69"/>
        <v>37788200</v>
      </c>
      <c r="BS33" s="607">
        <f t="shared" si="69"/>
        <v>154634000</v>
      </c>
      <c r="BT33" s="607">
        <f t="shared" ref="BT33:DN33" si="70">BT31+BT32</f>
        <v>9785134</v>
      </c>
      <c r="BU33" s="607">
        <f t="shared" si="70"/>
        <v>10674000</v>
      </c>
      <c r="BV33" s="607">
        <f t="shared" si="70"/>
        <v>53724300</v>
      </c>
      <c r="BW33" s="607">
        <f t="shared" si="70"/>
        <v>0</v>
      </c>
      <c r="BX33" s="607">
        <f t="shared" si="70"/>
        <v>11532600</v>
      </c>
      <c r="BY33" s="607">
        <f t="shared" si="70"/>
        <v>60929734</v>
      </c>
      <c r="BZ33" s="607">
        <f t="shared" si="70"/>
        <v>32642267</v>
      </c>
      <c r="CA33" s="607">
        <f t="shared" si="70"/>
        <v>464103768</v>
      </c>
      <c r="CB33" s="607">
        <f t="shared" si="70"/>
        <v>518173462</v>
      </c>
      <c r="CC33" s="607">
        <f t="shared" si="70"/>
        <v>71689364</v>
      </c>
      <c r="CD33" s="607">
        <f t="shared" si="70"/>
        <v>136419466</v>
      </c>
      <c r="CE33" s="607">
        <f t="shared" si="70"/>
        <v>7513203083</v>
      </c>
      <c r="CF33" s="607">
        <f t="shared" si="70"/>
        <v>7513203083</v>
      </c>
      <c r="CG33" s="607">
        <f t="shared" si="70"/>
        <v>7465810778</v>
      </c>
      <c r="CH33" s="607">
        <f t="shared" si="70"/>
        <v>7513203083</v>
      </c>
      <c r="CI33" s="607">
        <f t="shared" si="70"/>
        <v>7465810778</v>
      </c>
      <c r="CJ33" s="607">
        <f t="shared" si="70"/>
        <v>5564191149</v>
      </c>
      <c r="CK33" s="607">
        <f t="shared" si="70"/>
        <v>1501481300</v>
      </c>
      <c r="CL33" s="607">
        <f t="shared" si="70"/>
        <v>1501481300</v>
      </c>
      <c r="CM33" s="607">
        <f t="shared" si="70"/>
        <v>2617588608</v>
      </c>
      <c r="CN33" s="607">
        <f t="shared" si="70"/>
        <v>2617588608</v>
      </c>
      <c r="CO33" s="607">
        <f t="shared" si="70"/>
        <v>1034438330</v>
      </c>
      <c r="CP33" s="607">
        <f t="shared" si="70"/>
        <v>1034438330</v>
      </c>
      <c r="CQ33" s="607">
        <f t="shared" si="70"/>
        <v>241482149</v>
      </c>
      <c r="CR33" s="607">
        <f t="shared" si="70"/>
        <v>72950725</v>
      </c>
      <c r="CS33" s="607">
        <f t="shared" si="70"/>
        <v>86015953</v>
      </c>
      <c r="CT33" s="607">
        <f t="shared" si="70"/>
        <v>130876058</v>
      </c>
      <c r="CU33" s="607">
        <f t="shared" si="70"/>
        <v>7202809</v>
      </c>
      <c r="CV33" s="607">
        <f t="shared" si="70"/>
        <v>27112268</v>
      </c>
      <c r="CW33" s="607">
        <f t="shared" si="70"/>
        <v>54586000</v>
      </c>
      <c r="CX33" s="607">
        <f t="shared" si="70"/>
        <v>6591934</v>
      </c>
      <c r="CY33" s="607">
        <f t="shared" si="70"/>
        <v>14158000</v>
      </c>
      <c r="CZ33" s="607">
        <f t="shared" si="70"/>
        <v>7577431</v>
      </c>
      <c r="DA33" s="607">
        <f t="shared" si="70"/>
        <v>0</v>
      </c>
      <c r="DB33" s="607">
        <f t="shared" si="70"/>
        <v>3623900</v>
      </c>
      <c r="DC33" s="607">
        <f t="shared" si="70"/>
        <v>4464000</v>
      </c>
      <c r="DD33" s="607">
        <f t="shared" si="70"/>
        <v>14690933</v>
      </c>
      <c r="DE33" s="607">
        <f t="shared" si="70"/>
        <v>148413339</v>
      </c>
      <c r="DF33" s="607">
        <f t="shared" si="70"/>
        <v>151425834</v>
      </c>
      <c r="DG33" s="607">
        <f t="shared" si="70"/>
        <v>172787166</v>
      </c>
      <c r="DH33" s="607">
        <f t="shared" si="70"/>
        <v>283926667</v>
      </c>
      <c r="DI33" s="607">
        <f t="shared" si="70"/>
        <v>5882617654</v>
      </c>
      <c r="DJ33" s="607">
        <f t="shared" si="10"/>
        <v>5882617654</v>
      </c>
      <c r="DK33" s="607">
        <f t="shared" si="11"/>
        <v>5852283988</v>
      </c>
      <c r="DL33" s="607">
        <f t="shared" si="70"/>
        <v>5882617654</v>
      </c>
      <c r="DM33" s="607">
        <f t="shared" si="70"/>
        <v>5852283988</v>
      </c>
      <c r="DN33" s="607">
        <f t="shared" si="70"/>
        <v>7456734676</v>
      </c>
      <c r="DO33" s="607">
        <f t="shared" ref="DO33:EP33" si="71">DO31+DO32</f>
        <v>631932399</v>
      </c>
      <c r="DP33" s="607">
        <f t="shared" si="71"/>
        <v>631932399</v>
      </c>
      <c r="DQ33" s="607">
        <f t="shared" si="71"/>
        <v>1625698800</v>
      </c>
      <c r="DR33" s="607">
        <f t="shared" si="71"/>
        <v>951285354</v>
      </c>
      <c r="DS33" s="607">
        <f t="shared" si="71"/>
        <v>1441247877</v>
      </c>
      <c r="DT33" s="607">
        <f t="shared" si="71"/>
        <v>677387845</v>
      </c>
      <c r="DU33" s="607">
        <f t="shared" si="71"/>
        <v>975912000</v>
      </c>
      <c r="DV33" s="607">
        <f t="shared" si="71"/>
        <v>757687978</v>
      </c>
      <c r="DW33" s="607">
        <f t="shared" si="71"/>
        <v>435933733</v>
      </c>
      <c r="DX33" s="607">
        <f t="shared" si="71"/>
        <v>700824373</v>
      </c>
      <c r="DY33" s="607">
        <f t="shared" si="71"/>
        <v>757481333</v>
      </c>
      <c r="DZ33" s="607">
        <f t="shared" si="71"/>
        <v>0</v>
      </c>
      <c r="EA33" s="607">
        <f t="shared" si="71"/>
        <v>1588528534</v>
      </c>
      <c r="EB33" s="607">
        <f t="shared" si="71"/>
        <v>0</v>
      </c>
      <c r="EC33" s="607">
        <f t="shared" si="71"/>
        <v>0</v>
      </c>
      <c r="ED33" s="607">
        <f t="shared" si="71"/>
        <v>0</v>
      </c>
      <c r="EE33" s="607">
        <f t="shared" si="71"/>
        <v>0</v>
      </c>
      <c r="EF33" s="607">
        <f t="shared" si="71"/>
        <v>0</v>
      </c>
      <c r="EG33" s="607">
        <f t="shared" si="71"/>
        <v>0</v>
      </c>
      <c r="EH33" s="607">
        <f t="shared" si="71"/>
        <v>0</v>
      </c>
      <c r="EI33" s="607">
        <f t="shared" si="71"/>
        <v>0</v>
      </c>
      <c r="EJ33" s="607">
        <f t="shared" si="71"/>
        <v>0</v>
      </c>
      <c r="EK33" s="607">
        <f t="shared" si="71"/>
        <v>0</v>
      </c>
      <c r="EL33" s="607">
        <f t="shared" si="71"/>
        <v>0</v>
      </c>
      <c r="EM33" s="607">
        <f t="shared" si="71"/>
        <v>7456734676</v>
      </c>
      <c r="EN33" s="607">
        <f>DO33+DQ33+DS33+DU33</f>
        <v>4674791076</v>
      </c>
      <c r="EO33" s="607">
        <f>EO31+EO32</f>
        <v>3719117949</v>
      </c>
      <c r="EP33" s="607">
        <f t="shared" si="71"/>
        <v>7456734676</v>
      </c>
      <c r="EQ33" s="609">
        <f>EQ32+EQ31</f>
        <v>3719117949</v>
      </c>
      <c r="ER33" s="886"/>
      <c r="ES33" s="886"/>
      <c r="ET33" s="886"/>
      <c r="EU33" s="886"/>
      <c r="EV33" s="886"/>
      <c r="EW33" s="886"/>
      <c r="EX33" s="886"/>
      <c r="EY33" s="886"/>
      <c r="EZ33" s="886"/>
      <c r="FA33" s="887"/>
    </row>
    <row r="34" spans="1:158" ht="39" customHeight="1" x14ac:dyDescent="0.25">
      <c r="H34" s="5"/>
      <c r="AU34" s="5"/>
      <c r="AV34" s="5"/>
      <c r="BF34" s="5"/>
      <c r="DK34" s="270"/>
      <c r="DL34" s="527"/>
      <c r="DM34" s="194"/>
      <c r="EO34" s="610"/>
      <c r="EQ34" s="270"/>
      <c r="ER34" s="5"/>
      <c r="ES34" s="5"/>
      <c r="ET34" s="5"/>
      <c r="EU34" s="5"/>
      <c r="EV34" s="5"/>
      <c r="EW34" s="5"/>
      <c r="EX34" s="5"/>
      <c r="EY34" s="5"/>
      <c r="EZ34" s="5"/>
      <c r="FA34" s="5"/>
      <c r="FB34" s="5"/>
    </row>
    <row r="35" spans="1:158" ht="39" customHeight="1" x14ac:dyDescent="0.25">
      <c r="F35" s="19" t="s">
        <v>35</v>
      </c>
      <c r="G35"/>
      <c r="H35" s="3"/>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s="2"/>
      <c r="AV35" s="2"/>
      <c r="AW35"/>
      <c r="AX35"/>
      <c r="AY35"/>
      <c r="AZ35" s="54"/>
      <c r="BA35" s="267"/>
      <c r="BB35" s="54"/>
      <c r="BC35" s="268"/>
      <c r="BD35" s="54"/>
      <c r="BE35" s="54"/>
      <c r="BW35" s="2"/>
      <c r="BX35" s="292"/>
      <c r="BY35"/>
      <c r="BZ35"/>
      <c r="CA35"/>
      <c r="CB35"/>
      <c r="CC35"/>
      <c r="CD35"/>
      <c r="CE35" s="267"/>
      <c r="CF35" s="267"/>
      <c r="CG35" s="267"/>
      <c r="CH35"/>
      <c r="CI35" s="267"/>
      <c r="CJ35" s="361"/>
      <c r="DI35" s="526"/>
      <c r="DK35" s="523"/>
      <c r="DL35" s="194"/>
      <c r="EO35" s="571"/>
      <c r="EP35" s="571"/>
      <c r="EQ35" s="571"/>
    </row>
    <row r="36" spans="1:158" ht="39" customHeight="1" x14ac:dyDescent="0.25">
      <c r="F36" s="29" t="s">
        <v>36</v>
      </c>
      <c r="G36" s="867" t="s">
        <v>37</v>
      </c>
      <c r="H36" s="868"/>
      <c r="I36" s="869"/>
      <c r="J36" s="870" t="s">
        <v>38</v>
      </c>
      <c r="K36" s="871"/>
      <c r="L36" s="871"/>
      <c r="M36" s="871"/>
      <c r="N36" s="871"/>
      <c r="O36" s="871"/>
      <c r="P36" s="871"/>
      <c r="Q36" s="871"/>
      <c r="R36" s="871"/>
      <c r="S36" s="871"/>
      <c r="T36" s="499"/>
      <c r="AM36"/>
      <c r="BB36" s="234"/>
      <c r="BD36" s="54"/>
      <c r="BE36" s="54"/>
      <c r="BF36" s="296"/>
      <c r="CJ36" s="196"/>
      <c r="CK36" s="196"/>
      <c r="CL36" s="196"/>
      <c r="CM36" s="196"/>
      <c r="CN36" s="196"/>
      <c r="CO36" s="196"/>
      <c r="CP36" s="196"/>
      <c r="CQ36" s="196"/>
      <c r="CR36" s="196"/>
      <c r="CS36" s="196"/>
      <c r="CT36" s="196"/>
      <c r="CU36" s="196"/>
      <c r="CV36" s="196"/>
      <c r="CW36" s="196"/>
      <c r="CX36" s="196"/>
      <c r="CY36" s="196"/>
      <c r="CZ36" s="196"/>
      <c r="DA36" s="196"/>
      <c r="DB36" s="196"/>
      <c r="DC36" s="196"/>
      <c r="DD36" s="196"/>
      <c r="DE36" s="196"/>
      <c r="DF36" s="196"/>
      <c r="DG36" s="196"/>
      <c r="DH36" s="196"/>
      <c r="DI36" s="526"/>
      <c r="DJ36" s="270"/>
      <c r="DK36" s="270"/>
      <c r="EO36" s="571"/>
      <c r="EP36" s="571"/>
      <c r="EQ36" s="571"/>
    </row>
    <row r="37" spans="1:158" ht="39" customHeight="1" x14ac:dyDescent="0.25">
      <c r="F37" s="101">
        <v>13</v>
      </c>
      <c r="G37" s="872" t="s">
        <v>95</v>
      </c>
      <c r="H37" s="873"/>
      <c r="I37" s="874"/>
      <c r="J37" s="875" t="s">
        <v>86</v>
      </c>
      <c r="K37" s="876"/>
      <c r="L37" s="876"/>
      <c r="M37" s="876"/>
      <c r="N37" s="876"/>
      <c r="O37" s="876"/>
      <c r="P37" s="876"/>
      <c r="Q37" s="876"/>
      <c r="R37" s="876"/>
      <c r="S37" s="876"/>
      <c r="T37" s="499"/>
      <c r="BB37" s="270"/>
      <c r="BD37" s="54"/>
      <c r="BE37" s="54"/>
      <c r="CJ37" s="196"/>
      <c r="CK37" s="196"/>
      <c r="CL37" s="196"/>
      <c r="CM37" s="196"/>
      <c r="CN37" s="196"/>
      <c r="CO37" s="196"/>
      <c r="CP37" s="196"/>
      <c r="CQ37" s="196"/>
      <c r="CR37" s="196"/>
      <c r="CS37" s="196"/>
      <c r="CT37" s="196"/>
      <c r="CU37" s="196"/>
      <c r="CV37" s="196"/>
      <c r="CW37" s="196"/>
      <c r="CX37" s="196"/>
      <c r="CY37" s="196"/>
      <c r="CZ37" s="196"/>
      <c r="DA37" s="196"/>
      <c r="DB37" s="196"/>
      <c r="DC37" s="196"/>
      <c r="DD37" s="196"/>
      <c r="DE37" s="196"/>
      <c r="DF37" s="196"/>
      <c r="DG37" s="196"/>
      <c r="DH37" s="196"/>
      <c r="DN37" s="196"/>
      <c r="DO37" s="196"/>
      <c r="DP37" s="196"/>
      <c r="DQ37" s="196"/>
      <c r="DR37" s="196"/>
      <c r="DS37" s="196"/>
      <c r="DT37" s="196"/>
      <c r="DU37" s="196"/>
      <c r="DV37" s="196"/>
      <c r="DW37" s="196"/>
      <c r="DX37" s="196"/>
      <c r="DY37" s="196"/>
      <c r="DZ37" s="196"/>
      <c r="EA37" s="196"/>
      <c r="EB37" s="196"/>
      <c r="EC37" s="196"/>
      <c r="ED37" s="196"/>
      <c r="EE37" s="196"/>
      <c r="EF37" s="196"/>
      <c r="EO37" s="571"/>
      <c r="EP37" s="571"/>
      <c r="EQ37" s="571"/>
    </row>
    <row r="38" spans="1:158" ht="39" customHeight="1" x14ac:dyDescent="0.25">
      <c r="F38" s="101">
        <v>14</v>
      </c>
      <c r="G38" s="872" t="s">
        <v>597</v>
      </c>
      <c r="H38" s="873"/>
      <c r="I38" s="874"/>
      <c r="J38" s="875" t="s">
        <v>598</v>
      </c>
      <c r="K38" s="876"/>
      <c r="L38" s="876"/>
      <c r="M38" s="876"/>
      <c r="N38" s="876"/>
      <c r="O38" s="876"/>
      <c r="P38" s="876"/>
      <c r="Q38" s="876"/>
      <c r="R38" s="876"/>
      <c r="S38" s="876"/>
      <c r="T38" s="499"/>
      <c r="BD38" s="54"/>
      <c r="BF38" s="297"/>
      <c r="CJ38" s="196"/>
      <c r="CK38" s="196"/>
      <c r="CL38" s="196"/>
      <c r="CM38" s="196"/>
      <c r="CN38" s="196"/>
      <c r="CO38" s="196"/>
      <c r="CP38" s="196"/>
      <c r="CQ38" s="196"/>
      <c r="CR38" s="196"/>
      <c r="CS38" s="196"/>
      <c r="CT38" s="196"/>
      <c r="CU38" s="196"/>
      <c r="CV38" s="196"/>
      <c r="CW38" s="196"/>
      <c r="CX38" s="196"/>
      <c r="CY38" s="196"/>
      <c r="CZ38" s="196"/>
      <c r="DA38" s="196"/>
      <c r="DB38" s="196"/>
      <c r="DC38" s="196"/>
      <c r="DD38" s="196"/>
      <c r="DE38" s="196"/>
      <c r="DF38" s="196"/>
      <c r="DG38" s="196"/>
      <c r="DH38" s="196"/>
      <c r="EO38" s="571"/>
      <c r="EP38" s="571"/>
      <c r="EQ38" s="571"/>
    </row>
    <row r="39" spans="1:158" ht="39" customHeight="1" x14ac:dyDescent="0.25">
      <c r="G39" s="91"/>
      <c r="Q39" s="91"/>
      <c r="BD39" s="54"/>
    </row>
    <row r="40" spans="1:158" ht="39" customHeight="1" x14ac:dyDescent="0.25">
      <c r="BE40" s="273"/>
      <c r="BF40" s="298"/>
      <c r="CJ40" s="195"/>
      <c r="CK40" s="195"/>
      <c r="CL40" s="195"/>
      <c r="CM40" s="195"/>
      <c r="CN40" s="195"/>
      <c r="CO40" s="195"/>
      <c r="CP40" s="195"/>
      <c r="CQ40" s="195"/>
      <c r="CR40" s="195"/>
      <c r="CS40" s="195"/>
      <c r="CT40" s="195"/>
      <c r="CU40" s="195"/>
      <c r="CV40" s="195"/>
      <c r="CW40" s="195"/>
      <c r="CX40" s="195"/>
      <c r="CY40" s="195"/>
      <c r="CZ40" s="195"/>
      <c r="DA40" s="195"/>
      <c r="DB40" s="195"/>
      <c r="DC40" s="195"/>
      <c r="DD40" s="195"/>
      <c r="DE40" s="195"/>
      <c r="DF40" s="195"/>
      <c r="DG40" s="195"/>
      <c r="DH40" s="195"/>
    </row>
    <row r="42" spans="1:158" ht="39" customHeight="1" x14ac:dyDescent="0.25">
      <c r="BF42" s="298"/>
      <c r="CJ42" s="194"/>
      <c r="CK42" s="194"/>
      <c r="CL42" s="194"/>
      <c r="CM42" s="194"/>
      <c r="CN42" s="194"/>
      <c r="CO42" s="194"/>
      <c r="CP42" s="194"/>
      <c r="CQ42" s="194"/>
      <c r="CR42" s="194"/>
      <c r="CS42" s="194"/>
      <c r="CT42" s="194"/>
      <c r="CU42" s="194"/>
      <c r="CV42" s="194"/>
      <c r="CW42" s="194"/>
      <c r="CX42" s="194"/>
      <c r="CY42" s="194"/>
      <c r="CZ42" s="194"/>
      <c r="DA42" s="194"/>
      <c r="DB42" s="194"/>
      <c r="DC42" s="194"/>
      <c r="DD42" s="194"/>
      <c r="DE42" s="194"/>
      <c r="DF42" s="194"/>
      <c r="DG42" s="194"/>
      <c r="DH42" s="194"/>
    </row>
  </sheetData>
  <sheetProtection formatCells="0" formatColumns="0" formatRows="0" insertHyperlinks="0" sort="0" autoFilter="0" pivotTables="0"/>
  <mergeCells count="65">
    <mergeCell ref="EX24:EX30"/>
    <mergeCell ref="C24:C30"/>
    <mergeCell ref="D24:D30"/>
    <mergeCell ref="E24:E30"/>
    <mergeCell ref="A31:E33"/>
    <mergeCell ref="A24:A30"/>
    <mergeCell ref="B24:B30"/>
    <mergeCell ref="A17:A23"/>
    <mergeCell ref="B17:B23"/>
    <mergeCell ref="C17:C23"/>
    <mergeCell ref="D17:D23"/>
    <mergeCell ref="E17:E23"/>
    <mergeCell ref="A10:A16"/>
    <mergeCell ref="B10:B16"/>
    <mergeCell ref="C10:C16"/>
    <mergeCell ref="D10:D16"/>
    <mergeCell ref="E10:E16"/>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R7:ER9"/>
    <mergeCell ref="ET7:ET9"/>
    <mergeCell ref="ES7:ES9"/>
    <mergeCell ref="FA17:FA23"/>
    <mergeCell ref="G38:I38"/>
    <mergeCell ref="J38:S38"/>
    <mergeCell ref="EY17:EY23"/>
    <mergeCell ref="EZ17:EZ23"/>
    <mergeCell ref="EU7:EU9"/>
    <mergeCell ref="EZ7:EZ9"/>
    <mergeCell ref="EY7:EY9"/>
    <mergeCell ref="EX7:EX9"/>
    <mergeCell ref="EW7:EW9"/>
    <mergeCell ref="EY24:EY30"/>
    <mergeCell ref="EZ24:EZ30"/>
    <mergeCell ref="FA24:FA30"/>
    <mergeCell ref="EW24:EW30"/>
    <mergeCell ref="F6:FA6"/>
    <mergeCell ref="G36:I36"/>
    <mergeCell ref="J36:S36"/>
    <mergeCell ref="G37:I37"/>
    <mergeCell ref="J37:S37"/>
    <mergeCell ref="EW10:EW16"/>
    <mergeCell ref="EX10:EX16"/>
    <mergeCell ref="ER31:FA33"/>
    <mergeCell ref="EY10:EY16"/>
    <mergeCell ref="EZ10:EZ16"/>
    <mergeCell ref="FA10:FA16"/>
    <mergeCell ref="DN8:EQ8"/>
    <mergeCell ref="CJ8:DM8"/>
    <mergeCell ref="EV7:EV9"/>
    <mergeCell ref="EW17:EW23"/>
    <mergeCell ref="EX17:EX23"/>
  </mergeCells>
  <dataValidations count="2">
    <dataValidation type="textLength" operator="lessThanOrEqual" allowBlank="1" showInputMessage="1" showErrorMessage="1" sqref="EW17:EW30" xr:uid="{00000000-0002-0000-0100-000000000000}">
      <formula1>2000</formula1>
    </dataValidation>
    <dataValidation type="textLength" operator="lessThanOrEqual" showInputMessage="1" showErrorMessage="1" sqref="EW10:EW16" xr:uid="{00000000-0002-0000-0100-000001000000}">
      <formula1>2000</formula1>
    </dataValidation>
  </dataValidations>
  <hyperlinks>
    <hyperlink ref="FA24" r:id="rId1" xr:uid="{00000000-0004-0000-0100-000000000000}"/>
  </hyperlinks>
  <printOptions horizontalCentered="1" verticalCentered="1"/>
  <pageMargins left="0" right="0" top="0.74803149606299213" bottom="0" header="0.31496062992125984" footer="0"/>
  <pageSetup scale="20" fitToHeight="0" orientation="landscape" r:id="rId2"/>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124"/>
  <sheetViews>
    <sheetView zoomScale="50" zoomScaleNormal="50" zoomScalePageLayoutView="56" workbookViewId="0">
      <selection activeCell="U13" sqref="U13:U14"/>
    </sheetView>
  </sheetViews>
  <sheetFormatPr baseColWidth="10" defaultColWidth="11.42578125" defaultRowHeight="135" customHeight="1" x14ac:dyDescent="0.25"/>
  <cols>
    <col min="1" max="1" width="21.140625" style="6" customWidth="1"/>
    <col min="2" max="2" width="16.42578125" style="6" customWidth="1"/>
    <col min="3" max="3" width="44" style="13" customWidth="1"/>
    <col min="4" max="5" width="10.7109375" style="6" customWidth="1"/>
    <col min="6" max="6" width="11.42578125" style="286" customWidth="1"/>
    <col min="7" max="7" width="11.42578125" style="6" customWidth="1"/>
    <col min="8" max="8" width="10" style="6" customWidth="1"/>
    <col min="9" max="9" width="10.7109375" style="6" customWidth="1"/>
    <col min="10" max="11" width="9.7109375" style="6" customWidth="1"/>
    <col min="12" max="12" width="11" style="6" customWidth="1"/>
    <col min="13" max="13" width="10.7109375" style="6" customWidth="1"/>
    <col min="14" max="14" width="9.7109375" style="7" customWidth="1"/>
    <col min="15" max="15" width="11.42578125" style="7" customWidth="1"/>
    <col min="16" max="16" width="10.42578125" style="7" customWidth="1"/>
    <col min="17" max="17" width="9.7109375" style="7" customWidth="1"/>
    <col min="18" max="18" width="11.42578125" style="284" customWidth="1"/>
    <col min="19" max="19" width="10.7109375" style="289" customWidth="1"/>
    <col min="20" max="20" width="11.140625" style="7" customWidth="1"/>
    <col min="21" max="21" width="17.42578125" style="7" customWidth="1"/>
    <col min="22" max="22" width="75.5703125" style="504" customWidth="1"/>
    <col min="23" max="23" width="30.42578125" style="6" customWidth="1"/>
    <col min="24" max="24" width="25" style="6" customWidth="1"/>
    <col min="25" max="25" width="17.42578125" style="6" customWidth="1"/>
    <col min="26" max="26" width="13.42578125" style="6" bestFit="1" customWidth="1"/>
    <col min="27" max="27" width="24.7109375" style="6" customWidth="1"/>
    <col min="28" max="16384" width="11.42578125" style="6"/>
  </cols>
  <sheetData>
    <row r="1" spans="1:29" ht="65.25" customHeight="1" x14ac:dyDescent="0.25">
      <c r="A1" s="908"/>
      <c r="B1" s="909"/>
      <c r="C1" s="909"/>
      <c r="D1" s="966" t="s">
        <v>39</v>
      </c>
      <c r="E1" s="967"/>
      <c r="F1" s="967"/>
      <c r="G1" s="967"/>
      <c r="H1" s="967"/>
      <c r="I1" s="967"/>
      <c r="J1" s="967"/>
      <c r="K1" s="967"/>
      <c r="L1" s="967"/>
      <c r="M1" s="967"/>
      <c r="N1" s="967"/>
      <c r="O1" s="967"/>
      <c r="P1" s="967"/>
      <c r="Q1" s="967"/>
      <c r="R1" s="967"/>
      <c r="S1" s="967"/>
      <c r="T1" s="967"/>
      <c r="U1" s="967"/>
      <c r="V1" s="968"/>
    </row>
    <row r="2" spans="1:29" ht="45" customHeight="1" x14ac:dyDescent="0.25">
      <c r="A2" s="911"/>
      <c r="B2" s="912"/>
      <c r="C2" s="912"/>
      <c r="D2" s="969" t="s">
        <v>631</v>
      </c>
      <c r="E2" s="970"/>
      <c r="F2" s="970"/>
      <c r="G2" s="970"/>
      <c r="H2" s="970"/>
      <c r="I2" s="970"/>
      <c r="J2" s="970"/>
      <c r="K2" s="970"/>
      <c r="L2" s="970"/>
      <c r="M2" s="970"/>
      <c r="N2" s="970"/>
      <c r="O2" s="970"/>
      <c r="P2" s="970"/>
      <c r="Q2" s="970"/>
      <c r="R2" s="970"/>
      <c r="S2" s="970"/>
      <c r="T2" s="970"/>
      <c r="U2" s="970"/>
      <c r="V2" s="971"/>
    </row>
    <row r="3" spans="1:29" ht="42.75" customHeight="1" thickBot="1" x14ac:dyDescent="0.3">
      <c r="A3" s="914"/>
      <c r="B3" s="915"/>
      <c r="C3" s="915"/>
      <c r="D3" s="972" t="s">
        <v>40</v>
      </c>
      <c r="E3" s="973"/>
      <c r="F3" s="973"/>
      <c r="G3" s="973"/>
      <c r="H3" s="973"/>
      <c r="I3" s="973"/>
      <c r="J3" s="973"/>
      <c r="K3" s="973"/>
      <c r="L3" s="973"/>
      <c r="M3" s="973"/>
      <c r="N3" s="973"/>
      <c r="O3" s="973"/>
      <c r="P3" s="973"/>
      <c r="Q3" s="973"/>
      <c r="R3" s="973"/>
      <c r="S3" s="973"/>
      <c r="T3" s="973"/>
      <c r="U3" s="974"/>
      <c r="V3" s="471" t="s">
        <v>600</v>
      </c>
    </row>
    <row r="4" spans="1:29" ht="51" customHeight="1" thickBot="1" x14ac:dyDescent="0.3">
      <c r="A4" s="825" t="s">
        <v>0</v>
      </c>
      <c r="B4" s="826"/>
      <c r="C4" s="975"/>
      <c r="D4" s="976" t="s">
        <v>369</v>
      </c>
      <c r="E4" s="977"/>
      <c r="F4" s="977"/>
      <c r="G4" s="977"/>
      <c r="H4" s="977"/>
      <c r="I4" s="977"/>
      <c r="J4" s="977"/>
      <c r="K4" s="977"/>
      <c r="L4" s="977"/>
      <c r="M4" s="977"/>
      <c r="N4" s="977"/>
      <c r="O4" s="977"/>
      <c r="P4" s="977"/>
      <c r="Q4" s="977"/>
      <c r="R4" s="977"/>
      <c r="S4" s="977"/>
      <c r="T4" s="977"/>
      <c r="U4" s="977"/>
      <c r="V4" s="978"/>
    </row>
    <row r="5" spans="1:29" ht="42.75" customHeight="1" thickBot="1" x14ac:dyDescent="0.3">
      <c r="A5" s="979" t="s">
        <v>2</v>
      </c>
      <c r="B5" s="980"/>
      <c r="C5" s="981"/>
      <c r="D5" s="982" t="s">
        <v>632</v>
      </c>
      <c r="E5" s="983"/>
      <c r="F5" s="983"/>
      <c r="G5" s="983"/>
      <c r="H5" s="983"/>
      <c r="I5" s="983"/>
      <c r="J5" s="983"/>
      <c r="K5" s="983"/>
      <c r="L5" s="983"/>
      <c r="M5" s="983"/>
      <c r="N5" s="983"/>
      <c r="O5" s="983"/>
      <c r="P5" s="983"/>
      <c r="Q5" s="983"/>
      <c r="R5" s="983"/>
      <c r="S5" s="983"/>
      <c r="T5" s="983"/>
      <c r="U5" s="983"/>
      <c r="V5" s="984"/>
    </row>
    <row r="6" spans="1:29" ht="31.5" customHeight="1" thickBot="1" x14ac:dyDescent="0.3">
      <c r="A6" s="985"/>
      <c r="B6" s="986"/>
      <c r="C6" s="986"/>
      <c r="D6" s="986"/>
      <c r="E6" s="986"/>
      <c r="F6" s="986"/>
      <c r="G6" s="986"/>
      <c r="H6" s="986"/>
      <c r="I6" s="986"/>
      <c r="J6" s="986"/>
      <c r="K6" s="986"/>
      <c r="L6" s="986"/>
      <c r="M6" s="986"/>
      <c r="N6" s="986"/>
      <c r="O6" s="986"/>
      <c r="P6" s="986"/>
      <c r="Q6" s="986"/>
      <c r="R6" s="986"/>
      <c r="S6" s="986"/>
      <c r="T6" s="986"/>
      <c r="U6" s="986"/>
      <c r="V6" s="987"/>
    </row>
    <row r="7" spans="1:29" s="8" customFormat="1" ht="42" customHeight="1" x14ac:dyDescent="0.25">
      <c r="A7" s="988" t="s">
        <v>23</v>
      </c>
      <c r="B7" s="990" t="s">
        <v>24</v>
      </c>
      <c r="C7" s="992" t="s">
        <v>68</v>
      </c>
      <c r="D7" s="994" t="s">
        <v>25</v>
      </c>
      <c r="E7" s="995"/>
      <c r="F7" s="996" t="s">
        <v>702</v>
      </c>
      <c r="G7" s="996"/>
      <c r="H7" s="996"/>
      <c r="I7" s="996"/>
      <c r="J7" s="996"/>
      <c r="K7" s="996"/>
      <c r="L7" s="996"/>
      <c r="M7" s="996"/>
      <c r="N7" s="996"/>
      <c r="O7" s="996"/>
      <c r="P7" s="996"/>
      <c r="Q7" s="996"/>
      <c r="R7" s="996"/>
      <c r="S7" s="996"/>
      <c r="T7" s="990" t="s">
        <v>29</v>
      </c>
      <c r="U7" s="990"/>
      <c r="V7" s="997" t="s">
        <v>703</v>
      </c>
    </row>
    <row r="8" spans="1:29" s="8" customFormat="1" ht="54" customHeight="1" thickBot="1" x14ac:dyDescent="0.3">
      <c r="A8" s="989"/>
      <c r="B8" s="991"/>
      <c r="C8" s="993"/>
      <c r="D8" s="494" t="s">
        <v>26</v>
      </c>
      <c r="E8" s="494" t="s">
        <v>27</v>
      </c>
      <c r="F8" s="495" t="s">
        <v>28</v>
      </c>
      <c r="G8" s="235" t="s">
        <v>6</v>
      </c>
      <c r="H8" s="235" t="s">
        <v>7</v>
      </c>
      <c r="I8" s="235" t="s">
        <v>8</v>
      </c>
      <c r="J8" s="235" t="s">
        <v>9</v>
      </c>
      <c r="K8" s="235" t="s">
        <v>10</v>
      </c>
      <c r="L8" s="235" t="s">
        <v>11</v>
      </c>
      <c r="M8" s="235" t="s">
        <v>12</v>
      </c>
      <c r="N8" s="235" t="s">
        <v>13</v>
      </c>
      <c r="O8" s="235" t="s">
        <v>14</v>
      </c>
      <c r="P8" s="235" t="s">
        <v>15</v>
      </c>
      <c r="Q8" s="235" t="s">
        <v>16</v>
      </c>
      <c r="R8" s="235" t="s">
        <v>17</v>
      </c>
      <c r="S8" s="496" t="s">
        <v>18</v>
      </c>
      <c r="T8" s="497" t="s">
        <v>30</v>
      </c>
      <c r="U8" s="497" t="s">
        <v>31</v>
      </c>
      <c r="V8" s="998"/>
    </row>
    <row r="9" spans="1:29" s="8" customFormat="1" ht="63.75" customHeight="1" x14ac:dyDescent="0.25">
      <c r="A9" s="1007" t="s">
        <v>374</v>
      </c>
      <c r="B9" s="1009" t="s">
        <v>633</v>
      </c>
      <c r="C9" s="1011" t="s">
        <v>383</v>
      </c>
      <c r="D9" s="1012" t="s">
        <v>384</v>
      </c>
      <c r="E9" s="1012" t="s">
        <v>384</v>
      </c>
      <c r="F9" s="544" t="s">
        <v>19</v>
      </c>
      <c r="G9" s="675">
        <v>0.4</v>
      </c>
      <c r="H9" s="675">
        <v>0.6</v>
      </c>
      <c r="I9" s="675"/>
      <c r="J9" s="676"/>
      <c r="K9" s="676"/>
      <c r="L9" s="676"/>
      <c r="M9" s="676"/>
      <c r="N9" s="676"/>
      <c r="O9" s="676"/>
      <c r="P9" s="675"/>
      <c r="Q9" s="677"/>
      <c r="R9" s="677"/>
      <c r="S9" s="498">
        <f>SUM(G9:R9)</f>
        <v>1</v>
      </c>
      <c r="T9" s="1013">
        <v>86</v>
      </c>
      <c r="U9" s="999">
        <v>8.5999999999999993E-2</v>
      </c>
      <c r="V9" s="1001" t="s">
        <v>657</v>
      </c>
    </row>
    <row r="10" spans="1:29" s="8" customFormat="1" ht="63.75" customHeight="1" x14ac:dyDescent="0.25">
      <c r="A10" s="1008"/>
      <c r="B10" s="1010"/>
      <c r="C10" s="1003"/>
      <c r="D10" s="1004"/>
      <c r="E10" s="1004"/>
      <c r="F10" s="545" t="s">
        <v>20</v>
      </c>
      <c r="G10" s="678">
        <v>0.4</v>
      </c>
      <c r="H10" s="678">
        <v>0.6</v>
      </c>
      <c r="I10" s="678"/>
      <c r="J10" s="678"/>
      <c r="K10" s="678"/>
      <c r="L10" s="679"/>
      <c r="M10" s="678"/>
      <c r="N10" s="678"/>
      <c r="O10" s="678"/>
      <c r="P10" s="678"/>
      <c r="Q10" s="678"/>
      <c r="R10" s="678"/>
      <c r="S10" s="493">
        <f t="shared" ref="S10:S22" si="0">SUM(G10:R10)</f>
        <v>1</v>
      </c>
      <c r="T10" s="1014"/>
      <c r="U10" s="1000"/>
      <c r="V10" s="1002"/>
    </row>
    <row r="11" spans="1:29" s="8" customFormat="1" ht="63.75" customHeight="1" x14ac:dyDescent="0.25">
      <c r="A11" s="1008"/>
      <c r="B11" s="1010"/>
      <c r="C11" s="1003" t="s">
        <v>431</v>
      </c>
      <c r="D11" s="1004" t="s">
        <v>384</v>
      </c>
      <c r="E11" s="1004" t="s">
        <v>384</v>
      </c>
      <c r="F11" s="544" t="s">
        <v>19</v>
      </c>
      <c r="G11" s="678">
        <v>0.06</v>
      </c>
      <c r="H11" s="678">
        <v>0.2</v>
      </c>
      <c r="I11" s="678">
        <v>0.24</v>
      </c>
      <c r="J11" s="678">
        <v>0.25</v>
      </c>
      <c r="K11" s="678">
        <v>0.25</v>
      </c>
      <c r="L11" s="678"/>
      <c r="M11" s="678"/>
      <c r="N11" s="678"/>
      <c r="O11" s="678"/>
      <c r="P11" s="678"/>
      <c r="Q11" s="680"/>
      <c r="R11" s="680"/>
      <c r="S11" s="362">
        <f>SUM(G11:R11)</f>
        <v>1</v>
      </c>
      <c r="T11" s="1014"/>
      <c r="U11" s="1000">
        <v>0.35</v>
      </c>
      <c r="V11" s="1005" t="s">
        <v>708</v>
      </c>
      <c r="W11" s="524"/>
      <c r="Y11" s="504"/>
    </row>
    <row r="12" spans="1:29" s="8" customFormat="1" ht="63.75" customHeight="1" x14ac:dyDescent="0.25">
      <c r="A12" s="1008"/>
      <c r="B12" s="1010"/>
      <c r="C12" s="1003"/>
      <c r="D12" s="1004"/>
      <c r="E12" s="1004"/>
      <c r="F12" s="545" t="s">
        <v>20</v>
      </c>
      <c r="G12" s="678">
        <v>0.06</v>
      </c>
      <c r="H12" s="678">
        <v>0.2</v>
      </c>
      <c r="I12" s="678">
        <v>0.24</v>
      </c>
      <c r="J12" s="678">
        <v>0.14860000000000001</v>
      </c>
      <c r="K12" s="678">
        <v>0.1643</v>
      </c>
      <c r="L12" s="679"/>
      <c r="M12" s="680"/>
      <c r="N12" s="678"/>
      <c r="O12" s="678"/>
      <c r="P12" s="678"/>
      <c r="Q12" s="678"/>
      <c r="R12" s="678"/>
      <c r="S12" s="493">
        <f t="shared" si="0"/>
        <v>0.81290000000000007</v>
      </c>
      <c r="T12" s="1014"/>
      <c r="U12" s="1000"/>
      <c r="V12" s="1006"/>
      <c r="Y12" s="504"/>
    </row>
    <row r="13" spans="1:29" s="8" customFormat="1" ht="63.75" customHeight="1" x14ac:dyDescent="0.25">
      <c r="A13" s="1008"/>
      <c r="B13" s="1010"/>
      <c r="C13" s="1003" t="s">
        <v>434</v>
      </c>
      <c r="D13" s="1004" t="s">
        <v>384</v>
      </c>
      <c r="E13" s="1004" t="s">
        <v>384</v>
      </c>
      <c r="F13" s="544" t="s">
        <v>19</v>
      </c>
      <c r="G13" s="678">
        <v>0</v>
      </c>
      <c r="H13" s="678">
        <v>0.25</v>
      </c>
      <c r="I13" s="678">
        <v>0.25</v>
      </c>
      <c r="J13" s="678">
        <v>0.25</v>
      </c>
      <c r="K13" s="678">
        <v>0.25</v>
      </c>
      <c r="L13" s="678"/>
      <c r="M13" s="678"/>
      <c r="N13" s="678"/>
      <c r="O13" s="678"/>
      <c r="P13" s="678"/>
      <c r="Q13" s="680"/>
      <c r="R13" s="680"/>
      <c r="S13" s="362">
        <f>SUM(G13:R13)</f>
        <v>1</v>
      </c>
      <c r="T13" s="1014"/>
      <c r="U13" s="1000">
        <v>0.15</v>
      </c>
      <c r="V13" s="1028" t="s">
        <v>704</v>
      </c>
      <c r="Y13" s="504"/>
    </row>
    <row r="14" spans="1:29" s="8" customFormat="1" ht="63.75" customHeight="1" x14ac:dyDescent="0.25">
      <c r="A14" s="1008"/>
      <c r="B14" s="1010"/>
      <c r="C14" s="1003"/>
      <c r="D14" s="1004"/>
      <c r="E14" s="1004"/>
      <c r="F14" s="545" t="s">
        <v>20</v>
      </c>
      <c r="G14" s="678"/>
      <c r="H14" s="678">
        <v>0.25</v>
      </c>
      <c r="I14" s="678">
        <v>0.15</v>
      </c>
      <c r="J14" s="678">
        <v>0.24</v>
      </c>
      <c r="K14" s="678">
        <v>0.36</v>
      </c>
      <c r="L14" s="679"/>
      <c r="M14" s="678"/>
      <c r="N14" s="678"/>
      <c r="O14" s="678"/>
      <c r="P14" s="678"/>
      <c r="Q14" s="678"/>
      <c r="R14" s="681"/>
      <c r="S14" s="500">
        <f>SUM(G14:R14)</f>
        <v>1</v>
      </c>
      <c r="T14" s="1014"/>
      <c r="U14" s="1000"/>
      <c r="V14" s="1029"/>
      <c r="W14" s="364"/>
      <c r="X14" s="363"/>
      <c r="Y14" s="364"/>
      <c r="Z14" s="363"/>
      <c r="AA14" s="363"/>
      <c r="AB14" s="363"/>
      <c r="AC14" s="363"/>
    </row>
    <row r="15" spans="1:29" s="8" customFormat="1" ht="63.75" customHeight="1" x14ac:dyDescent="0.25">
      <c r="A15" s="1008"/>
      <c r="B15" s="1010"/>
      <c r="C15" s="1003" t="s">
        <v>432</v>
      </c>
      <c r="D15" s="1004" t="s">
        <v>384</v>
      </c>
      <c r="E15" s="1004"/>
      <c r="F15" s="544" t="s">
        <v>19</v>
      </c>
      <c r="G15" s="678">
        <v>0</v>
      </c>
      <c r="H15" s="678">
        <v>0.17</v>
      </c>
      <c r="I15" s="678">
        <v>0.27</v>
      </c>
      <c r="J15" s="678">
        <v>0.28000000000000003</v>
      </c>
      <c r="K15" s="678">
        <v>0.28000000000000003</v>
      </c>
      <c r="L15" s="678"/>
      <c r="M15" s="678"/>
      <c r="N15" s="678"/>
      <c r="O15" s="678"/>
      <c r="P15" s="678"/>
      <c r="Q15" s="680"/>
      <c r="R15" s="680"/>
      <c r="S15" s="362">
        <f t="shared" si="0"/>
        <v>1</v>
      </c>
      <c r="T15" s="1014"/>
      <c r="U15" s="1000">
        <v>0.08</v>
      </c>
      <c r="V15" s="1019" t="s">
        <v>706</v>
      </c>
      <c r="W15" s="521"/>
      <c r="X15" s="521"/>
      <c r="Y15" s="539"/>
      <c r="Z15" s="363"/>
      <c r="AA15" s="363"/>
      <c r="AB15" s="363"/>
      <c r="AC15" s="363"/>
    </row>
    <row r="16" spans="1:29" s="8" customFormat="1" ht="63.75" customHeight="1" x14ac:dyDescent="0.25">
      <c r="A16" s="1008"/>
      <c r="B16" s="1010"/>
      <c r="C16" s="1003"/>
      <c r="D16" s="1004"/>
      <c r="E16" s="1004"/>
      <c r="F16" s="545" t="s">
        <v>20</v>
      </c>
      <c r="G16" s="678">
        <v>0.1399</v>
      </c>
      <c r="H16" s="678">
        <v>8.7300000000000003E-2</v>
      </c>
      <c r="I16" s="678">
        <v>0.1061</v>
      </c>
      <c r="J16" s="678">
        <v>0.1255</v>
      </c>
      <c r="K16" s="678">
        <v>0.13220000000000001</v>
      </c>
      <c r="L16" s="679"/>
      <c r="M16" s="678"/>
      <c r="N16" s="678"/>
      <c r="O16" s="678"/>
      <c r="P16" s="678"/>
      <c r="Q16" s="678"/>
      <c r="R16" s="678"/>
      <c r="S16" s="500">
        <f t="shared" si="0"/>
        <v>0.59100000000000008</v>
      </c>
      <c r="T16" s="1014"/>
      <c r="U16" s="1000"/>
      <c r="V16" s="1020"/>
      <c r="W16" s="363"/>
      <c r="X16" s="364"/>
      <c r="Y16" s="540"/>
      <c r="Z16" s="539"/>
      <c r="AA16" s="363"/>
      <c r="AB16" s="364"/>
      <c r="AC16" s="363"/>
    </row>
    <row r="17" spans="1:29" s="8" customFormat="1" ht="63.75" customHeight="1" x14ac:dyDescent="0.25">
      <c r="A17" s="1008"/>
      <c r="B17" s="1010"/>
      <c r="C17" s="1003" t="s">
        <v>385</v>
      </c>
      <c r="D17" s="1004" t="s">
        <v>384</v>
      </c>
      <c r="E17" s="1004"/>
      <c r="F17" s="544" t="s">
        <v>19</v>
      </c>
      <c r="G17" s="678">
        <v>0</v>
      </c>
      <c r="H17" s="678">
        <v>0.1</v>
      </c>
      <c r="I17" s="678">
        <v>0.3</v>
      </c>
      <c r="J17" s="678">
        <v>0.3</v>
      </c>
      <c r="K17" s="678">
        <v>0.3</v>
      </c>
      <c r="L17" s="678"/>
      <c r="M17" s="678"/>
      <c r="N17" s="678"/>
      <c r="O17" s="678"/>
      <c r="P17" s="678"/>
      <c r="Q17" s="680"/>
      <c r="R17" s="680"/>
      <c r="S17" s="362">
        <f t="shared" si="0"/>
        <v>1</v>
      </c>
      <c r="T17" s="1014"/>
      <c r="U17" s="1015">
        <v>3.4000000000000002E-2</v>
      </c>
      <c r="V17" s="1019" t="s">
        <v>705</v>
      </c>
      <c r="W17" s="364"/>
      <c r="X17" s="521"/>
      <c r="Y17" s="363"/>
      <c r="Z17" s="363"/>
      <c r="AA17" s="363"/>
      <c r="AB17" s="363"/>
      <c r="AC17" s="363"/>
    </row>
    <row r="18" spans="1:29" s="8" customFormat="1" ht="63.75" customHeight="1" x14ac:dyDescent="0.25">
      <c r="A18" s="1008"/>
      <c r="B18" s="1010"/>
      <c r="C18" s="1003"/>
      <c r="D18" s="1004"/>
      <c r="E18" s="1004"/>
      <c r="F18" s="545" t="s">
        <v>20</v>
      </c>
      <c r="G18" s="678">
        <v>0</v>
      </c>
      <c r="H18" s="678">
        <v>1.6000000000000001E-3</v>
      </c>
      <c r="I18" s="678">
        <v>0.99839999999999995</v>
      </c>
      <c r="J18" s="678">
        <v>0</v>
      </c>
      <c r="K18" s="678">
        <v>0</v>
      </c>
      <c r="L18" s="679"/>
      <c r="M18" s="678"/>
      <c r="N18" s="678"/>
      <c r="O18" s="678"/>
      <c r="P18" s="678"/>
      <c r="Q18" s="678"/>
      <c r="R18" s="678"/>
      <c r="S18" s="500">
        <f>SUM(G18:R18)</f>
        <v>1</v>
      </c>
      <c r="T18" s="1014"/>
      <c r="U18" s="1016"/>
      <c r="V18" s="1020"/>
      <c r="W18" s="568"/>
      <c r="X18" s="364"/>
      <c r="Y18" s="363"/>
      <c r="Z18" s="363"/>
      <c r="AA18" s="363"/>
      <c r="AB18" s="363"/>
      <c r="AC18" s="363"/>
    </row>
    <row r="19" spans="1:29" s="8" customFormat="1" ht="63.75" customHeight="1" x14ac:dyDescent="0.25">
      <c r="A19" s="1008"/>
      <c r="B19" s="1010"/>
      <c r="C19" s="1003" t="s">
        <v>433</v>
      </c>
      <c r="D19" s="1004" t="s">
        <v>384</v>
      </c>
      <c r="E19" s="1004"/>
      <c r="F19" s="544" t="s">
        <v>19</v>
      </c>
      <c r="G19" s="678">
        <v>0.05</v>
      </c>
      <c r="H19" s="678">
        <v>0.2</v>
      </c>
      <c r="I19" s="678">
        <v>0.25</v>
      </c>
      <c r="J19" s="678">
        <v>0.25</v>
      </c>
      <c r="K19" s="678">
        <v>0.25</v>
      </c>
      <c r="L19" s="678"/>
      <c r="M19" s="678"/>
      <c r="N19" s="678"/>
      <c r="O19" s="678"/>
      <c r="P19" s="678"/>
      <c r="Q19" s="680"/>
      <c r="R19" s="680"/>
      <c r="S19" s="362">
        <f t="shared" si="0"/>
        <v>1</v>
      </c>
      <c r="T19" s="1014"/>
      <c r="U19" s="1015">
        <v>0.1</v>
      </c>
      <c r="V19" s="1017" t="s">
        <v>707</v>
      </c>
      <c r="W19" s="540"/>
      <c r="X19" s="540"/>
      <c r="Y19" s="540"/>
      <c r="Z19" s="540"/>
      <c r="AB19" s="521"/>
    </row>
    <row r="20" spans="1:29" s="8" customFormat="1" ht="63.75" customHeight="1" x14ac:dyDescent="0.25">
      <c r="A20" s="1008"/>
      <c r="B20" s="1010"/>
      <c r="C20" s="1003"/>
      <c r="D20" s="1004"/>
      <c r="E20" s="1004"/>
      <c r="F20" s="545" t="s">
        <v>20</v>
      </c>
      <c r="G20" s="678">
        <v>0.105</v>
      </c>
      <c r="H20" s="678">
        <v>0.11600000000000001</v>
      </c>
      <c r="I20" s="678">
        <v>0.314</v>
      </c>
      <c r="J20" s="678">
        <v>0.1103</v>
      </c>
      <c r="K20" s="678">
        <v>0.35470000000000002</v>
      </c>
      <c r="L20" s="679"/>
      <c r="M20" s="678"/>
      <c r="N20" s="678"/>
      <c r="O20" s="678"/>
      <c r="P20" s="678"/>
      <c r="Q20" s="678"/>
      <c r="R20" s="678"/>
      <c r="S20" s="500">
        <f>SUM(G20:R20)</f>
        <v>1</v>
      </c>
      <c r="T20" s="1014"/>
      <c r="U20" s="1016"/>
      <c r="V20" s="1018"/>
      <c r="W20" s="540"/>
      <c r="X20" s="540"/>
      <c r="Y20" s="540"/>
      <c r="Z20" s="540"/>
      <c r="AA20" s="569"/>
      <c r="AB20" s="521"/>
    </row>
    <row r="21" spans="1:29" s="8" customFormat="1" ht="63.75" customHeight="1" x14ac:dyDescent="0.25">
      <c r="A21" s="1008"/>
      <c r="B21" s="1010"/>
      <c r="C21" s="1003" t="s">
        <v>630</v>
      </c>
      <c r="D21" s="1004" t="s">
        <v>384</v>
      </c>
      <c r="E21" s="1004"/>
      <c r="F21" s="544" t="s">
        <v>19</v>
      </c>
      <c r="G21" s="678">
        <v>0.2</v>
      </c>
      <c r="H21" s="678">
        <v>0.2</v>
      </c>
      <c r="I21" s="678">
        <v>0.2</v>
      </c>
      <c r="J21" s="678">
        <v>0.2</v>
      </c>
      <c r="K21" s="678">
        <v>0.2</v>
      </c>
      <c r="L21" s="678"/>
      <c r="M21" s="678"/>
      <c r="N21" s="678"/>
      <c r="O21" s="678"/>
      <c r="P21" s="678"/>
      <c r="Q21" s="678"/>
      <c r="R21" s="678"/>
      <c r="S21" s="362">
        <f t="shared" si="0"/>
        <v>1</v>
      </c>
      <c r="T21" s="1014"/>
      <c r="U21" s="1015">
        <v>0.06</v>
      </c>
      <c r="V21" s="1021" t="s">
        <v>775</v>
      </c>
      <c r="W21" s="540"/>
      <c r="X21" s="540"/>
      <c r="Y21" s="540"/>
      <c r="Z21" s="540"/>
    </row>
    <row r="22" spans="1:29" s="8" customFormat="1" ht="63.75" customHeight="1" x14ac:dyDescent="0.25">
      <c r="A22" s="1008"/>
      <c r="B22" s="1010"/>
      <c r="C22" s="1003"/>
      <c r="D22" s="1004"/>
      <c r="E22" s="1004"/>
      <c r="F22" s="545" t="s">
        <v>20</v>
      </c>
      <c r="G22" s="678">
        <v>0.2</v>
      </c>
      <c r="H22" s="678">
        <v>0.2</v>
      </c>
      <c r="I22" s="678">
        <v>0.2</v>
      </c>
      <c r="J22" s="678">
        <v>0.2</v>
      </c>
      <c r="K22" s="678">
        <v>0.2</v>
      </c>
      <c r="L22" s="679"/>
      <c r="M22" s="678"/>
      <c r="N22" s="678"/>
      <c r="O22" s="678"/>
      <c r="P22" s="678"/>
      <c r="Q22" s="678"/>
      <c r="R22" s="678"/>
      <c r="S22" s="493">
        <f t="shared" si="0"/>
        <v>1</v>
      </c>
      <c r="T22" s="1014"/>
      <c r="U22" s="1016"/>
      <c r="V22" s="1022"/>
      <c r="W22" s="540"/>
      <c r="X22" s="540"/>
      <c r="Y22" s="540"/>
      <c r="Z22" s="540"/>
    </row>
    <row r="23" spans="1:29" s="8" customFormat="1" ht="63.75" customHeight="1" x14ac:dyDescent="0.25">
      <c r="A23" s="1008" t="s">
        <v>377</v>
      </c>
      <c r="B23" s="1024" t="s">
        <v>386</v>
      </c>
      <c r="C23" s="1024" t="s">
        <v>387</v>
      </c>
      <c r="D23" s="1004" t="s">
        <v>384</v>
      </c>
      <c r="E23" s="1004"/>
      <c r="F23" s="541" t="s">
        <v>19</v>
      </c>
      <c r="G23" s="678">
        <v>0.1</v>
      </c>
      <c r="H23" s="678">
        <v>0.2</v>
      </c>
      <c r="I23" s="678">
        <v>0.2</v>
      </c>
      <c r="J23" s="678">
        <v>0.2</v>
      </c>
      <c r="K23" s="678">
        <v>0.3</v>
      </c>
      <c r="L23" s="678"/>
      <c r="M23" s="678"/>
      <c r="N23" s="678"/>
      <c r="O23" s="678"/>
      <c r="P23" s="678"/>
      <c r="Q23" s="680"/>
      <c r="R23" s="680"/>
      <c r="S23" s="542">
        <f t="shared" ref="S23:S30" si="1">SUM(G23:R23)</f>
        <v>1</v>
      </c>
      <c r="T23" s="1033">
        <v>6</v>
      </c>
      <c r="U23" s="1023">
        <v>0.03</v>
      </c>
      <c r="V23" s="1024" t="s">
        <v>714</v>
      </c>
      <c r="W23" s="540"/>
      <c r="X23" s="540"/>
      <c r="Y23" s="540"/>
      <c r="Z23" s="540"/>
    </row>
    <row r="24" spans="1:29" s="8" customFormat="1" ht="63.75" customHeight="1" x14ac:dyDescent="0.25">
      <c r="A24" s="1008"/>
      <c r="B24" s="1024"/>
      <c r="C24" s="1024"/>
      <c r="D24" s="1004"/>
      <c r="E24" s="1004"/>
      <c r="F24" s="543" t="s">
        <v>20</v>
      </c>
      <c r="G24" s="678">
        <v>0.1</v>
      </c>
      <c r="H24" s="678">
        <v>0.2</v>
      </c>
      <c r="I24" s="678">
        <v>0.2</v>
      </c>
      <c r="J24" s="678">
        <v>0.14000000000000001</v>
      </c>
      <c r="K24" s="678">
        <v>0.31280000000000002</v>
      </c>
      <c r="L24" s="678"/>
      <c r="M24" s="678"/>
      <c r="N24" s="678"/>
      <c r="O24" s="678"/>
      <c r="P24" s="678"/>
      <c r="Q24" s="678"/>
      <c r="R24" s="678"/>
      <c r="S24" s="543">
        <f t="shared" si="1"/>
        <v>0.95280000000000009</v>
      </c>
      <c r="T24" s="1034"/>
      <c r="U24" s="1023"/>
      <c r="V24" s="1025"/>
      <c r="W24" s="540"/>
      <c r="X24" s="540"/>
      <c r="Y24" s="540"/>
      <c r="Z24" s="540"/>
    </row>
    <row r="25" spans="1:29" s="8" customFormat="1" ht="63.75" customHeight="1" x14ac:dyDescent="0.25">
      <c r="A25" s="1008"/>
      <c r="B25" s="1024"/>
      <c r="C25" s="1024" t="s">
        <v>624</v>
      </c>
      <c r="D25" s="1004" t="s">
        <v>384</v>
      </c>
      <c r="E25" s="1004"/>
      <c r="F25" s="541" t="s">
        <v>19</v>
      </c>
      <c r="G25" s="678">
        <v>0.1</v>
      </c>
      <c r="H25" s="678">
        <v>0.22</v>
      </c>
      <c r="I25" s="678">
        <v>0.22</v>
      </c>
      <c r="J25" s="678">
        <v>0.22</v>
      </c>
      <c r="K25" s="678">
        <v>0.24</v>
      </c>
      <c r="L25" s="678"/>
      <c r="M25" s="678"/>
      <c r="N25" s="678"/>
      <c r="O25" s="678"/>
      <c r="P25" s="678"/>
      <c r="Q25" s="680"/>
      <c r="R25" s="680"/>
      <c r="S25" s="542">
        <f t="shared" si="1"/>
        <v>1</v>
      </c>
      <c r="T25" s="1034"/>
      <c r="U25" s="1023">
        <v>0.01</v>
      </c>
      <c r="V25" s="1024" t="s">
        <v>715</v>
      </c>
    </row>
    <row r="26" spans="1:29" s="8" customFormat="1" ht="63.75" customHeight="1" x14ac:dyDescent="0.25">
      <c r="A26" s="1008"/>
      <c r="B26" s="1024"/>
      <c r="C26" s="1024"/>
      <c r="D26" s="1004"/>
      <c r="E26" s="1004"/>
      <c r="F26" s="543" t="s">
        <v>20</v>
      </c>
      <c r="G26" s="678">
        <v>0.1</v>
      </c>
      <c r="H26" s="678">
        <v>0.22</v>
      </c>
      <c r="I26" s="678">
        <v>0.22</v>
      </c>
      <c r="J26" s="678">
        <v>0.22</v>
      </c>
      <c r="K26" s="678">
        <v>0.24</v>
      </c>
      <c r="L26" s="678"/>
      <c r="M26" s="678"/>
      <c r="N26" s="678"/>
      <c r="O26" s="678"/>
      <c r="P26" s="678"/>
      <c r="Q26" s="678"/>
      <c r="R26" s="678"/>
      <c r="S26" s="543">
        <f t="shared" si="1"/>
        <v>1</v>
      </c>
      <c r="T26" s="1034"/>
      <c r="U26" s="1023"/>
      <c r="V26" s="1025"/>
    </row>
    <row r="27" spans="1:29" s="8" customFormat="1" ht="63.75" customHeight="1" x14ac:dyDescent="0.25">
      <c r="A27" s="1008"/>
      <c r="B27" s="1024"/>
      <c r="C27" s="1024" t="s">
        <v>625</v>
      </c>
      <c r="D27" s="1004" t="s">
        <v>384</v>
      </c>
      <c r="E27" s="1004"/>
      <c r="F27" s="541" t="s">
        <v>19</v>
      </c>
      <c r="G27" s="678">
        <v>0.1</v>
      </c>
      <c r="H27" s="678">
        <v>0.22</v>
      </c>
      <c r="I27" s="678">
        <v>0.22</v>
      </c>
      <c r="J27" s="678">
        <v>0.22</v>
      </c>
      <c r="K27" s="678">
        <v>0.24</v>
      </c>
      <c r="L27" s="678"/>
      <c r="M27" s="678"/>
      <c r="N27" s="678"/>
      <c r="O27" s="678"/>
      <c r="P27" s="678"/>
      <c r="Q27" s="680"/>
      <c r="R27" s="680"/>
      <c r="S27" s="542">
        <f t="shared" si="1"/>
        <v>1</v>
      </c>
      <c r="T27" s="1034"/>
      <c r="U27" s="1023">
        <v>1.4999999999999999E-2</v>
      </c>
      <c r="V27" s="1024" t="s">
        <v>716</v>
      </c>
    </row>
    <row r="28" spans="1:29" s="8" customFormat="1" ht="63.75" customHeight="1" x14ac:dyDescent="0.25">
      <c r="A28" s="1008"/>
      <c r="B28" s="1024"/>
      <c r="C28" s="1024"/>
      <c r="D28" s="1004"/>
      <c r="E28" s="1004"/>
      <c r="F28" s="543" t="s">
        <v>20</v>
      </c>
      <c r="G28" s="678">
        <v>0.1</v>
      </c>
      <c r="H28" s="678">
        <v>0.22</v>
      </c>
      <c r="I28" s="678">
        <v>0.22</v>
      </c>
      <c r="J28" s="678">
        <v>0.22</v>
      </c>
      <c r="K28" s="678">
        <v>0.24</v>
      </c>
      <c r="L28" s="678"/>
      <c r="M28" s="678"/>
      <c r="N28" s="678"/>
      <c r="O28" s="678"/>
      <c r="P28" s="678"/>
      <c r="Q28" s="678"/>
      <c r="R28" s="678"/>
      <c r="S28" s="543">
        <f>SUM(G28:R28)</f>
        <v>1</v>
      </c>
      <c r="T28" s="1034"/>
      <c r="U28" s="1023"/>
      <c r="V28" s="1025"/>
    </row>
    <row r="29" spans="1:29" s="8" customFormat="1" ht="63.75" customHeight="1" x14ac:dyDescent="0.25">
      <c r="A29" s="1008"/>
      <c r="B29" s="1024"/>
      <c r="C29" s="1024" t="s">
        <v>650</v>
      </c>
      <c r="D29" s="1004" t="s">
        <v>384</v>
      </c>
      <c r="E29" s="1004"/>
      <c r="F29" s="541" t="s">
        <v>19</v>
      </c>
      <c r="G29" s="678">
        <v>0</v>
      </c>
      <c r="H29" s="678">
        <v>0.25</v>
      </c>
      <c r="I29" s="678">
        <v>0.25</v>
      </c>
      <c r="J29" s="678">
        <v>0.25</v>
      </c>
      <c r="K29" s="678">
        <v>0.25</v>
      </c>
      <c r="L29" s="678"/>
      <c r="M29" s="678"/>
      <c r="N29" s="678"/>
      <c r="O29" s="678"/>
      <c r="P29" s="678"/>
      <c r="Q29" s="680"/>
      <c r="R29" s="680"/>
      <c r="S29" s="542">
        <f t="shared" si="1"/>
        <v>1</v>
      </c>
      <c r="T29" s="1034"/>
      <c r="U29" s="1023">
        <v>5.0000000000000001E-3</v>
      </c>
      <c r="V29" s="1024" t="s">
        <v>717</v>
      </c>
    </row>
    <row r="30" spans="1:29" s="8" customFormat="1" ht="63.75" customHeight="1" x14ac:dyDescent="0.25">
      <c r="A30" s="1008"/>
      <c r="B30" s="1024"/>
      <c r="C30" s="1024"/>
      <c r="D30" s="1004"/>
      <c r="E30" s="1004"/>
      <c r="F30" s="543" t="s">
        <v>20</v>
      </c>
      <c r="G30" s="678">
        <v>0</v>
      </c>
      <c r="H30" s="678">
        <v>0.25</v>
      </c>
      <c r="I30" s="678">
        <v>0.25</v>
      </c>
      <c r="J30" s="678">
        <v>0.25</v>
      </c>
      <c r="K30" s="678">
        <v>0.25</v>
      </c>
      <c r="L30" s="678"/>
      <c r="M30" s="678"/>
      <c r="N30" s="678"/>
      <c r="O30" s="678"/>
      <c r="P30" s="678"/>
      <c r="Q30" s="678"/>
      <c r="R30" s="678"/>
      <c r="S30" s="543">
        <f t="shared" si="1"/>
        <v>1</v>
      </c>
      <c r="T30" s="1035"/>
      <c r="U30" s="1023"/>
      <c r="V30" s="1025"/>
    </row>
    <row r="31" spans="1:29" ht="63.75" customHeight="1" x14ac:dyDescent="0.25">
      <c r="A31" s="1008" t="s">
        <v>380</v>
      </c>
      <c r="B31" s="1010" t="s">
        <v>388</v>
      </c>
      <c r="C31" s="1041" t="s">
        <v>669</v>
      </c>
      <c r="D31" s="1004" t="s">
        <v>384</v>
      </c>
      <c r="E31" s="1004" t="s">
        <v>384</v>
      </c>
      <c r="F31" s="544" t="s">
        <v>19</v>
      </c>
      <c r="G31" s="680">
        <v>0.05</v>
      </c>
      <c r="H31" s="680">
        <v>0.04</v>
      </c>
      <c r="I31" s="680">
        <v>0.11</v>
      </c>
      <c r="J31" s="680">
        <v>0.25</v>
      </c>
      <c r="K31" s="680">
        <v>0.25</v>
      </c>
      <c r="L31" s="680">
        <v>0.3</v>
      </c>
      <c r="M31" s="678"/>
      <c r="N31" s="678"/>
      <c r="O31" s="678"/>
      <c r="P31" s="678"/>
      <c r="Q31" s="678"/>
      <c r="R31" s="678"/>
      <c r="S31" s="362">
        <f t="shared" ref="S31:S36" si="2">SUM(G31:R31)</f>
        <v>1</v>
      </c>
      <c r="T31" s="1032">
        <v>8</v>
      </c>
      <c r="U31" s="1015">
        <v>4.1399999999999999E-2</v>
      </c>
      <c r="V31" s="1038" t="s">
        <v>719</v>
      </c>
    </row>
    <row r="32" spans="1:29" ht="63.75" customHeight="1" thickBot="1" x14ac:dyDescent="0.3">
      <c r="A32" s="1008"/>
      <c r="B32" s="1010"/>
      <c r="C32" s="1042"/>
      <c r="D32" s="1004"/>
      <c r="E32" s="1004"/>
      <c r="F32" s="545" t="s">
        <v>20</v>
      </c>
      <c r="G32" s="682">
        <v>0.05</v>
      </c>
      <c r="H32" s="682">
        <v>0.04</v>
      </c>
      <c r="I32" s="682">
        <v>0.11</v>
      </c>
      <c r="J32" s="682">
        <v>0.15</v>
      </c>
      <c r="K32" s="682">
        <v>0.5</v>
      </c>
      <c r="L32" s="680"/>
      <c r="M32" s="682"/>
      <c r="N32" s="682"/>
      <c r="O32" s="682"/>
      <c r="P32" s="682"/>
      <c r="Q32" s="682"/>
      <c r="R32" s="682"/>
      <c r="S32" s="493">
        <f t="shared" si="2"/>
        <v>0.85</v>
      </c>
      <c r="T32" s="1032"/>
      <c r="U32" s="1016"/>
      <c r="V32" s="1039"/>
    </row>
    <row r="33" spans="1:27" ht="63.75" customHeight="1" x14ac:dyDescent="0.25">
      <c r="A33" s="1008"/>
      <c r="B33" s="1010"/>
      <c r="C33" s="1041" t="s">
        <v>670</v>
      </c>
      <c r="D33" s="1004" t="s">
        <v>384</v>
      </c>
      <c r="E33" s="1004" t="s">
        <v>384</v>
      </c>
      <c r="F33" s="544" t="s">
        <v>19</v>
      </c>
      <c r="G33" s="680">
        <v>7.0000000000000007E-2</v>
      </c>
      <c r="H33" s="680">
        <v>0.03</v>
      </c>
      <c r="I33" s="680">
        <v>0.2</v>
      </c>
      <c r="J33" s="680">
        <v>0.23</v>
      </c>
      <c r="K33" s="680">
        <v>0.23</v>
      </c>
      <c r="L33" s="680">
        <v>0.24</v>
      </c>
      <c r="M33" s="678"/>
      <c r="N33" s="678"/>
      <c r="O33" s="678"/>
      <c r="P33" s="678"/>
      <c r="Q33" s="678"/>
      <c r="R33" s="678"/>
      <c r="S33" s="362">
        <f t="shared" si="2"/>
        <v>1</v>
      </c>
      <c r="T33" s="1032"/>
      <c r="U33" s="1015">
        <v>1.7600000000000001E-2</v>
      </c>
      <c r="V33" s="1040" t="s">
        <v>720</v>
      </c>
      <c r="W33" s="365"/>
    </row>
    <row r="34" spans="1:27" ht="63.75" customHeight="1" thickBot="1" x14ac:dyDescent="0.3">
      <c r="A34" s="1008"/>
      <c r="B34" s="1010"/>
      <c r="C34" s="1042"/>
      <c r="D34" s="1004"/>
      <c r="E34" s="1004"/>
      <c r="F34" s="545" t="s">
        <v>20</v>
      </c>
      <c r="G34" s="682">
        <v>7.0000000000000007E-2</v>
      </c>
      <c r="H34" s="682">
        <v>0.03</v>
      </c>
      <c r="I34" s="682">
        <v>0.2</v>
      </c>
      <c r="J34" s="682">
        <v>0.13</v>
      </c>
      <c r="K34" s="682">
        <v>0.35</v>
      </c>
      <c r="L34" s="680"/>
      <c r="M34" s="682"/>
      <c r="N34" s="682"/>
      <c r="O34" s="682"/>
      <c r="P34" s="682"/>
      <c r="Q34" s="682"/>
      <c r="R34" s="682"/>
      <c r="S34" s="493">
        <f t="shared" si="2"/>
        <v>0.78</v>
      </c>
      <c r="T34" s="1032"/>
      <c r="U34" s="1016"/>
      <c r="V34" s="1037"/>
      <c r="W34" s="365"/>
    </row>
    <row r="35" spans="1:27" ht="63.75" customHeight="1" x14ac:dyDescent="0.25">
      <c r="A35" s="1008"/>
      <c r="B35" s="1010"/>
      <c r="C35" s="1041" t="s">
        <v>671</v>
      </c>
      <c r="D35" s="1004" t="s">
        <v>384</v>
      </c>
      <c r="E35" s="1004" t="s">
        <v>384</v>
      </c>
      <c r="F35" s="547" t="s">
        <v>19</v>
      </c>
      <c r="G35" s="680">
        <v>0.16</v>
      </c>
      <c r="H35" s="680">
        <v>0.04</v>
      </c>
      <c r="I35" s="680">
        <v>0.2</v>
      </c>
      <c r="J35" s="680">
        <v>0.2</v>
      </c>
      <c r="K35" s="680">
        <v>0.2</v>
      </c>
      <c r="L35" s="680">
        <v>0.2</v>
      </c>
      <c r="M35" s="678"/>
      <c r="N35" s="678"/>
      <c r="O35" s="678"/>
      <c r="P35" s="678"/>
      <c r="Q35" s="678"/>
      <c r="R35" s="678"/>
      <c r="S35" s="362">
        <f t="shared" si="2"/>
        <v>1</v>
      </c>
      <c r="T35" s="1032"/>
      <c r="U35" s="1000">
        <v>2.1000000000000001E-2</v>
      </c>
      <c r="V35" s="1036" t="s">
        <v>721</v>
      </c>
      <c r="W35" s="1026"/>
      <c r="X35" s="1027"/>
      <c r="Y35" s="1027"/>
      <c r="Z35" s="1027"/>
      <c r="AA35" s="1027"/>
    </row>
    <row r="36" spans="1:27" ht="63.75" customHeight="1" x14ac:dyDescent="0.25">
      <c r="A36" s="1008"/>
      <c r="B36" s="1010"/>
      <c r="C36" s="1042"/>
      <c r="D36" s="1004"/>
      <c r="E36" s="1004"/>
      <c r="F36" s="546" t="s">
        <v>20</v>
      </c>
      <c r="G36" s="680">
        <v>0.16</v>
      </c>
      <c r="H36" s="680">
        <v>0.04</v>
      </c>
      <c r="I36" s="680">
        <v>0.2</v>
      </c>
      <c r="J36" s="680">
        <v>0.25</v>
      </c>
      <c r="K36" s="680">
        <v>0.33</v>
      </c>
      <c r="L36" s="680"/>
      <c r="M36" s="680"/>
      <c r="N36" s="680"/>
      <c r="O36" s="680"/>
      <c r="P36" s="680"/>
      <c r="Q36" s="680"/>
      <c r="R36" s="680"/>
      <c r="S36" s="493">
        <f t="shared" si="2"/>
        <v>0.98</v>
      </c>
      <c r="T36" s="1032"/>
      <c r="U36" s="1000"/>
      <c r="V36" s="1037"/>
      <c r="W36" s="1026"/>
      <c r="X36" s="1027"/>
      <c r="Y36" s="1027"/>
      <c r="Z36" s="1027"/>
      <c r="AA36" s="1027"/>
    </row>
    <row r="37" spans="1:27" s="9" customFormat="1" ht="48.75" customHeight="1" thickBot="1" x14ac:dyDescent="0.3">
      <c r="A37" s="1030" t="s">
        <v>599</v>
      </c>
      <c r="B37" s="1031"/>
      <c r="C37" s="1031"/>
      <c r="D37" s="1031"/>
      <c r="E37" s="1031"/>
      <c r="F37" s="1031"/>
      <c r="G37" s="1031"/>
      <c r="H37" s="1031"/>
      <c r="I37" s="1031"/>
      <c r="J37" s="1031"/>
      <c r="K37" s="1031"/>
      <c r="L37" s="1031"/>
      <c r="M37" s="1031"/>
      <c r="N37" s="1031"/>
      <c r="O37" s="1031"/>
      <c r="P37" s="1031"/>
      <c r="Q37" s="1031"/>
      <c r="R37" s="1031"/>
      <c r="S37" s="1031"/>
      <c r="T37" s="570">
        <f>SUM(T9:T36)</f>
        <v>100</v>
      </c>
      <c r="U37" s="583">
        <f>SUM(U9:U36)</f>
        <v>0.99999999999999989</v>
      </c>
      <c r="V37" s="503"/>
      <c r="W37" s="365"/>
    </row>
    <row r="38" spans="1:27" ht="24.75" customHeight="1" x14ac:dyDescent="0.25">
      <c r="A38" s="8"/>
      <c r="B38" s="8"/>
      <c r="C38" s="12"/>
      <c r="D38" s="8"/>
      <c r="E38" s="8"/>
      <c r="F38" s="285"/>
      <c r="G38" s="8"/>
      <c r="H38" s="8"/>
      <c r="I38" s="8"/>
      <c r="J38" s="8"/>
      <c r="K38" s="8"/>
      <c r="L38" s="8"/>
      <c r="M38" s="8"/>
      <c r="N38" s="10"/>
      <c r="O38" s="10"/>
      <c r="P38" s="10"/>
      <c r="Q38" s="10"/>
      <c r="R38" s="288"/>
      <c r="S38" s="288"/>
      <c r="T38" s="10"/>
      <c r="U38" s="10"/>
      <c r="W38" s="365"/>
    </row>
    <row r="39" spans="1:27" ht="24.75" customHeight="1" x14ac:dyDescent="0.25">
      <c r="A39" s="8"/>
      <c r="B39" s="8"/>
      <c r="C39" s="12"/>
      <c r="D39" s="8"/>
      <c r="E39" s="8"/>
      <c r="F39" s="285"/>
      <c r="G39" s="8"/>
      <c r="H39" s="8"/>
      <c r="I39" s="8"/>
      <c r="J39" s="8"/>
      <c r="K39" s="8"/>
      <c r="L39" s="8"/>
      <c r="M39" s="8"/>
      <c r="N39" s="10"/>
      <c r="O39" s="10"/>
      <c r="P39" s="10"/>
      <c r="Q39" s="10"/>
      <c r="R39" s="288"/>
      <c r="S39" s="288"/>
      <c r="T39" s="10"/>
      <c r="U39" s="10"/>
    </row>
    <row r="40" spans="1:27" ht="24.75" customHeight="1" x14ac:dyDescent="0.25">
      <c r="B40" s="319"/>
      <c r="C40" s="2"/>
      <c r="D40" s="2"/>
      <c r="E40" s="2"/>
      <c r="F40" s="287"/>
      <c r="G40" s="2"/>
      <c r="H40" s="2"/>
      <c r="I40" s="211"/>
      <c r="J40" s="8"/>
      <c r="K40" s="8"/>
      <c r="L40" s="8"/>
      <c r="M40" s="8"/>
      <c r="N40" s="8"/>
      <c r="O40" s="10"/>
      <c r="P40" s="10"/>
      <c r="Q40" s="10"/>
      <c r="R40" s="288"/>
      <c r="S40" s="288"/>
      <c r="T40" s="10"/>
      <c r="U40" s="10"/>
    </row>
    <row r="41" spans="1:27" ht="44.25" customHeight="1" x14ac:dyDescent="0.2">
      <c r="A41" s="8"/>
      <c r="B41" s="29" t="s">
        <v>36</v>
      </c>
      <c r="C41" s="867" t="s">
        <v>37</v>
      </c>
      <c r="D41" s="868"/>
      <c r="E41" s="869"/>
      <c r="F41" s="870" t="s">
        <v>38</v>
      </c>
      <c r="G41" s="871"/>
      <c r="H41" s="871"/>
      <c r="I41" s="871"/>
      <c r="J41" s="871"/>
      <c r="K41" s="871"/>
      <c r="L41" s="871"/>
      <c r="M41" s="871"/>
      <c r="N41" s="871"/>
      <c r="O41" s="871"/>
      <c r="Q41" s="10"/>
      <c r="R41" s="5"/>
      <c r="S41" s="288"/>
      <c r="T41" s="10"/>
      <c r="U41" s="10"/>
    </row>
    <row r="42" spans="1:27" ht="44.25" customHeight="1" x14ac:dyDescent="0.2">
      <c r="A42" s="8"/>
      <c r="B42" s="101">
        <v>13</v>
      </c>
      <c r="C42" s="872" t="s">
        <v>95</v>
      </c>
      <c r="D42" s="873"/>
      <c r="E42" s="874"/>
      <c r="F42" s="875" t="s">
        <v>86</v>
      </c>
      <c r="G42" s="876"/>
      <c r="H42" s="876"/>
      <c r="I42" s="876"/>
      <c r="J42" s="876"/>
      <c r="K42" s="876"/>
      <c r="L42" s="876"/>
      <c r="M42" s="876"/>
      <c r="N42" s="876"/>
      <c r="O42" s="876"/>
      <c r="Q42" s="10"/>
      <c r="R42" s="5"/>
      <c r="S42" s="288"/>
      <c r="T42" s="10"/>
      <c r="U42" s="10"/>
    </row>
    <row r="43" spans="1:27" ht="44.25" customHeight="1" x14ac:dyDescent="0.2">
      <c r="A43" s="8"/>
      <c r="B43" s="101">
        <v>14</v>
      </c>
      <c r="C43" s="872" t="s">
        <v>597</v>
      </c>
      <c r="D43" s="873"/>
      <c r="E43" s="874"/>
      <c r="F43" s="875" t="s">
        <v>598</v>
      </c>
      <c r="G43" s="876"/>
      <c r="H43" s="876"/>
      <c r="I43" s="876"/>
      <c r="J43" s="876"/>
      <c r="K43" s="876"/>
      <c r="L43" s="876"/>
      <c r="M43" s="876"/>
      <c r="N43" s="876"/>
      <c r="O43" s="876"/>
      <c r="P43" s="10"/>
      <c r="Q43" s="10"/>
      <c r="R43" s="5"/>
      <c r="S43" s="288"/>
      <c r="T43" s="10"/>
      <c r="U43" s="10"/>
    </row>
    <row r="44" spans="1:27" ht="135" customHeight="1" x14ac:dyDescent="0.2">
      <c r="A44" s="8"/>
      <c r="B44" s="8"/>
      <c r="C44" s="12"/>
      <c r="D44" s="8"/>
      <c r="E44" s="8"/>
      <c r="F44" s="285"/>
      <c r="G44" s="8"/>
      <c r="H44" s="8"/>
      <c r="I44" s="8"/>
      <c r="J44" s="8"/>
      <c r="K44" s="8"/>
      <c r="L44" s="8"/>
      <c r="M44" s="8"/>
      <c r="N44" s="10"/>
      <c r="O44" s="10"/>
      <c r="P44" s="10"/>
      <c r="Q44" s="10"/>
      <c r="R44" s="5"/>
      <c r="S44" s="288"/>
      <c r="T44" s="10"/>
      <c r="U44" s="10"/>
    </row>
    <row r="45" spans="1:27" ht="135" customHeight="1" x14ac:dyDescent="0.2">
      <c r="A45" s="8"/>
      <c r="B45" s="8"/>
      <c r="C45" s="12"/>
      <c r="D45" s="8"/>
      <c r="E45" s="8"/>
      <c r="F45" s="285"/>
      <c r="G45" s="8"/>
      <c r="H45" s="8"/>
      <c r="I45" s="8"/>
      <c r="J45" s="8"/>
      <c r="K45" s="8"/>
      <c r="L45" s="8"/>
      <c r="M45" s="8"/>
      <c r="N45" s="10"/>
      <c r="O45" s="10"/>
      <c r="P45" s="10"/>
      <c r="Q45" s="10"/>
      <c r="R45" s="5"/>
      <c r="S45" s="288"/>
      <c r="T45" s="10"/>
      <c r="U45" s="10"/>
    </row>
    <row r="46" spans="1:27" ht="135" customHeight="1" x14ac:dyDescent="0.2">
      <c r="A46" s="8"/>
      <c r="B46" s="8"/>
      <c r="C46" s="12"/>
      <c r="D46" s="8"/>
      <c r="E46" s="8"/>
      <c r="F46" s="285"/>
      <c r="G46" s="8"/>
      <c r="H46" s="8"/>
      <c r="I46" s="8"/>
      <c r="J46" s="8"/>
      <c r="K46" s="8"/>
      <c r="L46" s="8"/>
      <c r="M46" s="8"/>
      <c r="N46" s="10"/>
      <c r="O46" s="10"/>
      <c r="P46" s="10"/>
      <c r="Q46" s="10"/>
      <c r="R46" s="5"/>
      <c r="S46" s="288"/>
      <c r="T46" s="10"/>
      <c r="U46" s="10"/>
    </row>
    <row r="47" spans="1:27" ht="135" customHeight="1" x14ac:dyDescent="0.2">
      <c r="A47" s="8"/>
      <c r="B47" s="8"/>
      <c r="C47" s="12"/>
      <c r="D47" s="8"/>
      <c r="E47" s="8"/>
      <c r="F47" s="285"/>
      <c r="G47" s="8"/>
      <c r="H47" s="8"/>
      <c r="I47" s="8"/>
      <c r="J47" s="8"/>
      <c r="K47" s="8"/>
      <c r="L47" s="8"/>
      <c r="M47" s="8"/>
      <c r="N47" s="10"/>
      <c r="O47" s="10"/>
      <c r="P47" s="10"/>
      <c r="Q47" s="10"/>
      <c r="R47" s="5"/>
      <c r="S47" s="288"/>
      <c r="T47" s="10"/>
      <c r="U47" s="10"/>
    </row>
    <row r="48" spans="1:27" ht="135" customHeight="1" x14ac:dyDescent="0.2">
      <c r="A48" s="8"/>
      <c r="B48" s="8"/>
      <c r="C48" s="12"/>
      <c r="D48" s="8"/>
      <c r="E48" s="8"/>
      <c r="F48" s="285"/>
      <c r="G48" s="8"/>
      <c r="H48" s="8"/>
      <c r="I48" s="8"/>
      <c r="J48" s="8"/>
      <c r="K48" s="8"/>
      <c r="L48" s="8"/>
      <c r="M48" s="8"/>
      <c r="N48" s="10"/>
      <c r="O48" s="10"/>
      <c r="P48" s="10"/>
      <c r="Q48" s="10"/>
      <c r="R48" s="5"/>
      <c r="S48" s="288"/>
      <c r="T48" s="10"/>
      <c r="U48" s="10"/>
    </row>
    <row r="49" spans="1:21" ht="135" customHeight="1" x14ac:dyDescent="0.2">
      <c r="A49" s="8"/>
      <c r="B49" s="8"/>
      <c r="C49" s="12"/>
      <c r="D49" s="8"/>
      <c r="E49" s="8"/>
      <c r="F49" s="285"/>
      <c r="G49" s="8"/>
      <c r="H49" s="8"/>
      <c r="I49" s="8"/>
      <c r="J49" s="8"/>
      <c r="K49" s="8"/>
      <c r="L49" s="8"/>
      <c r="M49" s="8"/>
      <c r="N49" s="10"/>
      <c r="O49" s="10"/>
      <c r="P49" s="10"/>
      <c r="Q49" s="10"/>
      <c r="R49" s="5"/>
      <c r="S49" s="288"/>
      <c r="T49" s="10"/>
      <c r="U49" s="10"/>
    </row>
    <row r="50" spans="1:21" ht="135" customHeight="1" x14ac:dyDescent="0.2">
      <c r="A50" s="8"/>
      <c r="B50" s="8"/>
      <c r="C50" s="12"/>
      <c r="D50" s="8"/>
      <c r="E50" s="8"/>
      <c r="F50" s="285"/>
      <c r="G50" s="8"/>
      <c r="H50" s="8"/>
      <c r="I50" s="8"/>
      <c r="J50" s="8"/>
      <c r="K50" s="8"/>
      <c r="L50" s="8"/>
      <c r="M50" s="8"/>
      <c r="N50" s="10"/>
      <c r="O50" s="10"/>
      <c r="P50" s="10"/>
      <c r="Q50" s="10"/>
      <c r="R50" s="5"/>
      <c r="S50" s="288"/>
      <c r="T50" s="10"/>
      <c r="U50" s="10"/>
    </row>
    <row r="51" spans="1:21" ht="135" customHeight="1" x14ac:dyDescent="0.2">
      <c r="A51" s="8"/>
      <c r="B51" s="8"/>
      <c r="C51" s="12"/>
      <c r="D51" s="8"/>
      <c r="E51" s="8"/>
      <c r="F51" s="285"/>
      <c r="G51" s="8"/>
      <c r="H51" s="8"/>
      <c r="I51" s="8"/>
      <c r="J51" s="8"/>
      <c r="K51" s="8"/>
      <c r="L51" s="8"/>
      <c r="M51" s="8"/>
      <c r="N51" s="10"/>
      <c r="O51" s="10"/>
      <c r="P51" s="10"/>
      <c r="Q51" s="10"/>
      <c r="R51" s="5"/>
      <c r="S51" s="288"/>
      <c r="T51" s="10"/>
      <c r="U51" s="10"/>
    </row>
    <row r="52" spans="1:21" ht="135" customHeight="1" x14ac:dyDescent="0.2">
      <c r="A52" s="8"/>
      <c r="B52" s="8"/>
      <c r="C52" s="12"/>
      <c r="D52" s="8"/>
      <c r="E52" s="8"/>
      <c r="F52" s="285"/>
      <c r="G52" s="8"/>
      <c r="H52" s="8"/>
      <c r="I52" s="8"/>
      <c r="J52" s="8"/>
      <c r="K52" s="8"/>
      <c r="L52" s="8"/>
      <c r="M52" s="8"/>
      <c r="N52" s="10"/>
      <c r="O52" s="10"/>
      <c r="P52" s="10"/>
      <c r="Q52" s="10"/>
      <c r="R52" s="5"/>
      <c r="S52" s="288"/>
      <c r="T52" s="10"/>
      <c r="U52" s="10"/>
    </row>
    <row r="53" spans="1:21" ht="135" customHeight="1" x14ac:dyDescent="0.2">
      <c r="A53" s="8"/>
      <c r="B53" s="8"/>
      <c r="C53" s="12"/>
      <c r="D53" s="8"/>
      <c r="E53" s="8"/>
      <c r="F53" s="285"/>
      <c r="G53" s="8"/>
      <c r="H53" s="8"/>
      <c r="I53" s="8"/>
      <c r="J53" s="8"/>
      <c r="K53" s="8"/>
      <c r="L53" s="8"/>
      <c r="M53" s="8"/>
      <c r="N53" s="10"/>
      <c r="O53" s="10"/>
      <c r="P53" s="10"/>
      <c r="Q53" s="10"/>
      <c r="R53" s="5"/>
      <c r="S53" s="288"/>
      <c r="T53" s="10"/>
      <c r="U53" s="10"/>
    </row>
    <row r="54" spans="1:21" ht="135" customHeight="1" x14ac:dyDescent="0.2">
      <c r="A54" s="8"/>
      <c r="B54" s="8"/>
      <c r="C54" s="12"/>
      <c r="D54" s="8"/>
      <c r="E54" s="8"/>
      <c r="F54" s="285"/>
      <c r="G54" s="8"/>
      <c r="H54" s="8"/>
      <c r="I54" s="8"/>
      <c r="J54" s="8"/>
      <c r="K54" s="8"/>
      <c r="L54" s="8"/>
      <c r="M54" s="8"/>
      <c r="N54" s="10"/>
      <c r="O54" s="10"/>
      <c r="P54" s="10"/>
      <c r="Q54" s="10"/>
      <c r="R54" s="5"/>
      <c r="S54" s="288"/>
      <c r="T54" s="10"/>
      <c r="U54" s="10"/>
    </row>
    <row r="55" spans="1:21" ht="135" customHeight="1" x14ac:dyDescent="0.2">
      <c r="A55" s="8"/>
      <c r="B55" s="8"/>
      <c r="C55" s="12"/>
      <c r="D55" s="8"/>
      <c r="E55" s="8"/>
      <c r="F55" s="285"/>
      <c r="G55" s="8"/>
      <c r="H55" s="8"/>
      <c r="I55" s="8"/>
      <c r="J55" s="8"/>
      <c r="K55" s="8"/>
      <c r="L55" s="8"/>
      <c r="M55" s="8"/>
      <c r="N55" s="10"/>
      <c r="O55" s="10"/>
      <c r="P55" s="10"/>
      <c r="Q55" s="10"/>
      <c r="R55" s="5"/>
      <c r="S55" s="288"/>
      <c r="T55" s="10"/>
      <c r="U55" s="10"/>
    </row>
    <row r="56" spans="1:21" ht="135" customHeight="1" x14ac:dyDescent="0.2">
      <c r="A56" s="8"/>
      <c r="B56" s="8"/>
      <c r="C56" s="12"/>
      <c r="D56" s="8"/>
      <c r="E56" s="8"/>
      <c r="F56" s="285"/>
      <c r="G56" s="8"/>
      <c r="H56" s="8"/>
      <c r="I56" s="8"/>
      <c r="J56" s="8"/>
      <c r="K56" s="8"/>
      <c r="L56" s="8"/>
      <c r="M56" s="8"/>
      <c r="N56" s="10"/>
      <c r="O56" s="10"/>
      <c r="P56" s="10"/>
      <c r="Q56" s="10"/>
      <c r="R56" s="5"/>
      <c r="S56" s="288"/>
      <c r="T56" s="10"/>
      <c r="U56" s="10"/>
    </row>
    <row r="57" spans="1:21" ht="135" customHeight="1" x14ac:dyDescent="0.2">
      <c r="A57" s="8"/>
      <c r="B57" s="8"/>
      <c r="C57" s="12"/>
      <c r="D57" s="8"/>
      <c r="E57" s="8"/>
      <c r="F57" s="285"/>
      <c r="G57" s="8"/>
      <c r="H57" s="8"/>
      <c r="I57" s="8"/>
      <c r="J57" s="8"/>
      <c r="K57" s="8"/>
      <c r="L57" s="8"/>
      <c r="M57" s="8"/>
      <c r="N57" s="10"/>
      <c r="O57" s="10"/>
      <c r="P57" s="10"/>
      <c r="Q57" s="10"/>
      <c r="R57" s="5"/>
      <c r="S57" s="288"/>
      <c r="T57" s="10"/>
      <c r="U57" s="10"/>
    </row>
    <row r="58" spans="1:21" ht="135" customHeight="1" x14ac:dyDescent="0.2">
      <c r="A58" s="8"/>
      <c r="B58" s="8"/>
      <c r="C58" s="12"/>
      <c r="D58" s="8"/>
      <c r="E58" s="8"/>
      <c r="F58" s="285"/>
      <c r="G58" s="8"/>
      <c r="H58" s="8"/>
      <c r="I58" s="8"/>
      <c r="J58" s="8"/>
      <c r="K58" s="8"/>
      <c r="L58" s="8"/>
      <c r="M58" s="8"/>
      <c r="N58" s="10"/>
      <c r="O58" s="10"/>
      <c r="P58" s="10"/>
      <c r="Q58" s="10"/>
      <c r="R58" s="5"/>
      <c r="S58" s="288"/>
      <c r="T58" s="10"/>
      <c r="U58" s="10"/>
    </row>
    <row r="59" spans="1:21" ht="135" customHeight="1" x14ac:dyDescent="0.2">
      <c r="A59" s="8"/>
      <c r="B59" s="8"/>
      <c r="C59" s="12"/>
      <c r="D59" s="8"/>
      <c r="E59" s="8"/>
      <c r="F59" s="285"/>
      <c r="G59" s="8"/>
      <c r="H59" s="8"/>
      <c r="I59" s="8"/>
      <c r="J59" s="8"/>
      <c r="K59" s="8"/>
      <c r="L59" s="8"/>
      <c r="M59" s="8"/>
      <c r="N59" s="10"/>
      <c r="O59" s="10"/>
      <c r="P59" s="10"/>
      <c r="Q59" s="10"/>
      <c r="R59" s="5"/>
      <c r="S59" s="288"/>
      <c r="T59" s="10"/>
      <c r="U59" s="10"/>
    </row>
    <row r="60" spans="1:21" ht="135" customHeight="1" x14ac:dyDescent="0.2">
      <c r="A60" s="8"/>
      <c r="B60" s="8"/>
      <c r="C60" s="12"/>
      <c r="D60" s="8"/>
      <c r="E60" s="8"/>
      <c r="F60" s="285"/>
      <c r="G60" s="8"/>
      <c r="H60" s="8"/>
      <c r="I60" s="8"/>
      <c r="J60" s="8"/>
      <c r="K60" s="8"/>
      <c r="L60" s="8"/>
      <c r="M60" s="8"/>
      <c r="N60" s="10"/>
      <c r="O60" s="10"/>
      <c r="P60" s="10"/>
      <c r="Q60" s="10"/>
      <c r="R60" s="5"/>
      <c r="S60" s="288"/>
      <c r="T60" s="10"/>
      <c r="U60" s="10"/>
    </row>
    <row r="61" spans="1:21" ht="135" customHeight="1" x14ac:dyDescent="0.2">
      <c r="A61" s="8"/>
      <c r="B61" s="8"/>
      <c r="C61" s="12"/>
      <c r="D61" s="8"/>
      <c r="E61" s="8"/>
      <c r="F61" s="285"/>
      <c r="G61" s="8"/>
      <c r="H61" s="8"/>
      <c r="I61" s="8"/>
      <c r="J61" s="8"/>
      <c r="K61" s="8"/>
      <c r="L61" s="8"/>
      <c r="M61" s="8"/>
      <c r="N61" s="10"/>
      <c r="O61" s="10"/>
      <c r="P61" s="10"/>
      <c r="Q61" s="10"/>
      <c r="R61" s="5"/>
      <c r="S61" s="288"/>
      <c r="T61" s="10"/>
      <c r="U61" s="10"/>
    </row>
    <row r="62" spans="1:21" ht="135" customHeight="1" x14ac:dyDescent="0.2">
      <c r="A62" s="8"/>
      <c r="B62" s="8"/>
      <c r="C62" s="12"/>
      <c r="D62" s="8"/>
      <c r="E62" s="8"/>
      <c r="F62" s="285"/>
      <c r="G62" s="8"/>
      <c r="H62" s="8"/>
      <c r="I62" s="8"/>
      <c r="J62" s="8"/>
      <c r="K62" s="8"/>
      <c r="L62" s="8"/>
      <c r="M62" s="8"/>
      <c r="N62" s="10"/>
      <c r="O62" s="10"/>
      <c r="P62" s="10"/>
      <c r="Q62" s="10"/>
      <c r="R62" s="5"/>
      <c r="S62" s="288"/>
      <c r="T62" s="10"/>
      <c r="U62" s="10"/>
    </row>
    <row r="63" spans="1:21" ht="135" customHeight="1" x14ac:dyDescent="0.2">
      <c r="A63" s="8"/>
      <c r="B63" s="8"/>
      <c r="C63" s="12"/>
      <c r="D63" s="8"/>
      <c r="E63" s="8"/>
      <c r="F63" s="285"/>
      <c r="G63" s="8"/>
      <c r="H63" s="8"/>
      <c r="I63" s="8"/>
      <c r="J63" s="8"/>
      <c r="K63" s="8"/>
      <c r="L63" s="8"/>
      <c r="M63" s="8"/>
      <c r="N63" s="10"/>
      <c r="O63" s="10"/>
      <c r="P63" s="10"/>
      <c r="Q63" s="10"/>
      <c r="R63" s="5"/>
      <c r="S63" s="288"/>
      <c r="T63" s="10"/>
      <c r="U63" s="10"/>
    </row>
    <row r="64" spans="1:21" ht="135" customHeight="1" x14ac:dyDescent="0.2">
      <c r="A64" s="8"/>
      <c r="B64" s="8"/>
      <c r="C64" s="12"/>
      <c r="D64" s="8"/>
      <c r="E64" s="8"/>
      <c r="F64" s="285"/>
      <c r="G64" s="8"/>
      <c r="H64" s="8"/>
      <c r="I64" s="8"/>
      <c r="J64" s="8"/>
      <c r="K64" s="8"/>
      <c r="L64" s="8"/>
      <c r="M64" s="8"/>
      <c r="N64" s="10"/>
      <c r="O64" s="10"/>
      <c r="P64" s="10"/>
      <c r="Q64" s="10"/>
      <c r="R64" s="5"/>
      <c r="S64" s="288"/>
      <c r="T64" s="10"/>
      <c r="U64" s="10"/>
    </row>
    <row r="65" spans="1:21" ht="135" customHeight="1" x14ac:dyDescent="0.2">
      <c r="A65" s="8"/>
      <c r="B65" s="8"/>
      <c r="C65" s="12"/>
      <c r="D65" s="8"/>
      <c r="E65" s="8"/>
      <c r="F65" s="285"/>
      <c r="G65" s="8"/>
      <c r="H65" s="8"/>
      <c r="I65" s="8"/>
      <c r="J65" s="8"/>
      <c r="K65" s="8"/>
      <c r="L65" s="8"/>
      <c r="M65" s="8"/>
      <c r="N65" s="10"/>
      <c r="O65" s="10"/>
      <c r="P65" s="10"/>
      <c r="Q65" s="10"/>
      <c r="R65" s="5"/>
      <c r="S65" s="288"/>
      <c r="T65" s="10"/>
      <c r="U65" s="10"/>
    </row>
    <row r="66" spans="1:21" ht="135" customHeight="1" x14ac:dyDescent="0.2">
      <c r="A66" s="8"/>
      <c r="B66" s="8"/>
      <c r="C66" s="12"/>
      <c r="D66" s="8"/>
      <c r="E66" s="8"/>
      <c r="F66" s="285"/>
      <c r="G66" s="8"/>
      <c r="H66" s="8"/>
      <c r="I66" s="8"/>
      <c r="J66" s="8"/>
      <c r="K66" s="8"/>
      <c r="L66" s="8"/>
      <c r="M66" s="8"/>
      <c r="N66" s="10"/>
      <c r="O66" s="10"/>
      <c r="P66" s="10"/>
      <c r="Q66" s="10"/>
      <c r="R66" s="5"/>
      <c r="S66" s="288"/>
      <c r="T66" s="10"/>
      <c r="U66" s="10"/>
    </row>
    <row r="67" spans="1:21" ht="135" customHeight="1" x14ac:dyDescent="0.2">
      <c r="A67" s="8"/>
      <c r="B67" s="8"/>
      <c r="C67" s="12"/>
      <c r="D67" s="8"/>
      <c r="E67" s="8"/>
      <c r="F67" s="285"/>
      <c r="G67" s="8"/>
      <c r="H67" s="8"/>
      <c r="I67" s="8"/>
      <c r="J67" s="8"/>
      <c r="K67" s="8"/>
      <c r="L67" s="8"/>
      <c r="M67" s="8"/>
      <c r="N67" s="10"/>
      <c r="O67" s="10"/>
      <c r="P67" s="10"/>
      <c r="Q67" s="10"/>
      <c r="R67" s="5"/>
      <c r="S67" s="288"/>
      <c r="T67" s="10"/>
      <c r="U67" s="10"/>
    </row>
    <row r="68" spans="1:21" ht="135" customHeight="1" x14ac:dyDescent="0.2">
      <c r="A68" s="8"/>
      <c r="B68" s="8"/>
      <c r="C68" s="12"/>
      <c r="D68" s="8"/>
      <c r="E68" s="8"/>
      <c r="F68" s="285"/>
      <c r="G68" s="8"/>
      <c r="H68" s="8"/>
      <c r="I68" s="8"/>
      <c r="J68" s="8"/>
      <c r="K68" s="8"/>
      <c r="L68" s="8"/>
      <c r="M68" s="8"/>
      <c r="N68" s="10"/>
      <c r="O68" s="10"/>
      <c r="P68" s="10"/>
      <c r="Q68" s="10"/>
      <c r="R68" s="5"/>
      <c r="S68" s="288"/>
      <c r="T68" s="10"/>
      <c r="U68" s="10"/>
    </row>
    <row r="69" spans="1:21" ht="135" customHeight="1" x14ac:dyDescent="0.2">
      <c r="A69" s="8"/>
      <c r="B69" s="8"/>
      <c r="C69" s="12"/>
      <c r="D69" s="8"/>
      <c r="E69" s="8"/>
      <c r="F69" s="285"/>
      <c r="G69" s="8"/>
      <c r="H69" s="8"/>
      <c r="I69" s="8"/>
      <c r="J69" s="8"/>
      <c r="K69" s="8"/>
      <c r="L69" s="8"/>
      <c r="M69" s="8"/>
      <c r="N69" s="10"/>
      <c r="O69" s="10"/>
      <c r="P69" s="10"/>
      <c r="Q69" s="10"/>
      <c r="R69" s="5"/>
      <c r="S69" s="288"/>
      <c r="T69" s="10"/>
      <c r="U69" s="10"/>
    </row>
    <row r="70" spans="1:21" ht="135" customHeight="1" x14ac:dyDescent="0.2">
      <c r="A70" s="8"/>
      <c r="B70" s="8"/>
      <c r="C70" s="12"/>
      <c r="D70" s="8"/>
      <c r="E70" s="8"/>
      <c r="F70" s="285"/>
      <c r="G70" s="8"/>
      <c r="H70" s="8"/>
      <c r="I70" s="8"/>
      <c r="J70" s="8"/>
      <c r="K70" s="8"/>
      <c r="L70" s="8"/>
      <c r="M70" s="8"/>
      <c r="N70" s="10"/>
      <c r="O70" s="10"/>
      <c r="P70" s="10"/>
      <c r="Q70" s="10"/>
      <c r="R70" s="5"/>
      <c r="S70" s="288"/>
      <c r="T70" s="10"/>
      <c r="U70" s="10"/>
    </row>
    <row r="71" spans="1:21" ht="135" customHeight="1" x14ac:dyDescent="0.2">
      <c r="A71" s="8"/>
      <c r="B71" s="8"/>
      <c r="C71" s="12"/>
      <c r="D71" s="8"/>
      <c r="E71" s="8"/>
      <c r="F71" s="285"/>
      <c r="G71" s="8"/>
      <c r="H71" s="8"/>
      <c r="I71" s="8"/>
      <c r="J71" s="8"/>
      <c r="K71" s="8"/>
      <c r="L71" s="8"/>
      <c r="M71" s="8"/>
      <c r="N71" s="10"/>
      <c r="O71" s="10"/>
      <c r="P71" s="10"/>
      <c r="Q71" s="10"/>
      <c r="R71" s="5"/>
      <c r="S71" s="288"/>
      <c r="T71" s="10"/>
      <c r="U71" s="10"/>
    </row>
    <row r="72" spans="1:21" ht="135" customHeight="1" x14ac:dyDescent="0.2">
      <c r="A72" s="8"/>
      <c r="B72" s="8"/>
      <c r="C72" s="12"/>
      <c r="D72" s="8"/>
      <c r="E72" s="8"/>
      <c r="F72" s="285"/>
      <c r="G72" s="8"/>
      <c r="H72" s="8"/>
      <c r="I72" s="8"/>
      <c r="J72" s="8"/>
      <c r="K72" s="8"/>
      <c r="L72" s="8"/>
      <c r="M72" s="8"/>
      <c r="N72" s="10"/>
      <c r="O72" s="10"/>
      <c r="P72" s="10"/>
      <c r="Q72" s="10"/>
      <c r="R72" s="5"/>
      <c r="S72" s="288"/>
      <c r="T72" s="10"/>
      <c r="U72" s="10"/>
    </row>
    <row r="73" spans="1:21" ht="135" customHeight="1" x14ac:dyDescent="0.2">
      <c r="A73" s="8"/>
      <c r="B73" s="8"/>
      <c r="C73" s="12"/>
      <c r="D73" s="8"/>
      <c r="E73" s="8"/>
      <c r="F73" s="285"/>
      <c r="G73" s="8"/>
      <c r="H73" s="8"/>
      <c r="I73" s="8"/>
      <c r="J73" s="8"/>
      <c r="K73" s="8"/>
      <c r="L73" s="8"/>
      <c r="M73" s="8"/>
      <c r="N73" s="10"/>
      <c r="O73" s="10"/>
      <c r="P73" s="10"/>
      <c r="Q73" s="10"/>
      <c r="R73" s="5"/>
      <c r="S73" s="288"/>
      <c r="T73" s="10"/>
      <c r="U73" s="10"/>
    </row>
    <row r="74" spans="1:21" ht="135" customHeight="1" x14ac:dyDescent="0.2">
      <c r="A74" s="8"/>
      <c r="B74" s="8"/>
      <c r="C74" s="12"/>
      <c r="D74" s="8"/>
      <c r="E74" s="8"/>
      <c r="F74" s="285"/>
      <c r="G74" s="8"/>
      <c r="H74" s="8"/>
      <c r="I74" s="8"/>
      <c r="J74" s="8"/>
      <c r="K74" s="8"/>
      <c r="L74" s="8"/>
      <c r="M74" s="8"/>
      <c r="N74" s="10"/>
      <c r="O74" s="10"/>
      <c r="P74" s="10"/>
      <c r="Q74" s="10"/>
      <c r="R74" s="5"/>
      <c r="S74" s="288"/>
      <c r="T74" s="10"/>
      <c r="U74" s="10"/>
    </row>
    <row r="75" spans="1:21" ht="135" customHeight="1" x14ac:dyDescent="0.2">
      <c r="A75" s="8"/>
      <c r="B75" s="8"/>
      <c r="C75" s="12"/>
      <c r="D75" s="8"/>
      <c r="E75" s="8"/>
      <c r="F75" s="285"/>
      <c r="G75" s="8"/>
      <c r="H75" s="8"/>
      <c r="I75" s="8"/>
      <c r="J75" s="8"/>
      <c r="K75" s="8"/>
      <c r="L75" s="8"/>
      <c r="M75" s="8"/>
      <c r="N75" s="10"/>
      <c r="O75" s="10"/>
      <c r="P75" s="10"/>
      <c r="Q75" s="10"/>
      <c r="R75" s="5"/>
      <c r="S75" s="288"/>
      <c r="T75" s="10"/>
      <c r="U75" s="10"/>
    </row>
    <row r="76" spans="1:21" ht="135" customHeight="1" x14ac:dyDescent="0.2">
      <c r="A76" s="8"/>
      <c r="B76" s="8"/>
      <c r="C76" s="12"/>
      <c r="D76" s="8"/>
      <c r="E76" s="8"/>
      <c r="F76" s="285"/>
      <c r="G76" s="8"/>
      <c r="H76" s="8"/>
      <c r="I76" s="8"/>
      <c r="J76" s="8"/>
      <c r="K76" s="8"/>
      <c r="L76" s="8"/>
      <c r="M76" s="8"/>
      <c r="N76" s="10"/>
      <c r="O76" s="10"/>
      <c r="P76" s="10"/>
      <c r="Q76" s="10"/>
      <c r="R76" s="5"/>
      <c r="S76" s="288"/>
      <c r="T76" s="10"/>
      <c r="U76" s="10"/>
    </row>
    <row r="77" spans="1:21" ht="135" customHeight="1" x14ac:dyDescent="0.2">
      <c r="A77" s="8"/>
      <c r="B77" s="8"/>
      <c r="C77" s="12"/>
      <c r="D77" s="8"/>
      <c r="E77" s="8"/>
      <c r="F77" s="285"/>
      <c r="G77" s="8"/>
      <c r="H77" s="8"/>
      <c r="I77" s="8"/>
      <c r="J77" s="8"/>
      <c r="K77" s="8"/>
      <c r="L77" s="8"/>
      <c r="M77" s="8"/>
      <c r="N77" s="10"/>
      <c r="O77" s="10"/>
      <c r="P77" s="10"/>
      <c r="Q77" s="10"/>
      <c r="R77" s="5"/>
      <c r="S77" s="288"/>
      <c r="T77" s="10"/>
      <c r="U77" s="10"/>
    </row>
    <row r="78" spans="1:21" ht="135" customHeight="1" x14ac:dyDescent="0.2">
      <c r="A78" s="8"/>
      <c r="B78" s="8"/>
      <c r="C78" s="12"/>
      <c r="D78" s="8"/>
      <c r="E78" s="8"/>
      <c r="F78" s="285"/>
      <c r="G78" s="8"/>
      <c r="H78" s="8"/>
      <c r="I78" s="8"/>
      <c r="J78" s="8"/>
      <c r="K78" s="8"/>
      <c r="L78" s="8"/>
      <c r="M78" s="8"/>
      <c r="N78" s="10"/>
      <c r="O78" s="10"/>
      <c r="P78" s="10"/>
      <c r="Q78" s="10"/>
      <c r="R78" s="5"/>
      <c r="S78" s="288"/>
      <c r="T78" s="10"/>
      <c r="U78" s="10"/>
    </row>
    <row r="79" spans="1:21" ht="135" customHeight="1" x14ac:dyDescent="0.2">
      <c r="A79" s="8"/>
      <c r="B79" s="8"/>
      <c r="C79" s="12"/>
      <c r="D79" s="8"/>
      <c r="E79" s="8"/>
      <c r="F79" s="285"/>
      <c r="G79" s="8"/>
      <c r="H79" s="8"/>
      <c r="I79" s="8"/>
      <c r="J79" s="8"/>
      <c r="K79" s="8"/>
      <c r="L79" s="8"/>
      <c r="M79" s="8"/>
      <c r="N79" s="10"/>
      <c r="O79" s="10"/>
      <c r="P79" s="10"/>
      <c r="Q79" s="10"/>
      <c r="R79" s="5"/>
      <c r="S79" s="288"/>
      <c r="T79" s="10"/>
      <c r="U79" s="10"/>
    </row>
    <row r="80" spans="1:21" ht="135" customHeight="1" x14ac:dyDescent="0.2">
      <c r="A80" s="8"/>
      <c r="B80" s="8"/>
      <c r="C80" s="12"/>
      <c r="D80" s="8"/>
      <c r="E80" s="8"/>
      <c r="F80" s="285"/>
      <c r="G80" s="8"/>
      <c r="H80" s="8"/>
      <c r="I80" s="8"/>
      <c r="J80" s="8"/>
      <c r="K80" s="8"/>
      <c r="L80" s="8"/>
      <c r="M80" s="8"/>
      <c r="N80" s="10"/>
      <c r="O80" s="10"/>
      <c r="P80" s="10"/>
      <c r="Q80" s="10"/>
      <c r="R80" s="5"/>
      <c r="S80" s="288"/>
      <c r="T80" s="10"/>
      <c r="U80" s="10"/>
    </row>
    <row r="81" spans="1:21" ht="135" customHeight="1" x14ac:dyDescent="0.2">
      <c r="A81" s="8"/>
      <c r="B81" s="8"/>
      <c r="C81" s="12"/>
      <c r="D81" s="8"/>
      <c r="E81" s="8"/>
      <c r="F81" s="285"/>
      <c r="G81" s="8"/>
      <c r="H81" s="8"/>
      <c r="I81" s="8"/>
      <c r="J81" s="8"/>
      <c r="K81" s="8"/>
      <c r="L81" s="8"/>
      <c r="M81" s="8"/>
      <c r="N81" s="10"/>
      <c r="O81" s="10"/>
      <c r="P81" s="10"/>
      <c r="Q81" s="10"/>
      <c r="R81" s="5"/>
      <c r="S81" s="288"/>
      <c r="T81" s="10"/>
      <c r="U81" s="10"/>
    </row>
    <row r="82" spans="1:21" ht="135" customHeight="1" x14ac:dyDescent="0.2">
      <c r="A82" s="8"/>
      <c r="B82" s="8"/>
      <c r="C82" s="12"/>
      <c r="D82" s="8"/>
      <c r="E82" s="8"/>
      <c r="F82" s="285"/>
      <c r="G82" s="8"/>
      <c r="H82" s="8"/>
      <c r="I82" s="8"/>
      <c r="J82" s="8"/>
      <c r="K82" s="8"/>
      <c r="L82" s="8"/>
      <c r="M82" s="8"/>
      <c r="N82" s="10"/>
      <c r="O82" s="10"/>
      <c r="P82" s="10"/>
      <c r="Q82" s="10"/>
      <c r="R82" s="5"/>
      <c r="S82" s="288"/>
      <c r="T82" s="10"/>
      <c r="U82" s="10"/>
    </row>
    <row r="83" spans="1:21" ht="135" customHeight="1" x14ac:dyDescent="0.2">
      <c r="A83" s="8"/>
      <c r="B83" s="8"/>
      <c r="C83" s="12"/>
      <c r="D83" s="8"/>
      <c r="E83" s="8"/>
      <c r="F83" s="285"/>
      <c r="G83" s="8"/>
      <c r="H83" s="8"/>
      <c r="I83" s="8"/>
      <c r="J83" s="8"/>
      <c r="K83" s="8"/>
      <c r="L83" s="8"/>
      <c r="M83" s="8"/>
      <c r="N83" s="10"/>
      <c r="O83" s="10"/>
      <c r="P83" s="10"/>
      <c r="Q83" s="10"/>
      <c r="R83" s="5"/>
      <c r="S83" s="288"/>
      <c r="T83" s="10"/>
      <c r="U83" s="10"/>
    </row>
    <row r="84" spans="1:21" ht="135" customHeight="1" x14ac:dyDescent="0.2">
      <c r="A84" s="8"/>
      <c r="B84" s="8"/>
      <c r="C84" s="12"/>
      <c r="D84" s="8"/>
      <c r="E84" s="8"/>
      <c r="F84" s="285"/>
      <c r="G84" s="8"/>
      <c r="H84" s="8"/>
      <c r="I84" s="8"/>
      <c r="J84" s="8"/>
      <c r="K84" s="8"/>
      <c r="L84" s="8"/>
      <c r="M84" s="8"/>
      <c r="N84" s="10"/>
      <c r="O84" s="10"/>
      <c r="P84" s="10"/>
      <c r="Q84" s="10"/>
      <c r="R84" s="5"/>
      <c r="S84" s="288"/>
      <c r="T84" s="10"/>
      <c r="U84" s="10"/>
    </row>
    <row r="85" spans="1:21" ht="135" customHeight="1" x14ac:dyDescent="0.2">
      <c r="A85" s="8"/>
      <c r="B85" s="8"/>
      <c r="C85" s="12"/>
      <c r="D85" s="8"/>
      <c r="E85" s="8"/>
      <c r="F85" s="285"/>
      <c r="G85" s="8"/>
      <c r="H85" s="8"/>
      <c r="I85" s="8"/>
      <c r="J85" s="8"/>
      <c r="K85" s="8"/>
      <c r="L85" s="8"/>
      <c r="M85" s="8"/>
      <c r="N85" s="10"/>
      <c r="O85" s="10"/>
      <c r="P85" s="10"/>
      <c r="Q85" s="10"/>
      <c r="R85" s="5"/>
      <c r="S85" s="288"/>
      <c r="T85" s="10"/>
      <c r="U85" s="10"/>
    </row>
    <row r="86" spans="1:21" ht="135" customHeight="1" x14ac:dyDescent="0.2">
      <c r="A86" s="8"/>
      <c r="B86" s="8"/>
      <c r="C86" s="12"/>
      <c r="D86" s="8"/>
      <c r="E86" s="8"/>
      <c r="F86" s="285"/>
      <c r="G86" s="8"/>
      <c r="H86" s="8"/>
      <c r="I86" s="8"/>
      <c r="J86" s="8"/>
      <c r="K86" s="8"/>
      <c r="L86" s="8"/>
      <c r="M86" s="8"/>
      <c r="N86" s="10"/>
      <c r="O86" s="10"/>
      <c r="P86" s="10"/>
      <c r="Q86" s="10"/>
      <c r="R86" s="5"/>
      <c r="S86" s="288"/>
      <c r="T86" s="10"/>
      <c r="U86" s="10"/>
    </row>
    <row r="87" spans="1:21" ht="135" customHeight="1" x14ac:dyDescent="0.2">
      <c r="A87" s="8"/>
      <c r="B87" s="8"/>
      <c r="C87" s="12"/>
      <c r="D87" s="8"/>
      <c r="E87" s="8"/>
      <c r="F87" s="285"/>
      <c r="G87" s="8"/>
      <c r="H87" s="8"/>
      <c r="I87" s="8"/>
      <c r="J87" s="8"/>
      <c r="K87" s="8"/>
      <c r="L87" s="8"/>
      <c r="M87" s="8"/>
      <c r="N87" s="10"/>
      <c r="O87" s="10"/>
      <c r="P87" s="10"/>
      <c r="Q87" s="10"/>
      <c r="R87" s="5"/>
      <c r="S87" s="288"/>
      <c r="T87" s="10"/>
      <c r="U87" s="10"/>
    </row>
    <row r="88" spans="1:21" ht="135" customHeight="1" x14ac:dyDescent="0.2">
      <c r="A88" s="8"/>
      <c r="B88" s="8"/>
      <c r="C88" s="12"/>
      <c r="D88" s="8"/>
      <c r="E88" s="8"/>
      <c r="F88" s="285"/>
      <c r="G88" s="8"/>
      <c r="H88" s="8"/>
      <c r="I88" s="8"/>
      <c r="J88" s="8"/>
      <c r="K88" s="8"/>
      <c r="L88" s="8"/>
      <c r="M88" s="8"/>
      <c r="N88" s="10"/>
      <c r="O88" s="10"/>
      <c r="P88" s="10"/>
      <c r="Q88" s="10"/>
      <c r="R88" s="5"/>
      <c r="S88" s="288"/>
      <c r="T88" s="10"/>
      <c r="U88" s="10"/>
    </row>
    <row r="89" spans="1:21" ht="135" customHeight="1" x14ac:dyDescent="0.2">
      <c r="A89" s="8"/>
      <c r="B89" s="8"/>
      <c r="C89" s="12"/>
      <c r="D89" s="8"/>
      <c r="E89" s="8"/>
      <c r="F89" s="285"/>
      <c r="G89" s="8"/>
      <c r="H89" s="8"/>
      <c r="I89" s="8"/>
      <c r="J89" s="8"/>
      <c r="K89" s="8"/>
      <c r="L89" s="8"/>
      <c r="M89" s="8"/>
      <c r="N89" s="10"/>
      <c r="O89" s="10"/>
      <c r="P89" s="10"/>
      <c r="Q89" s="10"/>
      <c r="R89" s="5"/>
      <c r="S89" s="288"/>
      <c r="T89" s="10"/>
      <c r="U89" s="10"/>
    </row>
    <row r="90" spans="1:21" ht="135" customHeight="1" x14ac:dyDescent="0.2">
      <c r="A90" s="8"/>
      <c r="B90" s="8"/>
      <c r="C90" s="12"/>
      <c r="D90" s="8"/>
      <c r="E90" s="8"/>
      <c r="F90" s="285"/>
      <c r="G90" s="8"/>
      <c r="H90" s="8"/>
      <c r="I90" s="8"/>
      <c r="J90" s="8"/>
      <c r="K90" s="8"/>
      <c r="L90" s="8"/>
      <c r="M90" s="8"/>
      <c r="N90" s="10"/>
      <c r="O90" s="10"/>
      <c r="P90" s="10"/>
      <c r="Q90" s="10"/>
      <c r="R90" s="5"/>
      <c r="S90" s="288"/>
      <c r="T90" s="10"/>
      <c r="U90" s="10"/>
    </row>
    <row r="91" spans="1:21" ht="135" customHeight="1" x14ac:dyDescent="0.2">
      <c r="A91" s="8"/>
      <c r="B91" s="8"/>
      <c r="C91" s="12"/>
      <c r="D91" s="8"/>
      <c r="E91" s="8"/>
      <c r="F91" s="285"/>
      <c r="G91" s="8"/>
      <c r="H91" s="8"/>
      <c r="I91" s="8"/>
      <c r="J91" s="8"/>
      <c r="K91" s="8"/>
      <c r="L91" s="8"/>
      <c r="M91" s="8"/>
      <c r="N91" s="10"/>
      <c r="O91" s="10"/>
      <c r="P91" s="10"/>
      <c r="Q91" s="10"/>
      <c r="R91" s="5"/>
      <c r="S91" s="288"/>
      <c r="T91" s="10"/>
      <c r="U91" s="10"/>
    </row>
    <row r="92" spans="1:21" ht="135" customHeight="1" x14ac:dyDescent="0.2">
      <c r="A92" s="8"/>
      <c r="B92" s="8"/>
      <c r="C92" s="12"/>
      <c r="D92" s="8"/>
      <c r="E92" s="8"/>
      <c r="F92" s="285"/>
      <c r="G92" s="8"/>
      <c r="H92" s="8"/>
      <c r="I92" s="8"/>
      <c r="J92" s="8"/>
      <c r="K92" s="8"/>
      <c r="L92" s="8"/>
      <c r="M92" s="8"/>
      <c r="N92" s="10"/>
      <c r="O92" s="10"/>
      <c r="P92" s="10"/>
      <c r="Q92" s="10"/>
      <c r="R92" s="5"/>
      <c r="S92" s="288"/>
      <c r="T92" s="10"/>
      <c r="U92" s="10"/>
    </row>
    <row r="93" spans="1:21" ht="135" customHeight="1" x14ac:dyDescent="0.2">
      <c r="A93" s="8"/>
      <c r="B93" s="8"/>
      <c r="C93" s="12"/>
      <c r="D93" s="8"/>
      <c r="E93" s="8"/>
      <c r="F93" s="285"/>
      <c r="G93" s="8"/>
      <c r="H93" s="8"/>
      <c r="I93" s="8"/>
      <c r="J93" s="8"/>
      <c r="K93" s="8"/>
      <c r="L93" s="8"/>
      <c r="M93" s="8"/>
      <c r="N93" s="10"/>
      <c r="O93" s="10"/>
      <c r="P93" s="10"/>
      <c r="Q93" s="10"/>
      <c r="R93" s="5"/>
      <c r="S93" s="288"/>
      <c r="T93" s="10"/>
      <c r="U93" s="10"/>
    </row>
    <row r="94" spans="1:21" ht="135" customHeight="1" x14ac:dyDescent="0.2">
      <c r="A94" s="8"/>
      <c r="B94" s="8"/>
      <c r="C94" s="12"/>
      <c r="D94" s="8"/>
      <c r="E94" s="8"/>
      <c r="F94" s="285"/>
      <c r="G94" s="8"/>
      <c r="H94" s="8"/>
      <c r="I94" s="8"/>
      <c r="J94" s="8"/>
      <c r="K94" s="8"/>
      <c r="L94" s="8"/>
      <c r="M94" s="8"/>
      <c r="N94" s="10"/>
      <c r="O94" s="10"/>
      <c r="P94" s="10"/>
      <c r="Q94" s="10"/>
      <c r="R94" s="5"/>
      <c r="S94" s="288"/>
      <c r="T94" s="10"/>
      <c r="U94" s="10"/>
    </row>
    <row r="95" spans="1:21" ht="135" customHeight="1" x14ac:dyDescent="0.2">
      <c r="A95" s="8"/>
      <c r="B95" s="8"/>
      <c r="C95" s="12"/>
      <c r="D95" s="8"/>
      <c r="E95" s="8"/>
      <c r="F95" s="285"/>
      <c r="G95" s="8"/>
      <c r="H95" s="8"/>
      <c r="I95" s="8"/>
      <c r="J95" s="8"/>
      <c r="K95" s="8"/>
      <c r="L95" s="8"/>
      <c r="M95" s="8"/>
      <c r="N95" s="10"/>
      <c r="O95" s="10"/>
      <c r="P95" s="10"/>
      <c r="Q95" s="10"/>
      <c r="R95" s="5"/>
      <c r="S95" s="288"/>
      <c r="T95" s="10"/>
      <c r="U95" s="10"/>
    </row>
    <row r="96" spans="1:21" ht="135" customHeight="1" x14ac:dyDescent="0.2">
      <c r="A96" s="8"/>
      <c r="B96" s="8"/>
      <c r="C96" s="12"/>
      <c r="D96" s="8"/>
      <c r="E96" s="8"/>
      <c r="F96" s="285"/>
      <c r="G96" s="8"/>
      <c r="H96" s="8"/>
      <c r="I96" s="8"/>
      <c r="J96" s="8"/>
      <c r="K96" s="8"/>
      <c r="L96" s="8"/>
      <c r="M96" s="8"/>
      <c r="N96" s="10"/>
      <c r="O96" s="10"/>
      <c r="P96" s="10"/>
      <c r="Q96" s="10"/>
      <c r="R96" s="5"/>
      <c r="S96" s="288"/>
      <c r="T96" s="10"/>
      <c r="U96" s="10"/>
    </row>
    <row r="97" spans="1:21" ht="135" customHeight="1" x14ac:dyDescent="0.2">
      <c r="A97" s="8"/>
      <c r="B97" s="8"/>
      <c r="C97" s="12"/>
      <c r="D97" s="8"/>
      <c r="E97" s="8"/>
      <c r="F97" s="285"/>
      <c r="G97" s="8"/>
      <c r="H97" s="8"/>
      <c r="I97" s="8"/>
      <c r="J97" s="8"/>
      <c r="K97" s="8"/>
      <c r="L97" s="8"/>
      <c r="M97" s="8"/>
      <c r="N97" s="10"/>
      <c r="O97" s="10"/>
      <c r="P97" s="10"/>
      <c r="Q97" s="10"/>
      <c r="R97" s="5"/>
      <c r="S97" s="288"/>
      <c r="T97" s="10"/>
      <c r="U97" s="10"/>
    </row>
    <row r="98" spans="1:21" ht="135" customHeight="1" x14ac:dyDescent="0.2">
      <c r="A98" s="8"/>
      <c r="B98" s="8"/>
      <c r="C98" s="12"/>
      <c r="D98" s="8"/>
      <c r="E98" s="8"/>
      <c r="F98" s="285"/>
      <c r="G98" s="8"/>
      <c r="H98" s="8"/>
      <c r="I98" s="8"/>
      <c r="J98" s="8"/>
      <c r="K98" s="8"/>
      <c r="L98" s="8"/>
      <c r="M98" s="8"/>
      <c r="N98" s="10"/>
      <c r="O98" s="10"/>
      <c r="P98" s="10"/>
      <c r="Q98" s="10"/>
      <c r="R98" s="5"/>
      <c r="S98" s="288"/>
      <c r="T98" s="10"/>
      <c r="U98" s="10"/>
    </row>
    <row r="99" spans="1:21" ht="135" customHeight="1" x14ac:dyDescent="0.2">
      <c r="A99" s="8"/>
      <c r="B99" s="8"/>
      <c r="C99" s="12"/>
      <c r="D99" s="8"/>
      <c r="E99" s="8"/>
      <c r="F99" s="285"/>
      <c r="G99" s="8"/>
      <c r="H99" s="8"/>
      <c r="I99" s="8"/>
      <c r="J99" s="8"/>
      <c r="K99" s="8"/>
      <c r="L99" s="8"/>
      <c r="M99" s="8"/>
      <c r="N99" s="10"/>
      <c r="O99" s="10"/>
      <c r="P99" s="10"/>
      <c r="Q99" s="10"/>
      <c r="R99" s="5"/>
      <c r="S99" s="288"/>
      <c r="T99" s="10"/>
      <c r="U99" s="10"/>
    </row>
    <row r="100" spans="1:21" ht="135" customHeight="1" x14ac:dyDescent="0.2">
      <c r="A100" s="8"/>
      <c r="B100" s="8"/>
      <c r="C100" s="12"/>
      <c r="D100" s="8"/>
      <c r="E100" s="8"/>
      <c r="F100" s="285"/>
      <c r="G100" s="8"/>
      <c r="H100" s="8"/>
      <c r="I100" s="8"/>
      <c r="J100" s="8"/>
      <c r="K100" s="8"/>
      <c r="L100" s="8"/>
      <c r="M100" s="8"/>
      <c r="N100" s="10"/>
      <c r="O100" s="10"/>
      <c r="P100" s="10"/>
      <c r="Q100" s="10"/>
      <c r="R100" s="5"/>
      <c r="S100" s="288"/>
      <c r="T100" s="10"/>
      <c r="U100" s="10"/>
    </row>
    <row r="101" spans="1:21" ht="135" customHeight="1" x14ac:dyDescent="0.2">
      <c r="C101" s="12"/>
      <c r="D101" s="8"/>
      <c r="E101" s="8"/>
      <c r="F101" s="285"/>
      <c r="G101" s="8"/>
      <c r="H101" s="8"/>
      <c r="I101" s="8"/>
      <c r="J101" s="8"/>
      <c r="K101" s="8"/>
      <c r="L101" s="8"/>
      <c r="M101" s="8"/>
      <c r="N101" s="10"/>
      <c r="R101" s="5"/>
    </row>
    <row r="102" spans="1:21" ht="135" customHeight="1" x14ac:dyDescent="0.2">
      <c r="C102" s="12"/>
      <c r="D102" s="8"/>
      <c r="E102" s="8"/>
      <c r="F102" s="285"/>
      <c r="G102" s="8"/>
      <c r="H102" s="8"/>
      <c r="I102" s="8"/>
      <c r="J102" s="8"/>
      <c r="K102" s="8"/>
      <c r="L102" s="8"/>
      <c r="M102" s="8"/>
      <c r="N102" s="10"/>
      <c r="R102" s="5"/>
    </row>
    <row r="103" spans="1:21" ht="135" customHeight="1" x14ac:dyDescent="0.2">
      <c r="C103" s="12"/>
      <c r="D103" s="8"/>
      <c r="E103" s="8"/>
      <c r="F103" s="285"/>
      <c r="G103" s="8"/>
      <c r="H103" s="8"/>
      <c r="I103" s="8"/>
      <c r="J103" s="8"/>
      <c r="K103" s="8"/>
      <c r="L103" s="8"/>
      <c r="M103" s="8"/>
      <c r="N103" s="10"/>
      <c r="R103" s="5"/>
    </row>
    <row r="104" spans="1:21" ht="135" customHeight="1" x14ac:dyDescent="0.2">
      <c r="C104" s="12"/>
      <c r="D104" s="8"/>
      <c r="E104" s="8"/>
      <c r="F104" s="285"/>
      <c r="G104" s="8"/>
      <c r="H104" s="8"/>
      <c r="I104" s="8"/>
      <c r="J104" s="8"/>
      <c r="K104" s="8"/>
      <c r="L104" s="8"/>
      <c r="M104" s="8"/>
      <c r="N104" s="10"/>
      <c r="R104" s="5"/>
    </row>
    <row r="105" spans="1:21" ht="135" customHeight="1" x14ac:dyDescent="0.2">
      <c r="R105" s="5"/>
    </row>
    <row r="106" spans="1:21" ht="135" customHeight="1" x14ac:dyDescent="0.2">
      <c r="R106" s="5"/>
    </row>
    <row r="107" spans="1:21" ht="135" customHeight="1" x14ac:dyDescent="0.2">
      <c r="R107" s="5"/>
    </row>
    <row r="108" spans="1:21" ht="135" customHeight="1" x14ac:dyDescent="0.2">
      <c r="R108" s="5"/>
    </row>
    <row r="109" spans="1:21" ht="135" customHeight="1" x14ac:dyDescent="0.2">
      <c r="R109" s="5"/>
    </row>
    <row r="110" spans="1:21" ht="135" customHeight="1" x14ac:dyDescent="0.2">
      <c r="R110" s="5"/>
    </row>
    <row r="111" spans="1:21" ht="135" customHeight="1" x14ac:dyDescent="0.2">
      <c r="R111" s="5"/>
    </row>
    <row r="112" spans="1:21" ht="135" customHeight="1" x14ac:dyDescent="0.2">
      <c r="R112" s="5"/>
    </row>
    <row r="113" spans="18:18" ht="135" customHeight="1" x14ac:dyDescent="0.2">
      <c r="R113" s="5"/>
    </row>
    <row r="114" spans="18:18" ht="135" customHeight="1" x14ac:dyDescent="0.2">
      <c r="R114" s="5"/>
    </row>
    <row r="115" spans="18:18" ht="135" customHeight="1" x14ac:dyDescent="0.2">
      <c r="R115" s="5"/>
    </row>
    <row r="116" spans="18:18" ht="135" customHeight="1" x14ac:dyDescent="0.2">
      <c r="R116" s="5"/>
    </row>
    <row r="117" spans="18:18" ht="135" customHeight="1" x14ac:dyDescent="0.2">
      <c r="R117" s="5"/>
    </row>
    <row r="118" spans="18:18" ht="135" customHeight="1" x14ac:dyDescent="0.2">
      <c r="R118" s="5"/>
    </row>
    <row r="119" spans="18:18" ht="135" customHeight="1" x14ac:dyDescent="0.2">
      <c r="R119" s="5"/>
    </row>
    <row r="120" spans="18:18" ht="135" customHeight="1" x14ac:dyDescent="0.2">
      <c r="R120" s="5"/>
    </row>
    <row r="121" spans="18:18" ht="135" customHeight="1" x14ac:dyDescent="0.2">
      <c r="R121" s="5"/>
    </row>
    <row r="122" spans="18:18" ht="135" customHeight="1" x14ac:dyDescent="0.2">
      <c r="R122" s="5"/>
    </row>
    <row r="123" spans="18:18" ht="135" customHeight="1" x14ac:dyDescent="0.2">
      <c r="R123" s="5"/>
    </row>
    <row r="124" spans="18:18" ht="135" customHeight="1" x14ac:dyDescent="0.2">
      <c r="R124" s="5"/>
    </row>
  </sheetData>
  <sheetProtection formatCells="0" formatColumns="0" formatRows="0" insertHyperlinks="0" sort="0" autoFilter="0" pivotTables="0"/>
  <mergeCells count="103">
    <mergeCell ref="V35:V36"/>
    <mergeCell ref="V31:V32"/>
    <mergeCell ref="V33:V34"/>
    <mergeCell ref="C33:C34"/>
    <mergeCell ref="D33:D34"/>
    <mergeCell ref="E33:E34"/>
    <mergeCell ref="C31:C32"/>
    <mergeCell ref="D31:D32"/>
    <mergeCell ref="E31:E32"/>
    <mergeCell ref="C35:C36"/>
    <mergeCell ref="D35:D36"/>
    <mergeCell ref="E35:E36"/>
    <mergeCell ref="W35:AA36"/>
    <mergeCell ref="V13:V14"/>
    <mergeCell ref="V17:V18"/>
    <mergeCell ref="A37:S37"/>
    <mergeCell ref="A31:A36"/>
    <mergeCell ref="B31:B36"/>
    <mergeCell ref="C27:C28"/>
    <mergeCell ref="D27:D28"/>
    <mergeCell ref="U31:U32"/>
    <mergeCell ref="U33:U34"/>
    <mergeCell ref="T31:T36"/>
    <mergeCell ref="U35:U36"/>
    <mergeCell ref="A23:A30"/>
    <mergeCell ref="B23:B30"/>
    <mergeCell ref="C23:C24"/>
    <mergeCell ref="D23:D24"/>
    <mergeCell ref="E23:E24"/>
    <mergeCell ref="E27:E28"/>
    <mergeCell ref="U27:U28"/>
    <mergeCell ref="C29:C30"/>
    <mergeCell ref="D29:D30"/>
    <mergeCell ref="E29:E30"/>
    <mergeCell ref="U29:U30"/>
    <mergeCell ref="T23:T30"/>
    <mergeCell ref="U23:U24"/>
    <mergeCell ref="C25:C26"/>
    <mergeCell ref="D25:D26"/>
    <mergeCell ref="E25:E26"/>
    <mergeCell ref="U25:U26"/>
    <mergeCell ref="V23:V24"/>
    <mergeCell ref="V25:V26"/>
    <mergeCell ref="V27:V28"/>
    <mergeCell ref="V29:V30"/>
    <mergeCell ref="D15:D16"/>
    <mergeCell ref="E15:E16"/>
    <mergeCell ref="U15:U16"/>
    <mergeCell ref="V15:V16"/>
    <mergeCell ref="D17:D18"/>
    <mergeCell ref="E17:E18"/>
    <mergeCell ref="U17:U18"/>
    <mergeCell ref="E21:E22"/>
    <mergeCell ref="U21:U22"/>
    <mergeCell ref="V21:V22"/>
    <mergeCell ref="C11:C12"/>
    <mergeCell ref="D11:D12"/>
    <mergeCell ref="E11:E12"/>
    <mergeCell ref="U11:U12"/>
    <mergeCell ref="V11:V12"/>
    <mergeCell ref="A9:A22"/>
    <mergeCell ref="B9:B22"/>
    <mergeCell ref="C9:C10"/>
    <mergeCell ref="D9:D10"/>
    <mergeCell ref="E9:E10"/>
    <mergeCell ref="T9:T22"/>
    <mergeCell ref="C13:C14"/>
    <mergeCell ref="D13:D14"/>
    <mergeCell ref="E13:E14"/>
    <mergeCell ref="C17:C18"/>
    <mergeCell ref="U13:U14"/>
    <mergeCell ref="C19:C20"/>
    <mergeCell ref="D19:D20"/>
    <mergeCell ref="E19:E20"/>
    <mergeCell ref="U19:U20"/>
    <mergeCell ref="V19:V20"/>
    <mergeCell ref="C21:C22"/>
    <mergeCell ref="D21:D22"/>
    <mergeCell ref="C15:C16"/>
    <mergeCell ref="C41:E41"/>
    <mergeCell ref="F41:O41"/>
    <mergeCell ref="C42:E42"/>
    <mergeCell ref="F42:O42"/>
    <mergeCell ref="C43:E43"/>
    <mergeCell ref="F43:O43"/>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U9:U10"/>
    <mergeCell ref="V9:V10"/>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B8017-B7EF-4078-AED6-DE4A774A0624}">
  <dimension ref="A1:AZ1221"/>
  <sheetViews>
    <sheetView zoomScale="71" zoomScaleNormal="71" workbookViewId="0">
      <selection activeCell="F14" sqref="F14"/>
    </sheetView>
  </sheetViews>
  <sheetFormatPr baseColWidth="10" defaultRowHeight="15" x14ac:dyDescent="0.25"/>
  <cols>
    <col min="2" max="2" width="24.7109375" customWidth="1"/>
    <col min="3" max="3" width="17.85546875" customWidth="1"/>
    <col min="5" max="5" width="23.140625" customWidth="1"/>
    <col min="6" max="6" width="31.28515625" customWidth="1"/>
    <col min="7" max="11" width="17.7109375" customWidth="1"/>
    <col min="12" max="19" width="0" hidden="1" customWidth="1"/>
    <col min="20" max="24" width="20.85546875" customWidth="1"/>
    <col min="25" max="31" width="0" hidden="1" customWidth="1"/>
    <col min="32" max="32" width="36.85546875" customWidth="1"/>
  </cols>
  <sheetData>
    <row r="1" spans="1:51" x14ac:dyDescent="0.25">
      <c r="A1" s="908"/>
      <c r="B1" s="909"/>
      <c r="C1" s="909"/>
      <c r="D1" s="909"/>
      <c r="E1" s="1079" t="s">
        <v>39</v>
      </c>
      <c r="F1" s="1079"/>
      <c r="G1" s="1079"/>
      <c r="H1" s="1079"/>
      <c r="I1" s="1079"/>
      <c r="J1" s="1079"/>
      <c r="K1" s="1079"/>
      <c r="L1" s="1079"/>
      <c r="M1" s="1079"/>
      <c r="N1" s="1079"/>
      <c r="O1" s="1079"/>
      <c r="P1" s="1079"/>
      <c r="Q1" s="1079"/>
      <c r="R1" s="1079"/>
      <c r="S1" s="1079"/>
      <c r="T1" s="1079"/>
      <c r="U1" s="1079"/>
      <c r="V1" s="1079"/>
      <c r="W1" s="1079"/>
      <c r="X1" s="1079"/>
      <c r="Y1" s="1079"/>
      <c r="Z1" s="1079"/>
      <c r="AA1" s="1079"/>
      <c r="AB1" s="1079"/>
      <c r="AC1" s="1079"/>
      <c r="AD1" s="1079"/>
      <c r="AE1" s="1079"/>
      <c r="AF1" s="1079"/>
      <c r="AG1" s="1079"/>
      <c r="AH1" s="1079"/>
      <c r="AI1" s="1079"/>
      <c r="AJ1" s="1079"/>
      <c r="AK1" s="1079"/>
      <c r="AL1" s="1079"/>
      <c r="AM1" s="1079"/>
      <c r="AN1" s="1079"/>
      <c r="AO1" s="1079"/>
      <c r="AP1" s="1079"/>
      <c r="AQ1" s="1079"/>
      <c r="AR1" s="1079"/>
      <c r="AS1" s="1079"/>
      <c r="AT1" s="1079"/>
      <c r="AU1" s="1079"/>
      <c r="AV1" s="1079"/>
      <c r="AW1" s="1079"/>
      <c r="AX1" s="1079"/>
      <c r="AY1" s="1079"/>
    </row>
    <row r="2" spans="1:51" ht="16.5" thickBot="1" x14ac:dyDescent="0.3">
      <c r="A2" s="911"/>
      <c r="B2" s="912"/>
      <c r="C2" s="912"/>
      <c r="D2" s="912"/>
      <c r="E2" s="859" t="s">
        <v>601</v>
      </c>
      <c r="F2" s="859"/>
      <c r="G2" s="859"/>
      <c r="H2" s="859"/>
      <c r="I2" s="859"/>
      <c r="J2" s="859"/>
      <c r="K2" s="859"/>
      <c r="L2" s="859"/>
      <c r="M2" s="859"/>
      <c r="N2" s="859"/>
      <c r="O2" s="859"/>
      <c r="P2" s="859"/>
      <c r="Q2" s="859"/>
      <c r="R2" s="859"/>
      <c r="S2" s="859"/>
      <c r="T2" s="859"/>
      <c r="U2" s="859"/>
      <c r="V2" s="859"/>
      <c r="W2" s="859"/>
      <c r="X2" s="859"/>
      <c r="Y2" s="859"/>
      <c r="Z2" s="859"/>
      <c r="AA2" s="859"/>
      <c r="AB2" s="859"/>
      <c r="AC2" s="859"/>
      <c r="AD2" s="859"/>
      <c r="AE2" s="859"/>
      <c r="AF2" s="859"/>
      <c r="AG2" s="859"/>
      <c r="AH2" s="859"/>
      <c r="AI2" s="859"/>
      <c r="AJ2" s="859"/>
      <c r="AK2" s="859"/>
      <c r="AL2" s="859"/>
      <c r="AM2" s="859"/>
      <c r="AN2" s="859"/>
      <c r="AO2" s="859"/>
      <c r="AP2" s="859"/>
      <c r="AQ2" s="859"/>
      <c r="AR2" s="859"/>
      <c r="AS2" s="859"/>
      <c r="AT2" s="859"/>
      <c r="AU2" s="859"/>
      <c r="AV2" s="859"/>
      <c r="AW2" s="859"/>
      <c r="AX2" s="859"/>
      <c r="AY2" s="859"/>
    </row>
    <row r="3" spans="1:51" ht="16.5" thickBot="1" x14ac:dyDescent="0.3">
      <c r="A3" s="911"/>
      <c r="B3" s="912"/>
      <c r="C3" s="912"/>
      <c r="D3" s="912"/>
      <c r="E3" s="1080" t="s">
        <v>40</v>
      </c>
      <c r="F3" s="1081"/>
      <c r="G3" s="1081"/>
      <c r="H3" s="1081"/>
      <c r="I3" s="1081"/>
      <c r="J3" s="1081"/>
      <c r="K3" s="1081"/>
      <c r="L3" s="1081"/>
      <c r="M3" s="1081"/>
      <c r="N3" s="1081"/>
      <c r="O3" s="1081"/>
      <c r="P3" s="1081"/>
      <c r="Q3" s="1081"/>
      <c r="R3" s="1081"/>
      <c r="S3" s="1081"/>
      <c r="T3" s="1081"/>
      <c r="U3" s="1081"/>
      <c r="V3" s="1081"/>
      <c r="W3" s="1081"/>
      <c r="X3" s="1081"/>
      <c r="Y3" s="1081"/>
      <c r="Z3" s="1081"/>
      <c r="AA3" s="1081"/>
      <c r="AB3" s="1081"/>
      <c r="AC3" s="1081"/>
      <c r="AD3" s="1082"/>
      <c r="AE3" s="1083" t="s">
        <v>363</v>
      </c>
      <c r="AF3" s="1084"/>
      <c r="AG3" s="1084"/>
      <c r="AH3" s="1084"/>
      <c r="AI3" s="1084"/>
      <c r="AJ3" s="1084"/>
      <c r="AK3" s="1084"/>
      <c r="AL3" s="1084"/>
      <c r="AM3" s="1084"/>
      <c r="AN3" s="1084"/>
      <c r="AO3" s="1084"/>
      <c r="AP3" s="1084"/>
      <c r="AQ3" s="1084"/>
      <c r="AR3" s="1084"/>
      <c r="AS3" s="1084"/>
      <c r="AT3" s="1084"/>
      <c r="AU3" s="1084"/>
      <c r="AV3" s="1084"/>
      <c r="AW3" s="1084"/>
      <c r="AX3" s="1084"/>
      <c r="AY3" s="1085"/>
    </row>
    <row r="4" spans="1:51" ht="18.75" thickBot="1" x14ac:dyDescent="0.3">
      <c r="A4" s="1086" t="s">
        <v>0</v>
      </c>
      <c r="B4" s="1087"/>
      <c r="C4" s="1087"/>
      <c r="D4" s="1088"/>
      <c r="E4" s="1089" t="s">
        <v>369</v>
      </c>
      <c r="F4" s="1089"/>
      <c r="G4" s="1090"/>
      <c r="H4" s="1090"/>
      <c r="I4" s="1090"/>
      <c r="J4" s="1090"/>
      <c r="K4" s="1090"/>
      <c r="L4" s="1090"/>
      <c r="M4" s="1090"/>
      <c r="N4" s="1090"/>
      <c r="O4" s="1090"/>
      <c r="P4" s="1090"/>
      <c r="Q4" s="1090"/>
      <c r="R4" s="1090"/>
      <c r="S4" s="1090"/>
      <c r="T4" s="1090"/>
      <c r="U4" s="1090"/>
      <c r="V4" s="1090"/>
      <c r="W4" s="1090"/>
      <c r="X4" s="1090"/>
      <c r="Y4" s="1090"/>
      <c r="Z4" s="1090"/>
      <c r="AA4" s="1090"/>
      <c r="AB4" s="1090"/>
      <c r="AC4" s="1090"/>
      <c r="AD4" s="1090"/>
      <c r="AE4" s="1090"/>
      <c r="AF4" s="1090"/>
      <c r="AG4" s="1090"/>
      <c r="AH4" s="1090"/>
      <c r="AI4" s="1090"/>
      <c r="AJ4" s="1090"/>
      <c r="AK4" s="1090"/>
      <c r="AL4" s="1090"/>
      <c r="AM4" s="1090"/>
      <c r="AN4" s="1090"/>
      <c r="AO4" s="1090"/>
      <c r="AP4" s="1090"/>
      <c r="AQ4" s="1090"/>
      <c r="AR4" s="1090"/>
      <c r="AS4" s="1090"/>
      <c r="AT4" s="1090"/>
      <c r="AU4" s="1090"/>
      <c r="AV4" s="1090"/>
      <c r="AW4" s="1090"/>
      <c r="AX4" s="1090"/>
      <c r="AY4" s="1091"/>
    </row>
    <row r="5" spans="1:51" ht="18.75" thickBot="1" x14ac:dyDescent="0.3">
      <c r="A5" s="1092" t="s">
        <v>2</v>
      </c>
      <c r="B5" s="1093"/>
      <c r="C5" s="1093"/>
      <c r="D5" s="1094"/>
      <c r="E5" s="1095" t="s">
        <v>370</v>
      </c>
      <c r="F5" s="1095"/>
      <c r="G5" s="1096"/>
      <c r="H5" s="1096"/>
      <c r="I5" s="1096"/>
      <c r="J5" s="1096"/>
      <c r="K5" s="1096"/>
      <c r="L5" s="1096"/>
      <c r="M5" s="1096"/>
      <c r="N5" s="1096"/>
      <c r="O5" s="1096"/>
      <c r="P5" s="1096"/>
      <c r="Q5" s="1096"/>
      <c r="R5" s="1096"/>
      <c r="S5" s="1096"/>
      <c r="T5" s="1096"/>
      <c r="U5" s="1096"/>
      <c r="V5" s="1096"/>
      <c r="W5" s="1096"/>
      <c r="X5" s="1096"/>
      <c r="Y5" s="1096"/>
      <c r="Z5" s="1096"/>
      <c r="AA5" s="1096"/>
      <c r="AB5" s="1096"/>
      <c r="AC5" s="1096"/>
      <c r="AD5" s="1096"/>
      <c r="AE5" s="1096"/>
      <c r="AF5" s="1096"/>
      <c r="AG5" s="1096"/>
      <c r="AH5" s="1096"/>
      <c r="AI5" s="1096"/>
      <c r="AJ5" s="1096"/>
      <c r="AK5" s="1096"/>
      <c r="AL5" s="1096"/>
      <c r="AM5" s="1096"/>
      <c r="AN5" s="1096"/>
      <c r="AO5" s="1096"/>
      <c r="AP5" s="1096"/>
      <c r="AQ5" s="1096"/>
      <c r="AR5" s="1096"/>
      <c r="AS5" s="1096"/>
      <c r="AT5" s="1096"/>
      <c r="AU5" s="1096"/>
      <c r="AV5" s="1096"/>
      <c r="AW5" s="1096"/>
      <c r="AX5" s="1096"/>
      <c r="AY5" s="1097"/>
    </row>
    <row r="6" spans="1:51" ht="18.75" thickBot="1" x14ac:dyDescent="0.3">
      <c r="A6" s="1098" t="s">
        <v>21</v>
      </c>
      <c r="B6" s="1099"/>
      <c r="C6" s="1099"/>
      <c r="D6" s="1100"/>
      <c r="E6" s="1101" t="s">
        <v>746</v>
      </c>
      <c r="F6" s="1101"/>
      <c r="G6" s="1101"/>
      <c r="H6" s="1101"/>
      <c r="I6" s="1101"/>
      <c r="J6" s="1101"/>
      <c r="K6" s="1101"/>
      <c r="L6" s="1101"/>
      <c r="M6" s="1101"/>
      <c r="N6" s="1101"/>
      <c r="O6" s="1101"/>
      <c r="P6" s="1101"/>
      <c r="Q6" s="1101"/>
      <c r="R6" s="1102"/>
      <c r="S6" s="1102"/>
      <c r="T6" s="1102"/>
      <c r="U6" s="1102"/>
      <c r="V6" s="1102"/>
      <c r="W6" s="1102"/>
      <c r="X6" s="1102"/>
      <c r="Y6" s="1102"/>
      <c r="Z6" s="1102"/>
      <c r="AA6" s="1102"/>
      <c r="AB6" s="1102"/>
      <c r="AC6" s="1102"/>
      <c r="AD6" s="1102"/>
      <c r="AE6" s="1102"/>
      <c r="AF6" s="1102"/>
      <c r="AG6" s="1102"/>
      <c r="AH6" s="1102"/>
      <c r="AI6" s="1102"/>
      <c r="AJ6" s="1102"/>
      <c r="AK6" s="1102"/>
      <c r="AL6" s="1102"/>
      <c r="AM6" s="1102"/>
      <c r="AN6" s="1102"/>
      <c r="AO6" s="1102"/>
      <c r="AP6" s="1102"/>
      <c r="AQ6" s="1102"/>
      <c r="AR6" s="1102"/>
      <c r="AS6" s="1102"/>
      <c r="AT6" s="1102"/>
      <c r="AU6" s="1102"/>
      <c r="AV6" s="1102"/>
      <c r="AW6" s="1102"/>
      <c r="AX6" s="1102"/>
      <c r="AY6" s="1103"/>
    </row>
    <row r="7" spans="1:51" ht="18.75" thickBot="1" x14ac:dyDescent="0.3">
      <c r="A7" s="1104"/>
      <c r="B7" s="1105"/>
      <c r="C7" s="1105"/>
      <c r="D7" s="1105"/>
      <c r="E7" s="1105"/>
      <c r="F7" s="1105"/>
      <c r="G7" s="1106"/>
      <c r="H7" s="1106"/>
      <c r="I7" s="1106"/>
      <c r="J7" s="1106"/>
      <c r="K7" s="1106"/>
      <c r="L7" s="1106"/>
      <c r="M7" s="1106"/>
      <c r="N7" s="1106"/>
      <c r="O7" s="1106"/>
      <c r="P7" s="1106"/>
      <c r="Q7" s="1106"/>
      <c r="R7" s="1106"/>
      <c r="S7" s="1106"/>
      <c r="T7" s="1106"/>
      <c r="U7" s="1106"/>
      <c r="V7" s="1106"/>
      <c r="W7" s="1106"/>
      <c r="X7" s="1106"/>
      <c r="Y7" s="1106"/>
      <c r="Z7" s="1106"/>
      <c r="AA7" s="1106"/>
      <c r="AB7" s="1106"/>
      <c r="AC7" s="1106"/>
      <c r="AD7" s="1106"/>
      <c r="AE7" s="1106"/>
      <c r="AF7" s="1106"/>
      <c r="AG7" s="1106"/>
      <c r="AH7" s="1106"/>
      <c r="AI7" s="1106"/>
      <c r="AJ7" s="1106"/>
      <c r="AK7" s="1106"/>
      <c r="AL7" s="1106"/>
      <c r="AM7" s="1106"/>
      <c r="AN7" s="1106"/>
      <c r="AO7" s="1106"/>
      <c r="AP7" s="1106"/>
      <c r="AQ7" s="1106"/>
      <c r="AR7" s="1106"/>
      <c r="AS7" s="1106"/>
      <c r="AT7" s="1106"/>
      <c r="AU7" s="1106"/>
      <c r="AV7" s="1106"/>
      <c r="AW7" s="1106"/>
      <c r="AX7" s="1106"/>
      <c r="AY7" s="1107"/>
    </row>
    <row r="8" spans="1:51" ht="15.75" thickBot="1" x14ac:dyDescent="0.3">
      <c r="A8" s="1108" t="s">
        <v>96</v>
      </c>
      <c r="B8" s="1109"/>
      <c r="C8" s="1109"/>
      <c r="D8" s="1109"/>
      <c r="E8" s="1109"/>
      <c r="F8" s="1110"/>
      <c r="G8" s="1111" t="s">
        <v>102</v>
      </c>
      <c r="H8" s="1111"/>
      <c r="I8" s="1111"/>
      <c r="J8" s="1111"/>
      <c r="K8" s="1111"/>
      <c r="L8" s="1111"/>
      <c r="M8" s="1111"/>
      <c r="N8" s="1111"/>
      <c r="O8" s="1111"/>
      <c r="P8" s="1111"/>
      <c r="Q8" s="1111"/>
      <c r="R8" s="1111"/>
      <c r="S8" s="1112"/>
      <c r="T8" s="1113" t="s">
        <v>103</v>
      </c>
      <c r="U8" s="1111"/>
      <c r="V8" s="1111"/>
      <c r="W8" s="1111"/>
      <c r="X8" s="1111"/>
      <c r="Y8" s="1111"/>
      <c r="Z8" s="1111"/>
      <c r="AA8" s="1111"/>
      <c r="AB8" s="1111"/>
      <c r="AC8" s="1111"/>
      <c r="AD8" s="1111"/>
      <c r="AE8" s="1111"/>
      <c r="AF8" s="1112"/>
      <c r="AG8" s="1114" t="s">
        <v>104</v>
      </c>
      <c r="AH8" s="1115"/>
      <c r="AI8" s="1115"/>
      <c r="AJ8" s="1115"/>
      <c r="AK8" s="1115"/>
      <c r="AL8" s="1116" t="s">
        <v>110</v>
      </c>
      <c r="AM8" s="1117"/>
      <c r="AN8" s="1118" t="s">
        <v>392</v>
      </c>
      <c r="AO8" s="1119"/>
      <c r="AP8" s="1119"/>
      <c r="AQ8" s="1119"/>
      <c r="AR8" s="1119"/>
      <c r="AS8" s="1119"/>
      <c r="AT8" s="1119"/>
      <c r="AU8" s="1119"/>
      <c r="AV8" s="1119"/>
      <c r="AW8" s="1119"/>
      <c r="AX8" s="1120"/>
      <c r="AY8" s="1073" t="s">
        <v>122</v>
      </c>
    </row>
    <row r="9" spans="1:51" ht="55.5" customHeight="1" x14ac:dyDescent="0.25">
      <c r="A9" s="705" t="s">
        <v>97</v>
      </c>
      <c r="B9" s="706" t="s">
        <v>98</v>
      </c>
      <c r="C9" s="707" t="s">
        <v>99</v>
      </c>
      <c r="D9" s="708" t="s">
        <v>100</v>
      </c>
      <c r="E9" s="709" t="s">
        <v>651</v>
      </c>
      <c r="F9" s="709" t="s">
        <v>101</v>
      </c>
      <c r="G9" s="235" t="s">
        <v>6</v>
      </c>
      <c r="H9" s="235" t="s">
        <v>7</v>
      </c>
      <c r="I9" s="710" t="s">
        <v>8</v>
      </c>
      <c r="J9" s="235" t="s">
        <v>9</v>
      </c>
      <c r="K9" s="235" t="s">
        <v>10</v>
      </c>
      <c r="L9" s="235" t="s">
        <v>11</v>
      </c>
      <c r="M9" s="235" t="s">
        <v>12</v>
      </c>
      <c r="N9" s="235" t="s">
        <v>13</v>
      </c>
      <c r="O9" s="235" t="s">
        <v>14</v>
      </c>
      <c r="P9" s="235" t="s">
        <v>15</v>
      </c>
      <c r="Q9" s="235" t="s">
        <v>16</v>
      </c>
      <c r="R9" s="235" t="s">
        <v>17</v>
      </c>
      <c r="S9" s="722" t="s">
        <v>66</v>
      </c>
      <c r="T9" s="235" t="s">
        <v>6</v>
      </c>
      <c r="U9" s="235" t="s">
        <v>7</v>
      </c>
      <c r="V9" s="235" t="s">
        <v>8</v>
      </c>
      <c r="W9" s="235" t="s">
        <v>9</v>
      </c>
      <c r="X9" s="235" t="s">
        <v>10</v>
      </c>
      <c r="Y9" s="235" t="s">
        <v>11</v>
      </c>
      <c r="Z9" s="235" t="s">
        <v>12</v>
      </c>
      <c r="AA9" s="235" t="s">
        <v>13</v>
      </c>
      <c r="AB9" s="235" t="s">
        <v>14</v>
      </c>
      <c r="AC9" s="235" t="s">
        <v>15</v>
      </c>
      <c r="AD9" s="235" t="s">
        <v>16</v>
      </c>
      <c r="AE9" s="235" t="s">
        <v>17</v>
      </c>
      <c r="AF9" s="711" t="s">
        <v>67</v>
      </c>
      <c r="AG9" s="712" t="s">
        <v>105</v>
      </c>
      <c r="AH9" s="711" t="s">
        <v>106</v>
      </c>
      <c r="AI9" s="711" t="s">
        <v>107</v>
      </c>
      <c r="AJ9" s="711" t="s">
        <v>108</v>
      </c>
      <c r="AK9" s="711" t="s">
        <v>109</v>
      </c>
      <c r="AL9" s="711" t="s">
        <v>111</v>
      </c>
      <c r="AM9" s="711" t="s">
        <v>112</v>
      </c>
      <c r="AN9" s="713" t="s">
        <v>113</v>
      </c>
      <c r="AO9" s="713" t="s">
        <v>114</v>
      </c>
      <c r="AP9" s="713" t="s">
        <v>115</v>
      </c>
      <c r="AQ9" s="713" t="s">
        <v>116</v>
      </c>
      <c r="AR9" s="713" t="s">
        <v>117</v>
      </c>
      <c r="AS9" s="713" t="s">
        <v>118</v>
      </c>
      <c r="AT9" s="713" t="s">
        <v>119</v>
      </c>
      <c r="AU9" s="713" t="s">
        <v>120</v>
      </c>
      <c r="AV9" s="713" t="s">
        <v>496</v>
      </c>
      <c r="AW9" s="713" t="s">
        <v>393</v>
      </c>
      <c r="AX9" s="714" t="s">
        <v>121</v>
      </c>
      <c r="AY9" s="1074"/>
    </row>
    <row r="10" spans="1:51" ht="18" x14ac:dyDescent="0.25">
      <c r="A10" s="1053">
        <v>1</v>
      </c>
      <c r="B10" s="1053" t="s">
        <v>382</v>
      </c>
      <c r="C10" s="1070" t="s">
        <v>497</v>
      </c>
      <c r="D10" s="698" t="s">
        <v>41</v>
      </c>
      <c r="E10" s="731">
        <v>0.05</v>
      </c>
      <c r="F10" s="731">
        <v>0.05</v>
      </c>
      <c r="G10" s="731">
        <v>0.05</v>
      </c>
      <c r="H10" s="767">
        <v>0.05</v>
      </c>
      <c r="I10" s="767">
        <v>0.05</v>
      </c>
      <c r="J10" s="767">
        <v>0.05</v>
      </c>
      <c r="K10" s="767">
        <v>0.05</v>
      </c>
      <c r="L10" s="723"/>
      <c r="M10" s="723"/>
      <c r="N10" s="723"/>
      <c r="O10" s="723"/>
      <c r="P10" s="723"/>
      <c r="Q10" s="723"/>
      <c r="R10" s="723"/>
      <c r="S10" s="725"/>
      <c r="T10" s="779">
        <v>3.7499999999999999E-3</v>
      </c>
      <c r="U10" s="779">
        <v>1.15E-2</v>
      </c>
      <c r="V10" s="779">
        <v>2.3E-2</v>
      </c>
      <c r="W10" s="779">
        <v>3.4499999999999996E-2</v>
      </c>
      <c r="X10" s="779">
        <v>4.4499999999999998E-2</v>
      </c>
      <c r="Y10" s="726"/>
      <c r="Z10" s="726"/>
      <c r="AA10" s="726"/>
      <c r="AB10" s="726"/>
      <c r="AC10" s="726"/>
      <c r="AD10" s="726"/>
      <c r="AE10" s="726"/>
      <c r="AF10" s="1055" t="s">
        <v>726</v>
      </c>
      <c r="AG10" s="1072" t="s">
        <v>453</v>
      </c>
      <c r="AH10" s="1053" t="s">
        <v>660</v>
      </c>
      <c r="AI10" s="1124" t="s">
        <v>747</v>
      </c>
      <c r="AJ10" s="1053" t="s">
        <v>748</v>
      </c>
      <c r="AK10" s="1053" t="s">
        <v>435</v>
      </c>
      <c r="AL10" s="1053">
        <v>2</v>
      </c>
      <c r="AM10" s="1053" t="s">
        <v>71</v>
      </c>
      <c r="AN10" s="1057">
        <v>593978</v>
      </c>
      <c r="AO10" s="1076">
        <v>272693</v>
      </c>
      <c r="AP10" s="1076">
        <v>321285</v>
      </c>
      <c r="AQ10" s="1053" t="s">
        <v>71</v>
      </c>
      <c r="AR10" s="1053" t="s">
        <v>71</v>
      </c>
      <c r="AS10" s="1053" t="s">
        <v>71</v>
      </c>
      <c r="AT10" s="1053" t="s">
        <v>71</v>
      </c>
      <c r="AU10" s="1053" t="s">
        <v>71</v>
      </c>
      <c r="AV10" s="1053" t="s">
        <v>71</v>
      </c>
      <c r="AW10" s="1053" t="s">
        <v>71</v>
      </c>
      <c r="AX10" s="1053" t="s">
        <v>71</v>
      </c>
      <c r="AY10" s="814"/>
    </row>
    <row r="11" spans="1:51" ht="18" x14ac:dyDescent="0.25">
      <c r="A11" s="1053"/>
      <c r="B11" s="1053"/>
      <c r="C11" s="1070"/>
      <c r="D11" s="697" t="s">
        <v>3</v>
      </c>
      <c r="E11" s="731">
        <v>7482679.0483119423</v>
      </c>
      <c r="F11" s="731">
        <v>7482679.0483119423</v>
      </c>
      <c r="G11" s="731">
        <v>7482679.0483119423</v>
      </c>
      <c r="H11" s="767">
        <v>41755821.79119844</v>
      </c>
      <c r="I11" s="767">
        <v>58071730.747451298</v>
      </c>
      <c r="J11" s="767">
        <v>94091520.553938031</v>
      </c>
      <c r="K11" s="767">
        <v>105892937.46762881</v>
      </c>
      <c r="L11" s="723"/>
      <c r="M11" s="723"/>
      <c r="N11" s="723"/>
      <c r="O11" s="723"/>
      <c r="P11" s="723"/>
      <c r="Q11" s="723"/>
      <c r="R11" s="723"/>
      <c r="S11" s="703"/>
      <c r="T11" s="780">
        <v>7482679.0483119423</v>
      </c>
      <c r="U11" s="781">
        <v>41755821.79119844</v>
      </c>
      <c r="V11" s="781">
        <v>58071730.74745129</v>
      </c>
      <c r="W11" s="782">
        <v>94091520.553938031</v>
      </c>
      <c r="X11" s="782">
        <v>105892937.46762881</v>
      </c>
      <c r="Y11" s="704"/>
      <c r="Z11" s="704"/>
      <c r="AA11" s="704"/>
      <c r="AB11" s="704"/>
      <c r="AC11" s="704"/>
      <c r="AD11" s="704"/>
      <c r="AE11" s="704"/>
      <c r="AF11" s="1055"/>
      <c r="AG11" s="1072"/>
      <c r="AH11" s="1053"/>
      <c r="AI11" s="1125"/>
      <c r="AJ11" s="1053"/>
      <c r="AK11" s="1053"/>
      <c r="AL11" s="1053"/>
      <c r="AM11" s="1053"/>
      <c r="AN11" s="1057"/>
      <c r="AO11" s="1077"/>
      <c r="AP11" s="1077"/>
      <c r="AQ11" s="1053"/>
      <c r="AR11" s="1053"/>
      <c r="AS11" s="1053"/>
      <c r="AT11" s="1053"/>
      <c r="AU11" s="1053"/>
      <c r="AV11" s="1053"/>
      <c r="AW11" s="1053"/>
      <c r="AX11" s="1053"/>
      <c r="AY11" s="814"/>
    </row>
    <row r="12" spans="1:51" ht="27" x14ac:dyDescent="0.25">
      <c r="A12" s="1053"/>
      <c r="B12" s="1053"/>
      <c r="C12" s="1070"/>
      <c r="D12" s="696" t="s">
        <v>42</v>
      </c>
      <c r="E12" s="731">
        <v>0</v>
      </c>
      <c r="F12" s="731">
        <v>0</v>
      </c>
      <c r="G12" s="731">
        <v>0</v>
      </c>
      <c r="H12" s="767">
        <v>0</v>
      </c>
      <c r="I12" s="767">
        <v>0</v>
      </c>
      <c r="J12" s="767">
        <v>0</v>
      </c>
      <c r="K12" s="767">
        <v>0</v>
      </c>
      <c r="L12" s="723"/>
      <c r="M12" s="723"/>
      <c r="N12" s="723"/>
      <c r="O12" s="723"/>
      <c r="P12" s="723"/>
      <c r="Q12" s="723"/>
      <c r="R12" s="723"/>
      <c r="S12" s="728"/>
      <c r="T12" s="783">
        <v>0</v>
      </c>
      <c r="U12" s="784">
        <v>0</v>
      </c>
      <c r="V12" s="784">
        <v>0</v>
      </c>
      <c r="W12" s="784">
        <v>0</v>
      </c>
      <c r="X12" s="784">
        <v>0</v>
      </c>
      <c r="Y12" s="729"/>
      <c r="Z12" s="729"/>
      <c r="AA12" s="729"/>
      <c r="AB12" s="729"/>
      <c r="AC12" s="729"/>
      <c r="AD12" s="729"/>
      <c r="AE12" s="729"/>
      <c r="AF12" s="1055"/>
      <c r="AG12" s="1072"/>
      <c r="AH12" s="1053"/>
      <c r="AI12" s="1125"/>
      <c r="AJ12" s="1053"/>
      <c r="AK12" s="1053"/>
      <c r="AL12" s="1053"/>
      <c r="AM12" s="1053"/>
      <c r="AN12" s="1057"/>
      <c r="AO12" s="1077"/>
      <c r="AP12" s="1077"/>
      <c r="AQ12" s="1053"/>
      <c r="AR12" s="1053"/>
      <c r="AS12" s="1053"/>
      <c r="AT12" s="1053"/>
      <c r="AU12" s="1053"/>
      <c r="AV12" s="1053"/>
      <c r="AW12" s="1053"/>
      <c r="AX12" s="1053"/>
      <c r="AY12" s="814"/>
    </row>
    <row r="13" spans="1:51" ht="27" x14ac:dyDescent="0.25">
      <c r="A13" s="1053"/>
      <c r="B13" s="1053"/>
      <c r="C13" s="1070"/>
      <c r="D13" s="697" t="s">
        <v>4</v>
      </c>
      <c r="E13" s="731">
        <v>6383293.4552051648</v>
      </c>
      <c r="F13" s="731">
        <v>6383293.4552051648</v>
      </c>
      <c r="G13" s="731">
        <v>6383293.4552051648</v>
      </c>
      <c r="H13" s="767">
        <v>6383293.4552051648</v>
      </c>
      <c r="I13" s="767">
        <v>6383293.4552051648</v>
      </c>
      <c r="J13" s="767">
        <v>6383293.4552051648</v>
      </c>
      <c r="K13" s="767">
        <v>6383293.4552051648</v>
      </c>
      <c r="L13" s="723"/>
      <c r="M13" s="723"/>
      <c r="N13" s="723"/>
      <c r="O13" s="723"/>
      <c r="P13" s="723"/>
      <c r="Q13" s="723"/>
      <c r="R13" s="723"/>
      <c r="S13" s="728"/>
      <c r="T13" s="780">
        <v>6383293.4552051648</v>
      </c>
      <c r="U13" s="784">
        <v>6383293.4552051648</v>
      </c>
      <c r="V13" s="784">
        <v>6383293.4552051648</v>
      </c>
      <c r="W13" s="784">
        <v>6383293.4552051648</v>
      </c>
      <c r="X13" s="784">
        <v>6383293.4552051648</v>
      </c>
      <c r="Y13" s="729"/>
      <c r="Z13" s="729"/>
      <c r="AA13" s="729"/>
      <c r="AB13" s="729"/>
      <c r="AC13" s="729"/>
      <c r="AD13" s="729"/>
      <c r="AE13" s="729"/>
      <c r="AF13" s="1055"/>
      <c r="AG13" s="1072"/>
      <c r="AH13" s="1053"/>
      <c r="AI13" s="1125"/>
      <c r="AJ13" s="1053"/>
      <c r="AK13" s="1053"/>
      <c r="AL13" s="1053"/>
      <c r="AM13" s="1053"/>
      <c r="AN13" s="1057"/>
      <c r="AO13" s="1077"/>
      <c r="AP13" s="1077"/>
      <c r="AQ13" s="1053"/>
      <c r="AR13" s="1053"/>
      <c r="AS13" s="1053"/>
      <c r="AT13" s="1053"/>
      <c r="AU13" s="1053"/>
      <c r="AV13" s="1053"/>
      <c r="AW13" s="1053"/>
      <c r="AX13" s="1053"/>
      <c r="AY13" s="814"/>
    </row>
    <row r="14" spans="1:51" ht="27" x14ac:dyDescent="0.25">
      <c r="A14" s="1053"/>
      <c r="B14" s="1053"/>
      <c r="C14" s="1070"/>
      <c r="D14" s="696" t="s">
        <v>43</v>
      </c>
      <c r="E14" s="731">
        <v>0.05</v>
      </c>
      <c r="F14" s="731">
        <v>0.05</v>
      </c>
      <c r="G14" s="731">
        <v>0.05</v>
      </c>
      <c r="H14" s="767">
        <v>0.05</v>
      </c>
      <c r="I14" s="767">
        <v>0.05</v>
      </c>
      <c r="J14" s="767">
        <v>0.05</v>
      </c>
      <c r="K14" s="767">
        <v>0.05</v>
      </c>
      <c r="L14" s="723"/>
      <c r="M14" s="723"/>
      <c r="N14" s="723"/>
      <c r="O14" s="723"/>
      <c r="P14" s="723"/>
      <c r="Q14" s="723"/>
      <c r="R14" s="723"/>
      <c r="S14" s="728"/>
      <c r="T14" s="783">
        <v>3.7499999999999999E-3</v>
      </c>
      <c r="U14" s="785">
        <v>1.15E-2</v>
      </c>
      <c r="V14" s="785">
        <v>2.3E-2</v>
      </c>
      <c r="W14" s="785">
        <v>3.4499999999999996E-2</v>
      </c>
      <c r="X14" s="785">
        <v>4.4499999999999998E-2</v>
      </c>
      <c r="Y14" s="730"/>
      <c r="Z14" s="730"/>
      <c r="AA14" s="730"/>
      <c r="AB14" s="730"/>
      <c r="AC14" s="730"/>
      <c r="AD14" s="730"/>
      <c r="AE14" s="730"/>
      <c r="AF14" s="1055"/>
      <c r="AG14" s="1072"/>
      <c r="AH14" s="1053"/>
      <c r="AI14" s="1125"/>
      <c r="AJ14" s="1053"/>
      <c r="AK14" s="1053"/>
      <c r="AL14" s="1053"/>
      <c r="AM14" s="1053"/>
      <c r="AN14" s="1057"/>
      <c r="AO14" s="1077"/>
      <c r="AP14" s="1077"/>
      <c r="AQ14" s="1053"/>
      <c r="AR14" s="1053"/>
      <c r="AS14" s="1053"/>
      <c r="AT14" s="1053"/>
      <c r="AU14" s="1053"/>
      <c r="AV14" s="1053"/>
      <c r="AW14" s="1053"/>
      <c r="AX14" s="1053"/>
      <c r="AY14" s="814"/>
    </row>
    <row r="15" spans="1:51" ht="27" x14ac:dyDescent="0.25">
      <c r="A15" s="1053"/>
      <c r="B15" s="1053"/>
      <c r="C15" s="1070"/>
      <c r="D15" s="697" t="s">
        <v>45</v>
      </c>
      <c r="E15" s="731">
        <v>13865972.503517106</v>
      </c>
      <c r="F15" s="731">
        <v>13865972.503517106</v>
      </c>
      <c r="G15" s="731">
        <v>13865972.503517106</v>
      </c>
      <c r="H15" s="767">
        <v>48139115.246403605</v>
      </c>
      <c r="I15" s="767">
        <v>64455024.202656463</v>
      </c>
      <c r="J15" s="767">
        <v>100474814.0091432</v>
      </c>
      <c r="K15" s="767">
        <v>112276230.92283398</v>
      </c>
      <c r="L15" s="723"/>
      <c r="M15" s="723"/>
      <c r="N15" s="723"/>
      <c r="O15" s="723"/>
      <c r="P15" s="723"/>
      <c r="Q15" s="723"/>
      <c r="R15" s="723"/>
      <c r="S15" s="727"/>
      <c r="T15" s="780">
        <v>13865972.503517106</v>
      </c>
      <c r="U15" s="767">
        <v>48139115.246403605</v>
      </c>
      <c r="V15" s="784">
        <v>64455024.202656455</v>
      </c>
      <c r="W15" s="767">
        <v>100474814.0091432</v>
      </c>
      <c r="X15" s="767">
        <v>112276230.92283398</v>
      </c>
      <c r="Y15" s="723"/>
      <c r="Z15" s="723"/>
      <c r="AA15" s="723"/>
      <c r="AB15" s="723"/>
      <c r="AC15" s="723"/>
      <c r="AD15" s="723"/>
      <c r="AE15" s="723"/>
      <c r="AF15" s="1055"/>
      <c r="AG15" s="1072"/>
      <c r="AH15" s="1053"/>
      <c r="AI15" s="1125"/>
      <c r="AJ15" s="1053"/>
      <c r="AK15" s="1053"/>
      <c r="AL15" s="1053"/>
      <c r="AM15" s="1053"/>
      <c r="AN15" s="1057"/>
      <c r="AO15" s="1078"/>
      <c r="AP15" s="1078"/>
      <c r="AQ15" s="1053"/>
      <c r="AR15" s="1053"/>
      <c r="AS15" s="1053"/>
      <c r="AT15" s="1053"/>
      <c r="AU15" s="1053"/>
      <c r="AV15" s="1053"/>
      <c r="AW15" s="1053"/>
      <c r="AX15" s="1053"/>
      <c r="AY15" s="814"/>
    </row>
    <row r="16" spans="1:51" ht="18" x14ac:dyDescent="0.25">
      <c r="A16" s="1053"/>
      <c r="B16" s="1053"/>
      <c r="C16" s="1070" t="s">
        <v>498</v>
      </c>
      <c r="D16" s="698" t="s">
        <v>41</v>
      </c>
      <c r="E16" s="731">
        <v>0.05</v>
      </c>
      <c r="F16" s="731">
        <v>0.05</v>
      </c>
      <c r="G16" s="731">
        <v>0.05</v>
      </c>
      <c r="H16" s="767">
        <v>0.05</v>
      </c>
      <c r="I16" s="767">
        <v>0.05</v>
      </c>
      <c r="J16" s="767">
        <v>0.05</v>
      </c>
      <c r="K16" s="767">
        <v>0.05</v>
      </c>
      <c r="L16" s="723"/>
      <c r="M16" s="723"/>
      <c r="N16" s="723"/>
      <c r="O16" s="723"/>
      <c r="P16" s="723"/>
      <c r="Q16" s="723"/>
      <c r="R16" s="723"/>
      <c r="S16" s="725"/>
      <c r="T16" s="779">
        <v>3.7499999999999999E-3</v>
      </c>
      <c r="U16" s="779">
        <v>1.15E-2</v>
      </c>
      <c r="V16" s="779">
        <v>2.3E-2</v>
      </c>
      <c r="W16" s="779">
        <v>3.4499999999999996E-2</v>
      </c>
      <c r="X16" s="779">
        <v>4.4499999999999998E-2</v>
      </c>
      <c r="Y16" s="726"/>
      <c r="Z16" s="726"/>
      <c r="AA16" s="726"/>
      <c r="AB16" s="726"/>
      <c r="AC16" s="726"/>
      <c r="AD16" s="726"/>
      <c r="AE16" s="726"/>
      <c r="AF16" s="1055" t="s">
        <v>727</v>
      </c>
      <c r="AG16" s="1072" t="s">
        <v>442</v>
      </c>
      <c r="AH16" s="1053" t="s">
        <v>661</v>
      </c>
      <c r="AI16" s="1053" t="s">
        <v>749</v>
      </c>
      <c r="AJ16" s="1053" t="s">
        <v>748</v>
      </c>
      <c r="AK16" s="1053" t="s">
        <v>435</v>
      </c>
      <c r="AL16" s="1053" t="s">
        <v>552</v>
      </c>
      <c r="AM16" s="1053" t="s">
        <v>71</v>
      </c>
      <c r="AN16" s="1057">
        <v>180974</v>
      </c>
      <c r="AO16" s="1057">
        <v>86932</v>
      </c>
      <c r="AP16" s="1057">
        <v>94042</v>
      </c>
      <c r="AQ16" s="1053" t="s">
        <v>71</v>
      </c>
      <c r="AR16" s="1053" t="s">
        <v>71</v>
      </c>
      <c r="AS16" s="1053" t="s">
        <v>71</v>
      </c>
      <c r="AT16" s="1053" t="s">
        <v>71</v>
      </c>
      <c r="AU16" s="1053" t="s">
        <v>71</v>
      </c>
      <c r="AV16" s="1053" t="s">
        <v>71</v>
      </c>
      <c r="AW16" s="1053" t="s">
        <v>71</v>
      </c>
      <c r="AX16" s="1053" t="s">
        <v>71</v>
      </c>
      <c r="AY16" s="814"/>
    </row>
    <row r="17" spans="1:51" ht="18" x14ac:dyDescent="0.25">
      <c r="A17" s="1053"/>
      <c r="B17" s="1053"/>
      <c r="C17" s="1070"/>
      <c r="D17" s="697" t="s">
        <v>3</v>
      </c>
      <c r="E17" s="731">
        <v>0</v>
      </c>
      <c r="F17" s="731">
        <v>0</v>
      </c>
      <c r="G17" s="731">
        <v>0</v>
      </c>
      <c r="H17" s="767">
        <v>42844910.50174617</v>
      </c>
      <c r="I17" s="767">
        <v>53155161.799999997</v>
      </c>
      <c r="J17" s="767">
        <v>62840381.258025497</v>
      </c>
      <c r="K17" s="767">
        <v>102430217.38777839</v>
      </c>
      <c r="L17" s="723"/>
      <c r="M17" s="723"/>
      <c r="N17" s="723"/>
      <c r="O17" s="723"/>
      <c r="P17" s="723"/>
      <c r="Q17" s="723"/>
      <c r="R17" s="723"/>
      <c r="S17" s="703"/>
      <c r="T17" s="780">
        <v>0</v>
      </c>
      <c r="U17" s="781">
        <v>42844910.50174617</v>
      </c>
      <c r="V17" s="781">
        <v>53155161.834099732</v>
      </c>
      <c r="W17" s="2">
        <v>62840381.258025497</v>
      </c>
      <c r="X17" s="2">
        <v>102430217.38777839</v>
      </c>
      <c r="Y17" s="704"/>
      <c r="Z17" s="704"/>
      <c r="AA17" s="704"/>
      <c r="AB17" s="704"/>
      <c r="AC17" s="704"/>
      <c r="AD17" s="704"/>
      <c r="AE17" s="704"/>
      <c r="AF17" s="1055"/>
      <c r="AG17" s="1072"/>
      <c r="AH17" s="1053"/>
      <c r="AI17" s="1053"/>
      <c r="AJ17" s="1053"/>
      <c r="AK17" s="1053"/>
      <c r="AL17" s="1053"/>
      <c r="AM17" s="1053"/>
      <c r="AN17" s="1057"/>
      <c r="AO17" s="1057"/>
      <c r="AP17" s="1057"/>
      <c r="AQ17" s="1053"/>
      <c r="AR17" s="1053"/>
      <c r="AS17" s="1053"/>
      <c r="AT17" s="1053"/>
      <c r="AU17" s="1053"/>
      <c r="AV17" s="1053"/>
      <c r="AW17" s="1053"/>
      <c r="AX17" s="1053"/>
      <c r="AY17" s="814"/>
    </row>
    <row r="18" spans="1:51" ht="27" x14ac:dyDescent="0.25">
      <c r="A18" s="1053"/>
      <c r="B18" s="1053"/>
      <c r="C18" s="1070"/>
      <c r="D18" s="696" t="s">
        <v>42</v>
      </c>
      <c r="E18" s="731">
        <v>0</v>
      </c>
      <c r="F18" s="731">
        <v>0</v>
      </c>
      <c r="G18" s="731">
        <v>0</v>
      </c>
      <c r="H18" s="767">
        <v>0</v>
      </c>
      <c r="I18" s="767">
        <v>0</v>
      </c>
      <c r="J18" s="767">
        <v>0</v>
      </c>
      <c r="K18" s="767">
        <v>0</v>
      </c>
      <c r="L18" s="723"/>
      <c r="M18" s="723"/>
      <c r="N18" s="723"/>
      <c r="O18" s="723"/>
      <c r="P18" s="723"/>
      <c r="Q18" s="723"/>
      <c r="R18" s="723"/>
      <c r="S18" s="728"/>
      <c r="T18" s="783">
        <v>0</v>
      </c>
      <c r="U18" s="784">
        <v>0</v>
      </c>
      <c r="V18" s="784">
        <v>0</v>
      </c>
      <c r="W18" s="784">
        <v>0</v>
      </c>
      <c r="X18" s="784">
        <v>0</v>
      </c>
      <c r="Y18" s="729"/>
      <c r="Z18" s="729"/>
      <c r="AA18" s="729"/>
      <c r="AB18" s="729"/>
      <c r="AC18" s="729"/>
      <c r="AD18" s="729"/>
      <c r="AE18" s="729"/>
      <c r="AF18" s="1055"/>
      <c r="AG18" s="1072"/>
      <c r="AH18" s="1053"/>
      <c r="AI18" s="1053"/>
      <c r="AJ18" s="1053"/>
      <c r="AK18" s="1053"/>
      <c r="AL18" s="1053"/>
      <c r="AM18" s="1053"/>
      <c r="AN18" s="1057"/>
      <c r="AO18" s="1057"/>
      <c r="AP18" s="1057"/>
      <c r="AQ18" s="1053"/>
      <c r="AR18" s="1053"/>
      <c r="AS18" s="1053"/>
      <c r="AT18" s="1053"/>
      <c r="AU18" s="1053"/>
      <c r="AV18" s="1053"/>
      <c r="AW18" s="1053"/>
      <c r="AX18" s="1053"/>
      <c r="AY18" s="814"/>
    </row>
    <row r="19" spans="1:51" ht="27" x14ac:dyDescent="0.25">
      <c r="A19" s="1053"/>
      <c r="B19" s="1053"/>
      <c r="C19" s="1070"/>
      <c r="D19" s="697" t="s">
        <v>4</v>
      </c>
      <c r="E19" s="731">
        <v>4625685.0279382393</v>
      </c>
      <c r="F19" s="731">
        <v>4625685.0279382393</v>
      </c>
      <c r="G19" s="731">
        <v>4625685.0279382393</v>
      </c>
      <c r="H19" s="767">
        <v>4625685.0279382393</v>
      </c>
      <c r="I19" s="767">
        <v>4625685.0279382393</v>
      </c>
      <c r="J19" s="767">
        <v>4625685.0279382393</v>
      </c>
      <c r="K19" s="767">
        <v>4625685.0279382393</v>
      </c>
      <c r="L19" s="723"/>
      <c r="M19" s="723"/>
      <c r="N19" s="723"/>
      <c r="O19" s="723"/>
      <c r="P19" s="723"/>
      <c r="Q19" s="723"/>
      <c r="R19" s="723"/>
      <c r="S19" s="728"/>
      <c r="T19" s="780">
        <v>4625685.0279382393</v>
      </c>
      <c r="U19" s="784">
        <v>4625685.0279382393</v>
      </c>
      <c r="V19" s="784">
        <v>4625685.0279382393</v>
      </c>
      <c r="W19" s="784">
        <v>4625685.0279382393</v>
      </c>
      <c r="X19" s="784">
        <v>4625685.0279382393</v>
      </c>
      <c r="Y19" s="729"/>
      <c r="Z19" s="729"/>
      <c r="AA19" s="729"/>
      <c r="AB19" s="729"/>
      <c r="AC19" s="729"/>
      <c r="AD19" s="729"/>
      <c r="AE19" s="729"/>
      <c r="AF19" s="1055"/>
      <c r="AG19" s="1072"/>
      <c r="AH19" s="1053"/>
      <c r="AI19" s="1053"/>
      <c r="AJ19" s="1053"/>
      <c r="AK19" s="1053"/>
      <c r="AL19" s="1053"/>
      <c r="AM19" s="1053"/>
      <c r="AN19" s="1057"/>
      <c r="AO19" s="1057"/>
      <c r="AP19" s="1057"/>
      <c r="AQ19" s="1053"/>
      <c r="AR19" s="1053"/>
      <c r="AS19" s="1053"/>
      <c r="AT19" s="1053"/>
      <c r="AU19" s="1053"/>
      <c r="AV19" s="1053"/>
      <c r="AW19" s="1053"/>
      <c r="AX19" s="1053"/>
      <c r="AY19" s="814"/>
    </row>
    <row r="20" spans="1:51" ht="27" x14ac:dyDescent="0.25">
      <c r="A20" s="1053"/>
      <c r="B20" s="1053"/>
      <c r="C20" s="1070"/>
      <c r="D20" s="696" t="s">
        <v>43</v>
      </c>
      <c r="E20" s="731">
        <v>0.05</v>
      </c>
      <c r="F20" s="731">
        <v>0.05</v>
      </c>
      <c r="G20" s="731">
        <v>0.05</v>
      </c>
      <c r="H20" s="767">
        <v>0.05</v>
      </c>
      <c r="I20" s="767">
        <v>0.05</v>
      </c>
      <c r="J20" s="767">
        <v>0.05</v>
      </c>
      <c r="K20" s="767">
        <v>0.05</v>
      </c>
      <c r="L20" s="723"/>
      <c r="M20" s="723"/>
      <c r="N20" s="723"/>
      <c r="O20" s="723"/>
      <c r="P20" s="723"/>
      <c r="Q20" s="723"/>
      <c r="R20" s="723"/>
      <c r="S20" s="728"/>
      <c r="T20" s="783">
        <v>0.05</v>
      </c>
      <c r="U20" s="785">
        <v>0.05</v>
      </c>
      <c r="V20" s="785">
        <v>0.05</v>
      </c>
      <c r="W20" s="784">
        <v>0.05</v>
      </c>
      <c r="X20" s="784">
        <v>0.05</v>
      </c>
      <c r="Y20" s="729"/>
      <c r="Z20" s="729"/>
      <c r="AA20" s="729"/>
      <c r="AB20" s="729"/>
      <c r="AC20" s="729"/>
      <c r="AD20" s="729"/>
      <c r="AE20" s="729"/>
      <c r="AF20" s="1055"/>
      <c r="AG20" s="1072"/>
      <c r="AH20" s="1053"/>
      <c r="AI20" s="1053"/>
      <c r="AJ20" s="1053"/>
      <c r="AK20" s="1053"/>
      <c r="AL20" s="1053"/>
      <c r="AM20" s="1053"/>
      <c r="AN20" s="1057"/>
      <c r="AO20" s="1057"/>
      <c r="AP20" s="1057"/>
      <c r="AQ20" s="1053"/>
      <c r="AR20" s="1053"/>
      <c r="AS20" s="1053"/>
      <c r="AT20" s="1053"/>
      <c r="AU20" s="1053"/>
      <c r="AV20" s="1053"/>
      <c r="AW20" s="1053"/>
      <c r="AX20" s="1053"/>
      <c r="AY20" s="814"/>
    </row>
    <row r="21" spans="1:51" ht="27" x14ac:dyDescent="0.25">
      <c r="A21" s="1053"/>
      <c r="B21" s="1053"/>
      <c r="C21" s="1070"/>
      <c r="D21" s="697" t="s">
        <v>45</v>
      </c>
      <c r="E21" s="731">
        <v>4625685.0279382393</v>
      </c>
      <c r="F21" s="731">
        <v>4625685.0279382393</v>
      </c>
      <c r="G21" s="731">
        <v>4625685.0279382393</v>
      </c>
      <c r="H21" s="767">
        <v>47470595.529684409</v>
      </c>
      <c r="I21" s="767">
        <v>57780846.827938236</v>
      </c>
      <c r="J21" s="767">
        <v>67466066.285963744</v>
      </c>
      <c r="K21" s="767">
        <v>107055902.41571662</v>
      </c>
      <c r="L21" s="723"/>
      <c r="M21" s="723"/>
      <c r="N21" s="723"/>
      <c r="O21" s="723"/>
      <c r="P21" s="723"/>
      <c r="Q21" s="723"/>
      <c r="R21" s="723"/>
      <c r="S21" s="727"/>
      <c r="T21" s="780">
        <v>4625685.0279382393</v>
      </c>
      <c r="U21" s="767">
        <v>47470595.529684409</v>
      </c>
      <c r="V21" s="784">
        <v>57780846.862037972</v>
      </c>
      <c r="W21" s="767">
        <v>67466066.285963744</v>
      </c>
      <c r="X21" s="767">
        <v>107055902.41571662</v>
      </c>
      <c r="Y21" s="723"/>
      <c r="Z21" s="723"/>
      <c r="AA21" s="723"/>
      <c r="AB21" s="723"/>
      <c r="AC21" s="723"/>
      <c r="AD21" s="723"/>
      <c r="AE21" s="723"/>
      <c r="AF21" s="1055"/>
      <c r="AG21" s="1072"/>
      <c r="AH21" s="1053"/>
      <c r="AI21" s="1053"/>
      <c r="AJ21" s="1053"/>
      <c r="AK21" s="1053"/>
      <c r="AL21" s="1053"/>
      <c r="AM21" s="1053"/>
      <c r="AN21" s="1057"/>
      <c r="AO21" s="1057"/>
      <c r="AP21" s="1057"/>
      <c r="AQ21" s="1053"/>
      <c r="AR21" s="1053"/>
      <c r="AS21" s="1053"/>
      <c r="AT21" s="1053"/>
      <c r="AU21" s="1053"/>
      <c r="AV21" s="1053"/>
      <c r="AW21" s="1053"/>
      <c r="AX21" s="1053"/>
      <c r="AY21" s="814"/>
    </row>
    <row r="22" spans="1:51" ht="18" x14ac:dyDescent="0.25">
      <c r="A22" s="1053"/>
      <c r="B22" s="1053"/>
      <c r="C22" s="1070" t="s">
        <v>499</v>
      </c>
      <c r="D22" s="698" t="s">
        <v>41</v>
      </c>
      <c r="E22" s="731">
        <v>0.05</v>
      </c>
      <c r="F22" s="731">
        <v>0.05</v>
      </c>
      <c r="G22" s="731">
        <v>0.05</v>
      </c>
      <c r="H22" s="767">
        <v>0.05</v>
      </c>
      <c r="I22" s="767">
        <v>0.05</v>
      </c>
      <c r="J22" s="767">
        <v>0.05</v>
      </c>
      <c r="K22" s="767">
        <v>0.05</v>
      </c>
      <c r="L22" s="723"/>
      <c r="M22" s="723"/>
      <c r="N22" s="723"/>
      <c r="O22" s="723"/>
      <c r="P22" s="723"/>
      <c r="Q22" s="723"/>
      <c r="R22" s="723"/>
      <c r="S22" s="725"/>
      <c r="T22" s="779">
        <v>3.7499999999999999E-3</v>
      </c>
      <c r="U22" s="779">
        <v>1.15E-2</v>
      </c>
      <c r="V22" s="779">
        <v>2.3E-2</v>
      </c>
      <c r="W22" s="779">
        <v>3.4499999999999996E-2</v>
      </c>
      <c r="X22" s="779">
        <v>4.4499999999999998E-2</v>
      </c>
      <c r="Y22" s="726"/>
      <c r="Z22" s="726"/>
      <c r="AA22" s="726"/>
      <c r="AB22" s="726"/>
      <c r="AC22" s="726"/>
      <c r="AD22" s="726"/>
      <c r="AE22" s="726"/>
      <c r="AF22" s="1055" t="s">
        <v>728</v>
      </c>
      <c r="AG22" s="1072" t="s">
        <v>450</v>
      </c>
      <c r="AH22" s="1053" t="s">
        <v>750</v>
      </c>
      <c r="AI22" s="1053" t="s">
        <v>751</v>
      </c>
      <c r="AJ22" s="1053" t="s">
        <v>748</v>
      </c>
      <c r="AK22" s="1053" t="s">
        <v>435</v>
      </c>
      <c r="AL22" s="1053">
        <v>5</v>
      </c>
      <c r="AM22" s="1053" t="s">
        <v>71</v>
      </c>
      <c r="AN22" s="1057">
        <v>106783</v>
      </c>
      <c r="AO22" s="1057">
        <v>52269</v>
      </c>
      <c r="AP22" s="1057">
        <v>54514</v>
      </c>
      <c r="AQ22" s="1053" t="s">
        <v>71</v>
      </c>
      <c r="AR22" s="1053" t="s">
        <v>71</v>
      </c>
      <c r="AS22" s="1053" t="s">
        <v>71</v>
      </c>
      <c r="AT22" s="1053" t="s">
        <v>71</v>
      </c>
      <c r="AU22" s="1053" t="s">
        <v>71</v>
      </c>
      <c r="AV22" s="1053" t="s">
        <v>71</v>
      </c>
      <c r="AW22" s="1053" t="s">
        <v>71</v>
      </c>
      <c r="AX22" s="1053" t="s">
        <v>71</v>
      </c>
      <c r="AY22" s="814"/>
    </row>
    <row r="23" spans="1:51" ht="18" x14ac:dyDescent="0.25">
      <c r="A23" s="1053"/>
      <c r="B23" s="1053"/>
      <c r="C23" s="1070"/>
      <c r="D23" s="697" t="s">
        <v>3</v>
      </c>
      <c r="E23" s="731">
        <v>253990.14601080539</v>
      </c>
      <c r="F23" s="731">
        <v>253990.14601080539</v>
      </c>
      <c r="G23" s="731">
        <v>253990.14601080539</v>
      </c>
      <c r="H23" s="767">
        <v>2999618.0955630462</v>
      </c>
      <c r="I23" s="767">
        <v>23596032.899999999</v>
      </c>
      <c r="J23" s="767">
        <v>25249633.399999999</v>
      </c>
      <c r="K23" s="767">
        <v>29991521.449189533</v>
      </c>
      <c r="L23" s="723"/>
      <c r="M23" s="723"/>
      <c r="N23" s="723"/>
      <c r="O23" s="723"/>
      <c r="P23" s="723"/>
      <c r="Q23" s="723"/>
      <c r="R23" s="723"/>
      <c r="S23" s="703"/>
      <c r="T23" s="780">
        <v>253990.14601080539</v>
      </c>
      <c r="U23" s="781">
        <v>2999618.0955630462</v>
      </c>
      <c r="V23" s="786">
        <v>23596032.941375114</v>
      </c>
      <c r="W23" s="781">
        <v>25249633.399999999</v>
      </c>
      <c r="X23" s="781">
        <v>29991521.449189533</v>
      </c>
      <c r="Y23" s="704"/>
      <c r="Z23" s="704"/>
      <c r="AA23" s="704"/>
      <c r="AB23" s="704"/>
      <c r="AC23" s="704"/>
      <c r="AD23" s="704"/>
      <c r="AE23" s="704"/>
      <c r="AF23" s="1055"/>
      <c r="AG23" s="1072"/>
      <c r="AH23" s="1053"/>
      <c r="AI23" s="1053"/>
      <c r="AJ23" s="1053"/>
      <c r="AK23" s="1053"/>
      <c r="AL23" s="1053"/>
      <c r="AM23" s="1053"/>
      <c r="AN23" s="1057"/>
      <c r="AO23" s="1057"/>
      <c r="AP23" s="1057"/>
      <c r="AQ23" s="1053"/>
      <c r="AR23" s="1053"/>
      <c r="AS23" s="1053"/>
      <c r="AT23" s="1053"/>
      <c r="AU23" s="1053"/>
      <c r="AV23" s="1053"/>
      <c r="AW23" s="1053"/>
      <c r="AX23" s="1053"/>
      <c r="AY23" s="814"/>
    </row>
    <row r="24" spans="1:51" ht="27" x14ac:dyDescent="0.25">
      <c r="A24" s="1053"/>
      <c r="B24" s="1053"/>
      <c r="C24" s="1070"/>
      <c r="D24" s="696" t="s">
        <v>42</v>
      </c>
      <c r="E24" s="731">
        <v>0</v>
      </c>
      <c r="F24" s="731">
        <v>0</v>
      </c>
      <c r="G24" s="731">
        <v>0</v>
      </c>
      <c r="H24" s="767">
        <v>0</v>
      </c>
      <c r="I24" s="767">
        <v>0</v>
      </c>
      <c r="J24" s="767">
        <v>0</v>
      </c>
      <c r="K24" s="767">
        <v>0</v>
      </c>
      <c r="L24" s="723"/>
      <c r="M24" s="723"/>
      <c r="N24" s="723"/>
      <c r="O24" s="723"/>
      <c r="P24" s="723"/>
      <c r="Q24" s="723"/>
      <c r="R24" s="723"/>
      <c r="S24" s="728"/>
      <c r="T24" s="783">
        <v>0</v>
      </c>
      <c r="U24" s="784">
        <v>0</v>
      </c>
      <c r="V24" s="784">
        <v>0</v>
      </c>
      <c r="W24" s="784">
        <v>0</v>
      </c>
      <c r="X24" s="784">
        <v>0</v>
      </c>
      <c r="Y24" s="729"/>
      <c r="Z24" s="729"/>
      <c r="AA24" s="729"/>
      <c r="AB24" s="729"/>
      <c r="AC24" s="729"/>
      <c r="AD24" s="729"/>
      <c r="AE24" s="729"/>
      <c r="AF24" s="1055"/>
      <c r="AG24" s="1072"/>
      <c r="AH24" s="1053"/>
      <c r="AI24" s="1053"/>
      <c r="AJ24" s="1053"/>
      <c r="AK24" s="1053"/>
      <c r="AL24" s="1053"/>
      <c r="AM24" s="1053"/>
      <c r="AN24" s="1057"/>
      <c r="AO24" s="1057"/>
      <c r="AP24" s="1057"/>
      <c r="AQ24" s="1053"/>
      <c r="AR24" s="1053"/>
      <c r="AS24" s="1053"/>
      <c r="AT24" s="1053"/>
      <c r="AU24" s="1053"/>
      <c r="AV24" s="1053"/>
      <c r="AW24" s="1053"/>
      <c r="AX24" s="1053"/>
      <c r="AY24" s="814"/>
    </row>
    <row r="25" spans="1:51" ht="27" x14ac:dyDescent="0.25">
      <c r="A25" s="1053"/>
      <c r="B25" s="1053"/>
      <c r="C25" s="1070"/>
      <c r="D25" s="697" t="s">
        <v>4</v>
      </c>
      <c r="E25" s="731">
        <v>712388.83863304823</v>
      </c>
      <c r="F25" s="731">
        <v>712388.83863304823</v>
      </c>
      <c r="G25" s="731">
        <v>712388.83863304823</v>
      </c>
      <c r="H25" s="767">
        <v>712388.83863304823</v>
      </c>
      <c r="I25" s="767">
        <v>712388.83863304823</v>
      </c>
      <c r="J25" s="767">
        <v>712388.83863304823</v>
      </c>
      <c r="K25" s="767">
        <v>712388.83863304823</v>
      </c>
      <c r="L25" s="723"/>
      <c r="M25" s="723"/>
      <c r="N25" s="723"/>
      <c r="O25" s="723"/>
      <c r="P25" s="723"/>
      <c r="Q25" s="723"/>
      <c r="R25" s="723"/>
      <c r="S25" s="728"/>
      <c r="T25" s="780">
        <v>712388.83863304823</v>
      </c>
      <c r="U25" s="784">
        <v>712388.83863304823</v>
      </c>
      <c r="V25" s="784">
        <v>712388.83863304823</v>
      </c>
      <c r="W25" s="784">
        <v>712388.83863304823</v>
      </c>
      <c r="X25" s="784">
        <v>712388.83863304823</v>
      </c>
      <c r="Y25" s="729"/>
      <c r="Z25" s="729"/>
      <c r="AA25" s="729"/>
      <c r="AB25" s="729"/>
      <c r="AC25" s="729"/>
      <c r="AD25" s="729"/>
      <c r="AE25" s="729"/>
      <c r="AF25" s="1055"/>
      <c r="AG25" s="1072"/>
      <c r="AH25" s="1053"/>
      <c r="AI25" s="1053"/>
      <c r="AJ25" s="1053"/>
      <c r="AK25" s="1053"/>
      <c r="AL25" s="1053"/>
      <c r="AM25" s="1053"/>
      <c r="AN25" s="1057"/>
      <c r="AO25" s="1057"/>
      <c r="AP25" s="1057"/>
      <c r="AQ25" s="1053"/>
      <c r="AR25" s="1053"/>
      <c r="AS25" s="1053"/>
      <c r="AT25" s="1053"/>
      <c r="AU25" s="1053"/>
      <c r="AV25" s="1053"/>
      <c r="AW25" s="1053"/>
      <c r="AX25" s="1053"/>
      <c r="AY25" s="814"/>
    </row>
    <row r="26" spans="1:51" ht="27" x14ac:dyDescent="0.25">
      <c r="A26" s="1053"/>
      <c r="B26" s="1053"/>
      <c r="C26" s="1070"/>
      <c r="D26" s="696" t="s">
        <v>43</v>
      </c>
      <c r="E26" s="731">
        <v>0.05</v>
      </c>
      <c r="F26" s="731">
        <v>0.05</v>
      </c>
      <c r="G26" s="731">
        <v>0.05</v>
      </c>
      <c r="H26" s="767">
        <v>0.05</v>
      </c>
      <c r="I26" s="767">
        <v>0.05</v>
      </c>
      <c r="J26" s="767">
        <v>0.05</v>
      </c>
      <c r="K26" s="767">
        <v>0.05</v>
      </c>
      <c r="L26" s="723"/>
      <c r="M26" s="723"/>
      <c r="N26" s="723"/>
      <c r="O26" s="723"/>
      <c r="P26" s="723"/>
      <c r="Q26" s="723"/>
      <c r="R26" s="723"/>
      <c r="S26" s="728"/>
      <c r="T26" s="783">
        <v>3.7499999999999999E-3</v>
      </c>
      <c r="U26" s="785">
        <v>1.15E-2</v>
      </c>
      <c r="V26" s="785">
        <v>2.3E-2</v>
      </c>
      <c r="W26" s="784">
        <v>3.4499999999999996E-2</v>
      </c>
      <c r="X26" s="784">
        <v>4.4499999999999998E-2</v>
      </c>
      <c r="Y26" s="729"/>
      <c r="Z26" s="729"/>
      <c r="AA26" s="729"/>
      <c r="AB26" s="729"/>
      <c r="AC26" s="729"/>
      <c r="AD26" s="729"/>
      <c r="AE26" s="729"/>
      <c r="AF26" s="1055"/>
      <c r="AG26" s="1072"/>
      <c r="AH26" s="1053"/>
      <c r="AI26" s="1053"/>
      <c r="AJ26" s="1053"/>
      <c r="AK26" s="1053"/>
      <c r="AL26" s="1053"/>
      <c r="AM26" s="1053"/>
      <c r="AN26" s="1057"/>
      <c r="AO26" s="1057"/>
      <c r="AP26" s="1057"/>
      <c r="AQ26" s="1053"/>
      <c r="AR26" s="1053"/>
      <c r="AS26" s="1053"/>
      <c r="AT26" s="1053"/>
      <c r="AU26" s="1053"/>
      <c r="AV26" s="1053"/>
      <c r="AW26" s="1053"/>
      <c r="AX26" s="1053"/>
      <c r="AY26" s="814"/>
    </row>
    <row r="27" spans="1:51" ht="27" x14ac:dyDescent="0.25">
      <c r="A27" s="1053"/>
      <c r="B27" s="1053"/>
      <c r="C27" s="1070"/>
      <c r="D27" s="697" t="s">
        <v>45</v>
      </c>
      <c r="E27" s="731">
        <v>966378.98464385362</v>
      </c>
      <c r="F27" s="731">
        <v>966378.98464385362</v>
      </c>
      <c r="G27" s="731">
        <v>966378.98464385362</v>
      </c>
      <c r="H27" s="767">
        <v>3712006.9341960945</v>
      </c>
      <c r="I27" s="767">
        <v>24308421.738633048</v>
      </c>
      <c r="J27" s="767">
        <v>25962022.238633048</v>
      </c>
      <c r="K27" s="767">
        <v>30703910.287822582</v>
      </c>
      <c r="L27" s="723"/>
      <c r="M27" s="723"/>
      <c r="N27" s="723"/>
      <c r="O27" s="723"/>
      <c r="P27" s="723"/>
      <c r="Q27" s="723"/>
      <c r="R27" s="723"/>
      <c r="S27" s="727"/>
      <c r="T27" s="780">
        <v>966378.98464385362</v>
      </c>
      <c r="U27" s="767">
        <v>3712006.9341960945</v>
      </c>
      <c r="V27" s="784">
        <v>24308421.780008163</v>
      </c>
      <c r="W27" s="767">
        <v>25962022.238633048</v>
      </c>
      <c r="X27" s="767">
        <v>30703910.287822582</v>
      </c>
      <c r="Y27" s="723"/>
      <c r="Z27" s="723"/>
      <c r="AA27" s="723"/>
      <c r="AB27" s="723"/>
      <c r="AC27" s="723"/>
      <c r="AD27" s="723"/>
      <c r="AE27" s="723"/>
      <c r="AF27" s="1055"/>
      <c r="AG27" s="1072"/>
      <c r="AH27" s="1053"/>
      <c r="AI27" s="1053"/>
      <c r="AJ27" s="1053"/>
      <c r="AK27" s="1053"/>
      <c r="AL27" s="1053"/>
      <c r="AM27" s="1053"/>
      <c r="AN27" s="1057"/>
      <c r="AO27" s="1057"/>
      <c r="AP27" s="1057"/>
      <c r="AQ27" s="1053"/>
      <c r="AR27" s="1053"/>
      <c r="AS27" s="1053"/>
      <c r="AT27" s="1053"/>
      <c r="AU27" s="1053"/>
      <c r="AV27" s="1053"/>
      <c r="AW27" s="1053"/>
      <c r="AX27" s="1053"/>
      <c r="AY27" s="814"/>
    </row>
    <row r="28" spans="1:51" ht="18" x14ac:dyDescent="0.25">
      <c r="A28" s="1053"/>
      <c r="B28" s="1053"/>
      <c r="C28" s="1070" t="s">
        <v>500</v>
      </c>
      <c r="D28" s="698" t="s">
        <v>41</v>
      </c>
      <c r="E28" s="731">
        <v>0.05</v>
      </c>
      <c r="F28" s="731">
        <v>0.05</v>
      </c>
      <c r="G28" s="731">
        <v>0.05</v>
      </c>
      <c r="H28" s="767">
        <v>0.05</v>
      </c>
      <c r="I28" s="767">
        <v>0.05</v>
      </c>
      <c r="J28" s="767">
        <v>0.05</v>
      </c>
      <c r="K28" s="767">
        <v>0.05</v>
      </c>
      <c r="L28" s="723"/>
      <c r="M28" s="723"/>
      <c r="N28" s="723"/>
      <c r="O28" s="723"/>
      <c r="P28" s="723"/>
      <c r="Q28" s="723"/>
      <c r="R28" s="723"/>
      <c r="S28" s="725"/>
      <c r="T28" s="779">
        <v>3.7499999999999999E-3</v>
      </c>
      <c r="U28" s="779">
        <v>1.15E-2</v>
      </c>
      <c r="V28" s="779">
        <v>2.3E-2</v>
      </c>
      <c r="W28" s="779">
        <v>3.4499999999999996E-2</v>
      </c>
      <c r="X28" s="779">
        <v>4.4499999999999998E-2</v>
      </c>
      <c r="Y28" s="726"/>
      <c r="Z28" s="726"/>
      <c r="AA28" s="726"/>
      <c r="AB28" s="726"/>
      <c r="AC28" s="726"/>
      <c r="AD28" s="726"/>
      <c r="AE28" s="726"/>
      <c r="AF28" s="1055" t="s">
        <v>729</v>
      </c>
      <c r="AG28" s="1072" t="s">
        <v>449</v>
      </c>
      <c r="AH28" s="1053" t="s">
        <v>662</v>
      </c>
      <c r="AI28" s="1053" t="s">
        <v>752</v>
      </c>
      <c r="AJ28" s="1053" t="s">
        <v>748</v>
      </c>
      <c r="AK28" s="1053" t="s">
        <v>435</v>
      </c>
      <c r="AL28" s="1126" t="s">
        <v>554</v>
      </c>
      <c r="AM28" s="1053" t="s">
        <v>71</v>
      </c>
      <c r="AN28" s="1057">
        <v>409033</v>
      </c>
      <c r="AO28" s="1057">
        <v>196875</v>
      </c>
      <c r="AP28" s="1057">
        <v>212158</v>
      </c>
      <c r="AQ28" s="1053" t="s">
        <v>71</v>
      </c>
      <c r="AR28" s="1053" t="s">
        <v>71</v>
      </c>
      <c r="AS28" s="1053" t="s">
        <v>71</v>
      </c>
      <c r="AT28" s="1053" t="s">
        <v>71</v>
      </c>
      <c r="AU28" s="1053" t="s">
        <v>71</v>
      </c>
      <c r="AV28" s="1053" t="s">
        <v>71</v>
      </c>
      <c r="AW28" s="1053" t="s">
        <v>71</v>
      </c>
      <c r="AX28" s="1053" t="s">
        <v>71</v>
      </c>
      <c r="AY28" s="814"/>
    </row>
    <row r="29" spans="1:51" ht="18" x14ac:dyDescent="0.25">
      <c r="A29" s="1053"/>
      <c r="B29" s="1053"/>
      <c r="C29" s="1070"/>
      <c r="D29" s="697" t="s">
        <v>3</v>
      </c>
      <c r="E29" s="731">
        <v>143066252.45902419</v>
      </c>
      <c r="F29" s="731">
        <v>143066252.45902419</v>
      </c>
      <c r="G29" s="731">
        <v>143066252.45902419</v>
      </c>
      <c r="H29" s="767">
        <v>66285862.708126895</v>
      </c>
      <c r="I29" s="767">
        <v>70508860.299999997</v>
      </c>
      <c r="J29" s="767">
        <v>74692569.560000002</v>
      </c>
      <c r="K29" s="767">
        <v>123066141.93117611</v>
      </c>
      <c r="L29" s="723"/>
      <c r="M29" s="723"/>
      <c r="N29" s="723"/>
      <c r="O29" s="723"/>
      <c r="P29" s="723"/>
      <c r="Q29" s="723"/>
      <c r="R29" s="723"/>
      <c r="S29" s="703"/>
      <c r="T29" s="780">
        <v>143066252.45902419</v>
      </c>
      <c r="U29" s="781">
        <v>66285862.708126895</v>
      </c>
      <c r="V29" s="786">
        <v>70508860.347834066</v>
      </c>
      <c r="W29" s="781">
        <v>74692569.560000002</v>
      </c>
      <c r="X29" s="781">
        <v>123066141.93117611</v>
      </c>
      <c r="Y29" s="704"/>
      <c r="Z29" s="704"/>
      <c r="AA29" s="704"/>
      <c r="AB29" s="704"/>
      <c r="AC29" s="704"/>
      <c r="AD29" s="704"/>
      <c r="AE29" s="704"/>
      <c r="AF29" s="1055"/>
      <c r="AG29" s="1072"/>
      <c r="AH29" s="1053"/>
      <c r="AI29" s="1053"/>
      <c r="AJ29" s="1053"/>
      <c r="AK29" s="1053"/>
      <c r="AL29" s="1126"/>
      <c r="AM29" s="1053"/>
      <c r="AN29" s="1057"/>
      <c r="AO29" s="1057"/>
      <c r="AP29" s="1057"/>
      <c r="AQ29" s="1053"/>
      <c r="AR29" s="1053"/>
      <c r="AS29" s="1053"/>
      <c r="AT29" s="1053"/>
      <c r="AU29" s="1053"/>
      <c r="AV29" s="1053"/>
      <c r="AW29" s="1053"/>
      <c r="AX29" s="1053"/>
      <c r="AY29" s="814"/>
    </row>
    <row r="30" spans="1:51" ht="27" x14ac:dyDescent="0.25">
      <c r="A30" s="1053"/>
      <c r="B30" s="1053"/>
      <c r="C30" s="1070"/>
      <c r="D30" s="696" t="s">
        <v>42</v>
      </c>
      <c r="E30" s="731">
        <v>0</v>
      </c>
      <c r="F30" s="731">
        <v>0</v>
      </c>
      <c r="G30" s="731">
        <v>0</v>
      </c>
      <c r="H30" s="767">
        <v>0</v>
      </c>
      <c r="I30" s="767">
        <v>0</v>
      </c>
      <c r="J30" s="767">
        <v>0</v>
      </c>
      <c r="K30" s="767">
        <v>0</v>
      </c>
      <c r="L30" s="723"/>
      <c r="M30" s="723"/>
      <c r="N30" s="723"/>
      <c r="O30" s="723"/>
      <c r="P30" s="723"/>
      <c r="Q30" s="723"/>
      <c r="R30" s="723"/>
      <c r="S30" s="728"/>
      <c r="T30" s="783">
        <v>0</v>
      </c>
      <c r="U30" s="784">
        <v>0</v>
      </c>
      <c r="V30" s="784">
        <v>0</v>
      </c>
      <c r="W30" s="784">
        <v>0</v>
      </c>
      <c r="X30" s="784">
        <v>0</v>
      </c>
      <c r="Y30" s="729"/>
      <c r="Z30" s="729"/>
      <c r="AA30" s="729"/>
      <c r="AB30" s="729"/>
      <c r="AC30" s="729"/>
      <c r="AD30" s="729"/>
      <c r="AE30" s="729"/>
      <c r="AF30" s="1055"/>
      <c r="AG30" s="1072"/>
      <c r="AH30" s="1053"/>
      <c r="AI30" s="1053"/>
      <c r="AJ30" s="1053"/>
      <c r="AK30" s="1053"/>
      <c r="AL30" s="1126"/>
      <c r="AM30" s="1053"/>
      <c r="AN30" s="1057"/>
      <c r="AO30" s="1057"/>
      <c r="AP30" s="1057"/>
      <c r="AQ30" s="1053"/>
      <c r="AR30" s="1053"/>
      <c r="AS30" s="1053"/>
      <c r="AT30" s="1053"/>
      <c r="AU30" s="1053"/>
      <c r="AV30" s="1053"/>
      <c r="AW30" s="1053"/>
      <c r="AX30" s="1053"/>
      <c r="AY30" s="814"/>
    </row>
    <row r="31" spans="1:51" ht="27" x14ac:dyDescent="0.25">
      <c r="A31" s="1053"/>
      <c r="B31" s="1053"/>
      <c r="C31" s="1070"/>
      <c r="D31" s="697" t="s">
        <v>4</v>
      </c>
      <c r="E31" s="731">
        <v>10766006.02422766</v>
      </c>
      <c r="F31" s="731">
        <v>10766006.02422766</v>
      </c>
      <c r="G31" s="731">
        <v>10766006.02422766</v>
      </c>
      <c r="H31" s="767">
        <v>10766006.02422766</v>
      </c>
      <c r="I31" s="767">
        <v>10766006.02422766</v>
      </c>
      <c r="J31" s="767">
        <v>10766006.02422766</v>
      </c>
      <c r="K31" s="767">
        <v>10766006.02422766</v>
      </c>
      <c r="L31" s="723"/>
      <c r="M31" s="723"/>
      <c r="N31" s="723"/>
      <c r="O31" s="723"/>
      <c r="P31" s="723"/>
      <c r="Q31" s="723"/>
      <c r="R31" s="723"/>
      <c r="S31" s="728"/>
      <c r="T31" s="780">
        <v>10766006.02422766</v>
      </c>
      <c r="U31" s="784">
        <v>10766006.02422766</v>
      </c>
      <c r="V31" s="784">
        <v>10766006.02422766</v>
      </c>
      <c r="W31" s="784">
        <v>10766006.02422766</v>
      </c>
      <c r="X31" s="784">
        <v>10766006.02422766</v>
      </c>
      <c r="Y31" s="729"/>
      <c r="Z31" s="729"/>
      <c r="AA31" s="729"/>
      <c r="AB31" s="729"/>
      <c r="AC31" s="729"/>
      <c r="AD31" s="729"/>
      <c r="AE31" s="729"/>
      <c r="AF31" s="1055"/>
      <c r="AG31" s="1072"/>
      <c r="AH31" s="1053"/>
      <c r="AI31" s="1053"/>
      <c r="AJ31" s="1053"/>
      <c r="AK31" s="1053"/>
      <c r="AL31" s="1126"/>
      <c r="AM31" s="1053"/>
      <c r="AN31" s="1057"/>
      <c r="AO31" s="1057"/>
      <c r="AP31" s="1057"/>
      <c r="AQ31" s="1053"/>
      <c r="AR31" s="1053"/>
      <c r="AS31" s="1053"/>
      <c r="AT31" s="1053"/>
      <c r="AU31" s="1053"/>
      <c r="AV31" s="1053"/>
      <c r="AW31" s="1053"/>
      <c r="AX31" s="1053"/>
      <c r="AY31" s="814"/>
    </row>
    <row r="32" spans="1:51" ht="27" x14ac:dyDescent="0.25">
      <c r="A32" s="1053"/>
      <c r="B32" s="1053"/>
      <c r="C32" s="1070"/>
      <c r="D32" s="696" t="s">
        <v>43</v>
      </c>
      <c r="E32" s="731">
        <v>0.05</v>
      </c>
      <c r="F32" s="731">
        <v>0.05</v>
      </c>
      <c r="G32" s="731">
        <v>0.05</v>
      </c>
      <c r="H32" s="767">
        <v>0.05</v>
      </c>
      <c r="I32" s="767">
        <v>0.05</v>
      </c>
      <c r="J32" s="767">
        <v>0.05</v>
      </c>
      <c r="K32" s="767">
        <v>0.05</v>
      </c>
      <c r="L32" s="723"/>
      <c r="M32" s="723"/>
      <c r="N32" s="723"/>
      <c r="O32" s="723"/>
      <c r="P32" s="723"/>
      <c r="Q32" s="723"/>
      <c r="R32" s="723"/>
      <c r="S32" s="728"/>
      <c r="T32" s="783">
        <v>3.7499999999999999E-3</v>
      </c>
      <c r="U32" s="785">
        <v>1.15E-2</v>
      </c>
      <c r="V32" s="785">
        <v>2.3E-2</v>
      </c>
      <c r="W32" s="784">
        <v>3.4499999999999996E-2</v>
      </c>
      <c r="X32" s="784">
        <v>4.4499999999999998E-2</v>
      </c>
      <c r="Y32" s="729"/>
      <c r="Z32" s="729"/>
      <c r="AA32" s="729"/>
      <c r="AB32" s="729"/>
      <c r="AC32" s="729"/>
      <c r="AD32" s="729"/>
      <c r="AE32" s="729"/>
      <c r="AF32" s="1055"/>
      <c r="AG32" s="1072"/>
      <c r="AH32" s="1053"/>
      <c r="AI32" s="1053"/>
      <c r="AJ32" s="1053"/>
      <c r="AK32" s="1053"/>
      <c r="AL32" s="1126"/>
      <c r="AM32" s="1053"/>
      <c r="AN32" s="1057"/>
      <c r="AO32" s="1057"/>
      <c r="AP32" s="1057"/>
      <c r="AQ32" s="1053"/>
      <c r="AR32" s="1053"/>
      <c r="AS32" s="1053"/>
      <c r="AT32" s="1053"/>
      <c r="AU32" s="1053"/>
      <c r="AV32" s="1053"/>
      <c r="AW32" s="1053"/>
      <c r="AX32" s="1053"/>
      <c r="AY32" s="814"/>
    </row>
    <row r="33" spans="1:51" ht="27" x14ac:dyDescent="0.25">
      <c r="A33" s="1053"/>
      <c r="B33" s="1053"/>
      <c r="C33" s="1070"/>
      <c r="D33" s="697" t="s">
        <v>45</v>
      </c>
      <c r="E33" s="731">
        <v>153832258.48325184</v>
      </c>
      <c r="F33" s="731">
        <v>153832258.48325184</v>
      </c>
      <c r="G33" s="731">
        <v>153832258.48325184</v>
      </c>
      <c r="H33" s="767">
        <v>77051868.732354552</v>
      </c>
      <c r="I33" s="767">
        <v>81274866.324227661</v>
      </c>
      <c r="J33" s="767">
        <v>85458575.584227666</v>
      </c>
      <c r="K33" s="767">
        <v>133832147.95540377</v>
      </c>
      <c r="L33" s="723"/>
      <c r="M33" s="723"/>
      <c r="N33" s="723"/>
      <c r="O33" s="723"/>
      <c r="P33" s="723"/>
      <c r="Q33" s="723"/>
      <c r="R33" s="723"/>
      <c r="S33" s="727"/>
      <c r="T33" s="780">
        <v>153832258.48325184</v>
      </c>
      <c r="U33" s="767">
        <v>77051868.732354552</v>
      </c>
      <c r="V33" s="784">
        <v>81274866.372061729</v>
      </c>
      <c r="W33" s="767">
        <v>85458575.584227666</v>
      </c>
      <c r="X33" s="767">
        <v>133832147.95540377</v>
      </c>
      <c r="Y33" s="723"/>
      <c r="Z33" s="723"/>
      <c r="AA33" s="723"/>
      <c r="AB33" s="723"/>
      <c r="AC33" s="723"/>
      <c r="AD33" s="723"/>
      <c r="AE33" s="723"/>
      <c r="AF33" s="1055"/>
      <c r="AG33" s="1072"/>
      <c r="AH33" s="1053"/>
      <c r="AI33" s="1053"/>
      <c r="AJ33" s="1053"/>
      <c r="AK33" s="1053"/>
      <c r="AL33" s="1126"/>
      <c r="AM33" s="1053"/>
      <c r="AN33" s="1057"/>
      <c r="AO33" s="1057"/>
      <c r="AP33" s="1057"/>
      <c r="AQ33" s="1053"/>
      <c r="AR33" s="1053"/>
      <c r="AS33" s="1053"/>
      <c r="AT33" s="1053"/>
      <c r="AU33" s="1053"/>
      <c r="AV33" s="1053"/>
      <c r="AW33" s="1053"/>
      <c r="AX33" s="1053"/>
      <c r="AY33" s="814"/>
    </row>
    <row r="34" spans="1:51" ht="18" x14ac:dyDescent="0.25">
      <c r="A34" s="1053"/>
      <c r="B34" s="1053"/>
      <c r="C34" s="1070" t="s">
        <v>501</v>
      </c>
      <c r="D34" s="698" t="s">
        <v>41</v>
      </c>
      <c r="E34" s="731">
        <v>0.05</v>
      </c>
      <c r="F34" s="731">
        <v>0.05</v>
      </c>
      <c r="G34" s="731">
        <v>0.05</v>
      </c>
      <c r="H34" s="767">
        <v>0.05</v>
      </c>
      <c r="I34" s="767">
        <v>0.05</v>
      </c>
      <c r="J34" s="767">
        <v>0.05</v>
      </c>
      <c r="K34" s="767">
        <v>0.05</v>
      </c>
      <c r="L34" s="723"/>
      <c r="M34" s="723"/>
      <c r="N34" s="723"/>
      <c r="O34" s="723"/>
      <c r="P34" s="723"/>
      <c r="Q34" s="723"/>
      <c r="R34" s="723"/>
      <c r="S34" s="725"/>
      <c r="T34" s="779">
        <v>3.7499999999999999E-3</v>
      </c>
      <c r="U34" s="779">
        <v>1.15E-2</v>
      </c>
      <c r="V34" s="779">
        <v>2.3E-2</v>
      </c>
      <c r="W34" s="779">
        <v>3.4499999999999996E-2</v>
      </c>
      <c r="X34" s="779">
        <v>4.4499999999999998E-2</v>
      </c>
      <c r="Y34" s="726"/>
      <c r="Z34" s="726"/>
      <c r="AA34" s="726"/>
      <c r="AB34" s="726"/>
      <c r="AC34" s="726"/>
      <c r="AD34" s="726"/>
      <c r="AE34" s="726"/>
      <c r="AF34" s="1055" t="s">
        <v>730</v>
      </c>
      <c r="AG34" s="1072" t="s">
        <v>454</v>
      </c>
      <c r="AH34" s="1053" t="s">
        <v>692</v>
      </c>
      <c r="AI34" s="1121" t="s">
        <v>753</v>
      </c>
      <c r="AJ34" s="1053" t="s">
        <v>748</v>
      </c>
      <c r="AK34" s="1053" t="s">
        <v>435</v>
      </c>
      <c r="AL34" s="1053">
        <v>8</v>
      </c>
      <c r="AM34" s="1053" t="s">
        <v>71</v>
      </c>
      <c r="AN34" s="1057">
        <v>404676</v>
      </c>
      <c r="AO34" s="1057">
        <v>200538</v>
      </c>
      <c r="AP34" s="1057">
        <v>204138</v>
      </c>
      <c r="AQ34" s="1053" t="s">
        <v>71</v>
      </c>
      <c r="AR34" s="1053" t="s">
        <v>71</v>
      </c>
      <c r="AS34" s="1053" t="s">
        <v>71</v>
      </c>
      <c r="AT34" s="1053" t="s">
        <v>71</v>
      </c>
      <c r="AU34" s="1053" t="s">
        <v>71</v>
      </c>
      <c r="AV34" s="1053" t="s">
        <v>71</v>
      </c>
      <c r="AW34" s="1053" t="s">
        <v>71</v>
      </c>
      <c r="AX34" s="1053" t="s">
        <v>71</v>
      </c>
      <c r="AY34" s="814"/>
    </row>
    <row r="35" spans="1:51" ht="18" x14ac:dyDescent="0.25">
      <c r="A35" s="1053"/>
      <c r="B35" s="1053"/>
      <c r="C35" s="1070"/>
      <c r="D35" s="697" t="s">
        <v>3</v>
      </c>
      <c r="E35" s="731">
        <v>15286.443972872548</v>
      </c>
      <c r="F35" s="731">
        <v>15286.443972872548</v>
      </c>
      <c r="G35" s="731">
        <v>15286.443972872548</v>
      </c>
      <c r="H35" s="767">
        <v>3398425.6793776331</v>
      </c>
      <c r="I35" s="767">
        <v>3346454.32</v>
      </c>
      <c r="J35" s="767">
        <v>5690513.6200000001</v>
      </c>
      <c r="K35" s="767">
        <v>10067928.253969241</v>
      </c>
      <c r="L35" s="723"/>
      <c r="M35" s="723"/>
      <c r="N35" s="723"/>
      <c r="O35" s="723"/>
      <c r="P35" s="723"/>
      <c r="Q35" s="723"/>
      <c r="R35" s="723"/>
      <c r="S35" s="703"/>
      <c r="T35" s="780">
        <v>15286.443972872548</v>
      </c>
      <c r="U35" s="781">
        <v>3398425.6793776331</v>
      </c>
      <c r="V35" s="786">
        <v>3346454.3204177427</v>
      </c>
      <c r="W35" s="781">
        <v>5690513.6200000001</v>
      </c>
      <c r="X35" s="781">
        <v>10067928.253969241</v>
      </c>
      <c r="Y35" s="704"/>
      <c r="Z35" s="704"/>
      <c r="AA35" s="704"/>
      <c r="AB35" s="704"/>
      <c r="AC35" s="704"/>
      <c r="AD35" s="704"/>
      <c r="AE35" s="704"/>
      <c r="AF35" s="1055"/>
      <c r="AG35" s="1072"/>
      <c r="AH35" s="1053"/>
      <c r="AI35" s="1122"/>
      <c r="AJ35" s="1053"/>
      <c r="AK35" s="1053"/>
      <c r="AL35" s="1053"/>
      <c r="AM35" s="1053"/>
      <c r="AN35" s="1057"/>
      <c r="AO35" s="1057"/>
      <c r="AP35" s="1057"/>
      <c r="AQ35" s="1053"/>
      <c r="AR35" s="1053"/>
      <c r="AS35" s="1053"/>
      <c r="AT35" s="1053"/>
      <c r="AU35" s="1053"/>
      <c r="AV35" s="1053"/>
      <c r="AW35" s="1053"/>
      <c r="AX35" s="1053"/>
      <c r="AY35" s="814"/>
    </row>
    <row r="36" spans="1:51" ht="27" x14ac:dyDescent="0.25">
      <c r="A36" s="1053"/>
      <c r="B36" s="1053"/>
      <c r="C36" s="1070"/>
      <c r="D36" s="696" t="s">
        <v>42</v>
      </c>
      <c r="E36" s="731">
        <v>0</v>
      </c>
      <c r="F36" s="731">
        <v>0</v>
      </c>
      <c r="G36" s="731">
        <v>0</v>
      </c>
      <c r="H36" s="767">
        <v>0</v>
      </c>
      <c r="I36" s="767">
        <v>0</v>
      </c>
      <c r="J36" s="767">
        <v>0</v>
      </c>
      <c r="K36" s="767">
        <v>0</v>
      </c>
      <c r="L36" s="723"/>
      <c r="M36" s="723"/>
      <c r="N36" s="723"/>
      <c r="O36" s="723"/>
      <c r="P36" s="723"/>
      <c r="Q36" s="723"/>
      <c r="R36" s="723"/>
      <c r="S36" s="728"/>
      <c r="T36" s="783">
        <v>0</v>
      </c>
      <c r="U36" s="784">
        <v>0</v>
      </c>
      <c r="V36" s="784">
        <v>0</v>
      </c>
      <c r="W36" s="784">
        <v>0</v>
      </c>
      <c r="X36" s="784">
        <v>0</v>
      </c>
      <c r="Y36" s="729"/>
      <c r="Z36" s="729"/>
      <c r="AA36" s="729"/>
      <c r="AB36" s="729"/>
      <c r="AC36" s="729"/>
      <c r="AD36" s="729"/>
      <c r="AE36" s="729"/>
      <c r="AF36" s="1055"/>
      <c r="AG36" s="1072"/>
      <c r="AH36" s="1053"/>
      <c r="AI36" s="1122"/>
      <c r="AJ36" s="1053"/>
      <c r="AK36" s="1053"/>
      <c r="AL36" s="1053"/>
      <c r="AM36" s="1053"/>
      <c r="AN36" s="1057"/>
      <c r="AO36" s="1057"/>
      <c r="AP36" s="1057"/>
      <c r="AQ36" s="1053"/>
      <c r="AR36" s="1053"/>
      <c r="AS36" s="1053"/>
      <c r="AT36" s="1053"/>
      <c r="AU36" s="1053"/>
      <c r="AV36" s="1053"/>
      <c r="AW36" s="1053"/>
      <c r="AX36" s="1053"/>
      <c r="AY36" s="814"/>
    </row>
    <row r="37" spans="1:51" ht="27" x14ac:dyDescent="0.25">
      <c r="A37" s="1053"/>
      <c r="B37" s="1053"/>
      <c r="C37" s="1070"/>
      <c r="D37" s="697" t="s">
        <v>4</v>
      </c>
      <c r="E37" s="731">
        <v>830944.97879698325</v>
      </c>
      <c r="F37" s="731">
        <v>830944.97879698325</v>
      </c>
      <c r="G37" s="731">
        <v>830944.97879698325</v>
      </c>
      <c r="H37" s="767">
        <v>830944.97879698325</v>
      </c>
      <c r="I37" s="767">
        <v>830944.97879698325</v>
      </c>
      <c r="J37" s="767">
        <v>830944.97879698325</v>
      </c>
      <c r="K37" s="767">
        <v>830944.97879698325</v>
      </c>
      <c r="L37" s="723"/>
      <c r="M37" s="723"/>
      <c r="N37" s="723"/>
      <c r="O37" s="723"/>
      <c r="P37" s="723"/>
      <c r="Q37" s="723"/>
      <c r="R37" s="723"/>
      <c r="S37" s="728"/>
      <c r="T37" s="780">
        <v>830944.97879698325</v>
      </c>
      <c r="U37" s="784">
        <v>830944.97879698325</v>
      </c>
      <c r="V37" s="784">
        <v>830944.97879698325</v>
      </c>
      <c r="W37" s="784">
        <v>830944.97879698325</v>
      </c>
      <c r="X37" s="784">
        <v>830944.97879698325</v>
      </c>
      <c r="Y37" s="729"/>
      <c r="Z37" s="729"/>
      <c r="AA37" s="729"/>
      <c r="AB37" s="729"/>
      <c r="AC37" s="729"/>
      <c r="AD37" s="729"/>
      <c r="AE37" s="729"/>
      <c r="AF37" s="1055"/>
      <c r="AG37" s="1072"/>
      <c r="AH37" s="1053"/>
      <c r="AI37" s="1122"/>
      <c r="AJ37" s="1053"/>
      <c r="AK37" s="1053"/>
      <c r="AL37" s="1053"/>
      <c r="AM37" s="1053"/>
      <c r="AN37" s="1057"/>
      <c r="AO37" s="1057"/>
      <c r="AP37" s="1057"/>
      <c r="AQ37" s="1053"/>
      <c r="AR37" s="1053"/>
      <c r="AS37" s="1053"/>
      <c r="AT37" s="1053"/>
      <c r="AU37" s="1053"/>
      <c r="AV37" s="1053"/>
      <c r="AW37" s="1053"/>
      <c r="AX37" s="1053"/>
      <c r="AY37" s="814"/>
    </row>
    <row r="38" spans="1:51" ht="27" x14ac:dyDescent="0.25">
      <c r="A38" s="1053"/>
      <c r="B38" s="1053"/>
      <c r="C38" s="1070"/>
      <c r="D38" s="696" t="s">
        <v>43</v>
      </c>
      <c r="E38" s="731">
        <v>0.05</v>
      </c>
      <c r="F38" s="731">
        <v>0.05</v>
      </c>
      <c r="G38" s="731">
        <v>0.05</v>
      </c>
      <c r="H38" s="767">
        <v>0.05</v>
      </c>
      <c r="I38" s="767">
        <v>0.05</v>
      </c>
      <c r="J38" s="767">
        <v>0.05</v>
      </c>
      <c r="K38" s="767">
        <v>0.05</v>
      </c>
      <c r="L38" s="723"/>
      <c r="M38" s="723"/>
      <c r="N38" s="723"/>
      <c r="O38" s="723"/>
      <c r="P38" s="723"/>
      <c r="Q38" s="723"/>
      <c r="R38" s="723"/>
      <c r="S38" s="728"/>
      <c r="T38" s="783">
        <v>3.7499999999999999E-3</v>
      </c>
      <c r="U38" s="785">
        <v>1.15E-2</v>
      </c>
      <c r="V38" s="785">
        <v>2.3E-2</v>
      </c>
      <c r="W38" s="784">
        <v>3.4499999999999996E-2</v>
      </c>
      <c r="X38" s="784">
        <v>4.4499999999999998E-2</v>
      </c>
      <c r="Y38" s="729"/>
      <c r="Z38" s="729"/>
      <c r="AA38" s="729"/>
      <c r="AB38" s="729"/>
      <c r="AC38" s="729"/>
      <c r="AD38" s="729"/>
      <c r="AE38" s="729"/>
      <c r="AF38" s="1055"/>
      <c r="AG38" s="1072"/>
      <c r="AH38" s="1053"/>
      <c r="AI38" s="1122"/>
      <c r="AJ38" s="1053"/>
      <c r="AK38" s="1053"/>
      <c r="AL38" s="1053"/>
      <c r="AM38" s="1053"/>
      <c r="AN38" s="1057"/>
      <c r="AO38" s="1057"/>
      <c r="AP38" s="1057"/>
      <c r="AQ38" s="1053"/>
      <c r="AR38" s="1053"/>
      <c r="AS38" s="1053"/>
      <c r="AT38" s="1053"/>
      <c r="AU38" s="1053"/>
      <c r="AV38" s="1053"/>
      <c r="AW38" s="1053"/>
      <c r="AX38" s="1053"/>
      <c r="AY38" s="814"/>
    </row>
    <row r="39" spans="1:51" ht="27" x14ac:dyDescent="0.25">
      <c r="A39" s="1053"/>
      <c r="B39" s="1053"/>
      <c r="C39" s="1070"/>
      <c r="D39" s="697" t="s">
        <v>45</v>
      </c>
      <c r="E39" s="731">
        <v>846231.42276985582</v>
      </c>
      <c r="F39" s="731">
        <v>846231.42276985582</v>
      </c>
      <c r="G39" s="731">
        <v>846231.42276985582</v>
      </c>
      <c r="H39" s="767">
        <v>4229370.6581746163</v>
      </c>
      <c r="I39" s="767">
        <v>4177399.298796983</v>
      </c>
      <c r="J39" s="767">
        <v>6521458.5987969832</v>
      </c>
      <c r="K39" s="767">
        <v>10898873.232766224</v>
      </c>
      <c r="L39" s="723"/>
      <c r="M39" s="723"/>
      <c r="N39" s="723"/>
      <c r="O39" s="723"/>
      <c r="P39" s="723"/>
      <c r="Q39" s="723"/>
      <c r="R39" s="723"/>
      <c r="S39" s="727"/>
      <c r="T39" s="780">
        <v>846231.42276985582</v>
      </c>
      <c r="U39" s="767">
        <v>4229370.6581746163</v>
      </c>
      <c r="V39" s="784">
        <v>4177399.2992147258</v>
      </c>
      <c r="W39" s="767">
        <v>6521458.5987969832</v>
      </c>
      <c r="X39" s="767">
        <v>10898873.232766224</v>
      </c>
      <c r="Y39" s="723"/>
      <c r="Z39" s="723"/>
      <c r="AA39" s="723"/>
      <c r="AB39" s="723"/>
      <c r="AC39" s="723"/>
      <c r="AD39" s="723"/>
      <c r="AE39" s="723"/>
      <c r="AF39" s="1055"/>
      <c r="AG39" s="1072"/>
      <c r="AH39" s="1053"/>
      <c r="AI39" s="1123"/>
      <c r="AJ39" s="1053"/>
      <c r="AK39" s="1053"/>
      <c r="AL39" s="1053"/>
      <c r="AM39" s="1053"/>
      <c r="AN39" s="1057"/>
      <c r="AO39" s="1057"/>
      <c r="AP39" s="1057"/>
      <c r="AQ39" s="1053"/>
      <c r="AR39" s="1053"/>
      <c r="AS39" s="1053"/>
      <c r="AT39" s="1053"/>
      <c r="AU39" s="1053"/>
      <c r="AV39" s="1053"/>
      <c r="AW39" s="1053"/>
      <c r="AX39" s="1053"/>
      <c r="AY39" s="814"/>
    </row>
    <row r="40" spans="1:51" ht="18" x14ac:dyDescent="0.25">
      <c r="A40" s="1053"/>
      <c r="B40" s="1053"/>
      <c r="C40" s="1070" t="s">
        <v>502</v>
      </c>
      <c r="D40" s="698" t="s">
        <v>41</v>
      </c>
      <c r="E40" s="731">
        <v>0.05</v>
      </c>
      <c r="F40" s="731">
        <v>0.05</v>
      </c>
      <c r="G40" s="731">
        <v>0.05</v>
      </c>
      <c r="H40" s="767">
        <v>0.05</v>
      </c>
      <c r="I40" s="767">
        <v>0.05</v>
      </c>
      <c r="J40" s="767">
        <v>0.05</v>
      </c>
      <c r="K40" s="767">
        <v>0.05</v>
      </c>
      <c r="L40" s="723"/>
      <c r="M40" s="723"/>
      <c r="N40" s="723"/>
      <c r="O40" s="723"/>
      <c r="P40" s="723"/>
      <c r="Q40" s="723"/>
      <c r="R40" s="723"/>
      <c r="S40" s="725"/>
      <c r="T40" s="779">
        <v>3.7499999999999999E-3</v>
      </c>
      <c r="U40" s="779">
        <v>1.15E-2</v>
      </c>
      <c r="V40" s="779">
        <v>2.3E-2</v>
      </c>
      <c r="W40" s="779">
        <v>3.4499999999999996E-2</v>
      </c>
      <c r="X40" s="779">
        <v>4.4499999999999998E-2</v>
      </c>
      <c r="Y40" s="726"/>
      <c r="Z40" s="726"/>
      <c r="AA40" s="726"/>
      <c r="AB40" s="726"/>
      <c r="AC40" s="726"/>
      <c r="AD40" s="726"/>
      <c r="AE40" s="726"/>
      <c r="AF40" s="1055" t="s">
        <v>731</v>
      </c>
      <c r="AG40" s="1072" t="s">
        <v>437</v>
      </c>
      <c r="AH40" s="1053" t="s">
        <v>663</v>
      </c>
      <c r="AI40" s="1053" t="s">
        <v>693</v>
      </c>
      <c r="AJ40" s="1053" t="s">
        <v>748</v>
      </c>
      <c r="AK40" s="1053" t="s">
        <v>435</v>
      </c>
      <c r="AL40" s="1053">
        <v>6</v>
      </c>
      <c r="AM40" s="1053" t="s">
        <v>71</v>
      </c>
      <c r="AN40" s="1057">
        <v>184492</v>
      </c>
      <c r="AO40" s="1057">
        <v>91914</v>
      </c>
      <c r="AP40" s="1057">
        <v>92578</v>
      </c>
      <c r="AQ40" s="1053" t="s">
        <v>71</v>
      </c>
      <c r="AR40" s="1053" t="s">
        <v>71</v>
      </c>
      <c r="AS40" s="1053" t="s">
        <v>71</v>
      </c>
      <c r="AT40" s="1053" t="s">
        <v>71</v>
      </c>
      <c r="AU40" s="1053" t="s">
        <v>71</v>
      </c>
      <c r="AV40" s="1053" t="s">
        <v>71</v>
      </c>
      <c r="AW40" s="1053" t="s">
        <v>71</v>
      </c>
      <c r="AX40" s="1053" t="s">
        <v>71</v>
      </c>
      <c r="AY40" s="814"/>
    </row>
    <row r="41" spans="1:51" ht="18" x14ac:dyDescent="0.25">
      <c r="A41" s="1053"/>
      <c r="B41" s="1053"/>
      <c r="C41" s="1070"/>
      <c r="D41" s="697" t="s">
        <v>3</v>
      </c>
      <c r="E41" s="731">
        <v>66654.77512325233</v>
      </c>
      <c r="F41" s="731">
        <v>66654.77512325233</v>
      </c>
      <c r="G41" s="731">
        <v>66654.77512325233</v>
      </c>
      <c r="H41" s="767">
        <v>23644642.966294996</v>
      </c>
      <c r="I41" s="767">
        <v>23283050.800000001</v>
      </c>
      <c r="J41" s="767">
        <v>25198823.510000002</v>
      </c>
      <c r="K41" s="767">
        <v>22957809.46286951</v>
      </c>
      <c r="L41" s="723"/>
      <c r="M41" s="723"/>
      <c r="N41" s="723"/>
      <c r="O41" s="723"/>
      <c r="P41" s="723"/>
      <c r="Q41" s="723"/>
      <c r="R41" s="723"/>
      <c r="S41" s="703"/>
      <c r="T41" s="780">
        <v>66654.77512325233</v>
      </c>
      <c r="U41" s="781">
        <v>23644642.966294996</v>
      </c>
      <c r="V41" s="786">
        <v>23283050.763606366</v>
      </c>
      <c r="W41" s="781">
        <v>25198823.510000002</v>
      </c>
      <c r="X41" s="781">
        <v>22957809.46286951</v>
      </c>
      <c r="Y41" s="704"/>
      <c r="Z41" s="704"/>
      <c r="AA41" s="704"/>
      <c r="AB41" s="704"/>
      <c r="AC41" s="704"/>
      <c r="AD41" s="704"/>
      <c r="AE41" s="704"/>
      <c r="AF41" s="1055"/>
      <c r="AG41" s="1072"/>
      <c r="AH41" s="1053"/>
      <c r="AI41" s="1053"/>
      <c r="AJ41" s="1053"/>
      <c r="AK41" s="1053"/>
      <c r="AL41" s="1053"/>
      <c r="AM41" s="1053"/>
      <c r="AN41" s="1057"/>
      <c r="AO41" s="1057"/>
      <c r="AP41" s="1057"/>
      <c r="AQ41" s="1053"/>
      <c r="AR41" s="1053"/>
      <c r="AS41" s="1053"/>
      <c r="AT41" s="1053"/>
      <c r="AU41" s="1053"/>
      <c r="AV41" s="1053"/>
      <c r="AW41" s="1053"/>
      <c r="AX41" s="1053"/>
      <c r="AY41" s="814"/>
    </row>
    <row r="42" spans="1:51" ht="27" x14ac:dyDescent="0.25">
      <c r="A42" s="1053"/>
      <c r="B42" s="1053"/>
      <c r="C42" s="1070"/>
      <c r="D42" s="696" t="s">
        <v>42</v>
      </c>
      <c r="E42" s="731">
        <v>0</v>
      </c>
      <c r="F42" s="731">
        <v>0</v>
      </c>
      <c r="G42" s="731">
        <v>0</v>
      </c>
      <c r="H42" s="767">
        <v>0</v>
      </c>
      <c r="I42" s="767">
        <v>0</v>
      </c>
      <c r="J42" s="767">
        <v>0</v>
      </c>
      <c r="K42" s="767">
        <v>0</v>
      </c>
      <c r="L42" s="723"/>
      <c r="M42" s="723"/>
      <c r="N42" s="723"/>
      <c r="O42" s="723"/>
      <c r="P42" s="723"/>
      <c r="Q42" s="723"/>
      <c r="R42" s="723"/>
      <c r="S42" s="728"/>
      <c r="T42" s="783">
        <v>0</v>
      </c>
      <c r="U42" s="784">
        <v>0</v>
      </c>
      <c r="V42" s="784">
        <v>0</v>
      </c>
      <c r="W42" s="784">
        <v>0</v>
      </c>
      <c r="X42" s="784">
        <v>0</v>
      </c>
      <c r="Y42" s="729"/>
      <c r="Z42" s="729"/>
      <c r="AA42" s="729"/>
      <c r="AB42" s="729"/>
      <c r="AC42" s="729"/>
      <c r="AD42" s="729"/>
      <c r="AE42" s="729"/>
      <c r="AF42" s="1055"/>
      <c r="AG42" s="1072"/>
      <c r="AH42" s="1053"/>
      <c r="AI42" s="1053"/>
      <c r="AJ42" s="1053"/>
      <c r="AK42" s="1053"/>
      <c r="AL42" s="1053"/>
      <c r="AM42" s="1053"/>
      <c r="AN42" s="1057"/>
      <c r="AO42" s="1057"/>
      <c r="AP42" s="1057"/>
      <c r="AQ42" s="1053"/>
      <c r="AR42" s="1053"/>
      <c r="AS42" s="1053"/>
      <c r="AT42" s="1053"/>
      <c r="AU42" s="1053"/>
      <c r="AV42" s="1053"/>
      <c r="AW42" s="1053"/>
      <c r="AX42" s="1053"/>
      <c r="AY42" s="814"/>
    </row>
    <row r="43" spans="1:51" ht="27" x14ac:dyDescent="0.25">
      <c r="A43" s="1053"/>
      <c r="B43" s="1053"/>
      <c r="C43" s="1070"/>
      <c r="D43" s="697" t="s">
        <v>4</v>
      </c>
      <c r="E43" s="731">
        <v>5286803.7243470261</v>
      </c>
      <c r="F43" s="731">
        <v>5286803.7243470261</v>
      </c>
      <c r="G43" s="731">
        <v>5286803.7243470261</v>
      </c>
      <c r="H43" s="767">
        <v>5286803.7243470261</v>
      </c>
      <c r="I43" s="767">
        <v>5286803.7243470261</v>
      </c>
      <c r="J43" s="767">
        <v>5286803.7243470261</v>
      </c>
      <c r="K43" s="767">
        <v>5286803.7243470261</v>
      </c>
      <c r="L43" s="723"/>
      <c r="M43" s="723"/>
      <c r="N43" s="723"/>
      <c r="O43" s="723"/>
      <c r="P43" s="723"/>
      <c r="Q43" s="723"/>
      <c r="R43" s="723"/>
      <c r="S43" s="728"/>
      <c r="T43" s="780">
        <v>5286803.7243470261</v>
      </c>
      <c r="U43" s="784">
        <v>5286803.7243470261</v>
      </c>
      <c r="V43" s="784">
        <v>5286803.7243470261</v>
      </c>
      <c r="W43" s="784">
        <v>5286803.7243470261</v>
      </c>
      <c r="X43" s="784">
        <v>5286803.7243470261</v>
      </c>
      <c r="Y43" s="729"/>
      <c r="Z43" s="729"/>
      <c r="AA43" s="729"/>
      <c r="AB43" s="729"/>
      <c r="AC43" s="729"/>
      <c r="AD43" s="729"/>
      <c r="AE43" s="729"/>
      <c r="AF43" s="1055"/>
      <c r="AG43" s="1072"/>
      <c r="AH43" s="1053"/>
      <c r="AI43" s="1053"/>
      <c r="AJ43" s="1053"/>
      <c r="AK43" s="1053"/>
      <c r="AL43" s="1053"/>
      <c r="AM43" s="1053"/>
      <c r="AN43" s="1057"/>
      <c r="AO43" s="1057"/>
      <c r="AP43" s="1057"/>
      <c r="AQ43" s="1053"/>
      <c r="AR43" s="1053"/>
      <c r="AS43" s="1053"/>
      <c r="AT43" s="1053"/>
      <c r="AU43" s="1053"/>
      <c r="AV43" s="1053"/>
      <c r="AW43" s="1053"/>
      <c r="AX43" s="1053"/>
      <c r="AY43" s="814"/>
    </row>
    <row r="44" spans="1:51" ht="27" x14ac:dyDescent="0.25">
      <c r="A44" s="1053"/>
      <c r="B44" s="1053"/>
      <c r="C44" s="1070"/>
      <c r="D44" s="696" t="s">
        <v>43</v>
      </c>
      <c r="E44" s="731">
        <v>0.05</v>
      </c>
      <c r="F44" s="731">
        <v>0.05</v>
      </c>
      <c r="G44" s="731">
        <v>0.05</v>
      </c>
      <c r="H44" s="767">
        <v>0.05</v>
      </c>
      <c r="I44" s="767">
        <v>0.05</v>
      </c>
      <c r="J44" s="767">
        <v>0.05</v>
      </c>
      <c r="K44" s="767">
        <v>0.05</v>
      </c>
      <c r="L44" s="723"/>
      <c r="M44" s="723"/>
      <c r="N44" s="723"/>
      <c r="O44" s="723"/>
      <c r="P44" s="723"/>
      <c r="Q44" s="723"/>
      <c r="R44" s="723"/>
      <c r="S44" s="728"/>
      <c r="T44" s="783">
        <v>3.7499999999999999E-3</v>
      </c>
      <c r="U44" s="785">
        <v>1.15E-2</v>
      </c>
      <c r="V44" s="785">
        <v>2.3E-2</v>
      </c>
      <c r="W44" s="784">
        <v>3.4499999999999996E-2</v>
      </c>
      <c r="X44" s="784">
        <v>4.4499999999999998E-2</v>
      </c>
      <c r="Y44" s="729"/>
      <c r="Z44" s="729"/>
      <c r="AA44" s="729"/>
      <c r="AB44" s="729"/>
      <c r="AC44" s="729"/>
      <c r="AD44" s="729"/>
      <c r="AE44" s="729"/>
      <c r="AF44" s="1055"/>
      <c r="AG44" s="1072"/>
      <c r="AH44" s="1053"/>
      <c r="AI44" s="1053"/>
      <c r="AJ44" s="1053"/>
      <c r="AK44" s="1053"/>
      <c r="AL44" s="1053"/>
      <c r="AM44" s="1053"/>
      <c r="AN44" s="1057"/>
      <c r="AO44" s="1057"/>
      <c r="AP44" s="1057"/>
      <c r="AQ44" s="1053"/>
      <c r="AR44" s="1053"/>
      <c r="AS44" s="1053"/>
      <c r="AT44" s="1053"/>
      <c r="AU44" s="1053"/>
      <c r="AV44" s="1053"/>
      <c r="AW44" s="1053"/>
      <c r="AX44" s="1053"/>
      <c r="AY44" s="814"/>
    </row>
    <row r="45" spans="1:51" ht="27" x14ac:dyDescent="0.25">
      <c r="A45" s="1053"/>
      <c r="B45" s="1053"/>
      <c r="C45" s="1070"/>
      <c r="D45" s="697" t="s">
        <v>45</v>
      </c>
      <c r="E45" s="731">
        <v>5353458.4994702786</v>
      </c>
      <c r="F45" s="731">
        <v>5353458.4994702786</v>
      </c>
      <c r="G45" s="731">
        <v>5353458.4994702786</v>
      </c>
      <c r="H45" s="767">
        <v>28931446.690642022</v>
      </c>
      <c r="I45" s="767">
        <v>28569854.524347026</v>
      </c>
      <c r="J45" s="767">
        <v>30485627.234347027</v>
      </c>
      <c r="K45" s="767">
        <v>28244613.187216535</v>
      </c>
      <c r="L45" s="723"/>
      <c r="M45" s="723"/>
      <c r="N45" s="723"/>
      <c r="O45" s="723"/>
      <c r="P45" s="723"/>
      <c r="Q45" s="723"/>
      <c r="R45" s="723"/>
      <c r="S45" s="727"/>
      <c r="T45" s="780">
        <v>5353458.4994702786</v>
      </c>
      <c r="U45" s="767">
        <v>28931446.690642022</v>
      </c>
      <c r="V45" s="784">
        <v>28569854.487953391</v>
      </c>
      <c r="W45" s="767">
        <v>30485627.234347027</v>
      </c>
      <c r="X45" s="767">
        <v>28244613.187216535</v>
      </c>
      <c r="Y45" s="723"/>
      <c r="Z45" s="723"/>
      <c r="AA45" s="723"/>
      <c r="AB45" s="723"/>
      <c r="AC45" s="723"/>
      <c r="AD45" s="723"/>
      <c r="AE45" s="723"/>
      <c r="AF45" s="1055"/>
      <c r="AG45" s="1072"/>
      <c r="AH45" s="1053"/>
      <c r="AI45" s="1053"/>
      <c r="AJ45" s="1053"/>
      <c r="AK45" s="1053"/>
      <c r="AL45" s="1053"/>
      <c r="AM45" s="1053"/>
      <c r="AN45" s="1057"/>
      <c r="AO45" s="1057"/>
      <c r="AP45" s="1057"/>
      <c r="AQ45" s="1053"/>
      <c r="AR45" s="1053"/>
      <c r="AS45" s="1053"/>
      <c r="AT45" s="1053"/>
      <c r="AU45" s="1053"/>
      <c r="AV45" s="1053"/>
      <c r="AW45" s="1053"/>
      <c r="AX45" s="1053"/>
      <c r="AY45" s="814"/>
    </row>
    <row r="46" spans="1:51" ht="18" x14ac:dyDescent="0.25">
      <c r="A46" s="1053"/>
      <c r="B46" s="1053"/>
      <c r="C46" s="1070" t="s">
        <v>503</v>
      </c>
      <c r="D46" s="698" t="s">
        <v>41</v>
      </c>
      <c r="E46" s="731">
        <v>0.05</v>
      </c>
      <c r="F46" s="731">
        <v>0.05</v>
      </c>
      <c r="G46" s="731">
        <v>0.05</v>
      </c>
      <c r="H46" s="767">
        <v>0.05</v>
      </c>
      <c r="I46" s="767">
        <v>0.05</v>
      </c>
      <c r="J46" s="767">
        <v>0.05</v>
      </c>
      <c r="K46" s="767">
        <v>0.05</v>
      </c>
      <c r="L46" s="723"/>
      <c r="M46" s="723"/>
      <c r="N46" s="723"/>
      <c r="O46" s="723"/>
      <c r="P46" s="723"/>
      <c r="Q46" s="723"/>
      <c r="R46" s="723"/>
      <c r="S46" s="725"/>
      <c r="T46" s="787">
        <v>3.7499999999999999E-3</v>
      </c>
      <c r="U46" s="779">
        <v>1.15E-2</v>
      </c>
      <c r="V46" s="779">
        <v>2.3E-2</v>
      </c>
      <c r="W46" s="779">
        <v>3.4499999999999996E-2</v>
      </c>
      <c r="X46" s="779">
        <v>4.4499999999999998E-2</v>
      </c>
      <c r="Y46" s="726"/>
      <c r="Z46" s="726"/>
      <c r="AA46" s="726"/>
      <c r="AB46" s="726"/>
      <c r="AC46" s="726"/>
      <c r="AD46" s="726"/>
      <c r="AE46" s="726"/>
      <c r="AF46" s="1055" t="s">
        <v>732</v>
      </c>
      <c r="AG46" s="1072" t="s">
        <v>440</v>
      </c>
      <c r="AH46" s="1053" t="s">
        <v>694</v>
      </c>
      <c r="AI46" s="1053" t="s">
        <v>754</v>
      </c>
      <c r="AJ46" s="1053" t="s">
        <v>748</v>
      </c>
      <c r="AK46" s="1053" t="s">
        <v>435</v>
      </c>
      <c r="AL46" s="1053">
        <v>4</v>
      </c>
      <c r="AM46" s="1053" t="s">
        <v>71</v>
      </c>
      <c r="AN46" s="1057">
        <v>733740</v>
      </c>
      <c r="AO46" s="1057">
        <v>353078</v>
      </c>
      <c r="AP46" s="1057">
        <v>380662</v>
      </c>
      <c r="AQ46" s="1053" t="s">
        <v>71</v>
      </c>
      <c r="AR46" s="1053" t="s">
        <v>71</v>
      </c>
      <c r="AS46" s="1053" t="s">
        <v>71</v>
      </c>
      <c r="AT46" s="1053" t="s">
        <v>71</v>
      </c>
      <c r="AU46" s="1053" t="s">
        <v>71</v>
      </c>
      <c r="AV46" s="1053" t="s">
        <v>71</v>
      </c>
      <c r="AW46" s="1053" t="s">
        <v>71</v>
      </c>
      <c r="AX46" s="1053" t="s">
        <v>71</v>
      </c>
      <c r="AY46" s="814"/>
    </row>
    <row r="47" spans="1:51" ht="18" x14ac:dyDescent="0.25">
      <c r="A47" s="1053"/>
      <c r="B47" s="1053"/>
      <c r="C47" s="1070"/>
      <c r="D47" s="697" t="s">
        <v>3</v>
      </c>
      <c r="E47" s="731">
        <v>23317.706460158661</v>
      </c>
      <c r="F47" s="731">
        <v>23317.706460158661</v>
      </c>
      <c r="G47" s="731">
        <v>23317.706460158661</v>
      </c>
      <c r="H47" s="767">
        <v>46841295.385455362</v>
      </c>
      <c r="I47" s="767">
        <v>57274175.399999999</v>
      </c>
      <c r="J47" s="767">
        <v>62172787.109999999</v>
      </c>
      <c r="K47" s="767">
        <v>61938376.685111694</v>
      </c>
      <c r="L47" s="723"/>
      <c r="M47" s="723"/>
      <c r="N47" s="723"/>
      <c r="O47" s="723"/>
      <c r="P47" s="723"/>
      <c r="Q47" s="723"/>
      <c r="R47" s="723"/>
      <c r="S47" s="703"/>
      <c r="T47" s="780">
        <v>23317.706460158661</v>
      </c>
      <c r="U47" s="781">
        <v>46841295.385455362</v>
      </c>
      <c r="V47" s="786">
        <v>57274175.406582184</v>
      </c>
      <c r="W47" s="781">
        <v>62172787.109999999</v>
      </c>
      <c r="X47" s="781">
        <v>61938376.685111694</v>
      </c>
      <c r="Y47" s="704"/>
      <c r="Z47" s="704"/>
      <c r="AA47" s="704"/>
      <c r="AB47" s="704"/>
      <c r="AC47" s="704"/>
      <c r="AD47" s="704"/>
      <c r="AE47" s="704"/>
      <c r="AF47" s="1055"/>
      <c r="AG47" s="1072"/>
      <c r="AH47" s="1053"/>
      <c r="AI47" s="1053"/>
      <c r="AJ47" s="1053"/>
      <c r="AK47" s="1053"/>
      <c r="AL47" s="1053"/>
      <c r="AM47" s="1053"/>
      <c r="AN47" s="1057"/>
      <c r="AO47" s="1057"/>
      <c r="AP47" s="1057"/>
      <c r="AQ47" s="1053"/>
      <c r="AR47" s="1053"/>
      <c r="AS47" s="1053"/>
      <c r="AT47" s="1053"/>
      <c r="AU47" s="1053"/>
      <c r="AV47" s="1053"/>
      <c r="AW47" s="1053"/>
      <c r="AX47" s="1053"/>
      <c r="AY47" s="814"/>
    </row>
    <row r="48" spans="1:51" ht="27" x14ac:dyDescent="0.25">
      <c r="A48" s="1053"/>
      <c r="B48" s="1053"/>
      <c r="C48" s="1070"/>
      <c r="D48" s="696" t="s">
        <v>42</v>
      </c>
      <c r="E48" s="731">
        <v>0</v>
      </c>
      <c r="F48" s="731">
        <v>0</v>
      </c>
      <c r="G48" s="731">
        <v>0</v>
      </c>
      <c r="H48" s="767">
        <v>0</v>
      </c>
      <c r="I48" s="767">
        <v>0</v>
      </c>
      <c r="J48" s="767">
        <v>0</v>
      </c>
      <c r="K48" s="767">
        <v>0</v>
      </c>
      <c r="L48" s="723"/>
      <c r="M48" s="723"/>
      <c r="N48" s="723"/>
      <c r="O48" s="723"/>
      <c r="P48" s="723"/>
      <c r="Q48" s="723"/>
      <c r="R48" s="723"/>
      <c r="S48" s="728"/>
      <c r="T48" s="783">
        <v>0</v>
      </c>
      <c r="U48" s="784">
        <v>0</v>
      </c>
      <c r="V48" s="784">
        <v>0</v>
      </c>
      <c r="W48" s="784">
        <v>0</v>
      </c>
      <c r="X48" s="784">
        <v>0</v>
      </c>
      <c r="Y48" s="729"/>
      <c r="Z48" s="729"/>
      <c r="AA48" s="729"/>
      <c r="AB48" s="729"/>
      <c r="AC48" s="729"/>
      <c r="AD48" s="729"/>
      <c r="AE48" s="729"/>
      <c r="AF48" s="1055"/>
      <c r="AG48" s="1072"/>
      <c r="AH48" s="1053"/>
      <c r="AI48" s="1053"/>
      <c r="AJ48" s="1053"/>
      <c r="AK48" s="1053"/>
      <c r="AL48" s="1053"/>
      <c r="AM48" s="1053"/>
      <c r="AN48" s="1057"/>
      <c r="AO48" s="1057"/>
      <c r="AP48" s="1057"/>
      <c r="AQ48" s="1053"/>
      <c r="AR48" s="1053"/>
      <c r="AS48" s="1053"/>
      <c r="AT48" s="1053"/>
      <c r="AU48" s="1053"/>
      <c r="AV48" s="1053"/>
      <c r="AW48" s="1053"/>
      <c r="AX48" s="1053"/>
      <c r="AY48" s="814"/>
    </row>
    <row r="49" spans="1:51" ht="27" x14ac:dyDescent="0.25">
      <c r="A49" s="1053"/>
      <c r="B49" s="1053"/>
      <c r="C49" s="1070"/>
      <c r="D49" s="697" t="s">
        <v>4</v>
      </c>
      <c r="E49" s="731">
        <v>1126535.3924770036</v>
      </c>
      <c r="F49" s="731">
        <v>1126535.3924770036</v>
      </c>
      <c r="G49" s="731">
        <v>1126535.3924770036</v>
      </c>
      <c r="H49" s="767">
        <v>1126535.3924770036</v>
      </c>
      <c r="I49" s="767">
        <v>1126535.3924770036</v>
      </c>
      <c r="J49" s="767">
        <v>1126535.3924770036</v>
      </c>
      <c r="K49" s="767">
        <v>1126535.3924770036</v>
      </c>
      <c r="L49" s="723"/>
      <c r="M49" s="723"/>
      <c r="N49" s="723"/>
      <c r="O49" s="723"/>
      <c r="P49" s="723"/>
      <c r="Q49" s="723"/>
      <c r="R49" s="723"/>
      <c r="S49" s="728"/>
      <c r="T49" s="780">
        <v>1126535.3924770036</v>
      </c>
      <c r="U49" s="784">
        <v>1126535.3924770036</v>
      </c>
      <c r="V49" s="784">
        <v>1126535.3924770036</v>
      </c>
      <c r="W49" s="784">
        <v>1126535.3924770036</v>
      </c>
      <c r="X49" s="784">
        <v>1126535.3924770036</v>
      </c>
      <c r="Y49" s="729"/>
      <c r="Z49" s="729"/>
      <c r="AA49" s="729"/>
      <c r="AB49" s="729"/>
      <c r="AC49" s="729"/>
      <c r="AD49" s="729"/>
      <c r="AE49" s="729"/>
      <c r="AF49" s="1055"/>
      <c r="AG49" s="1072"/>
      <c r="AH49" s="1053"/>
      <c r="AI49" s="1053"/>
      <c r="AJ49" s="1053"/>
      <c r="AK49" s="1053"/>
      <c r="AL49" s="1053"/>
      <c r="AM49" s="1053"/>
      <c r="AN49" s="1057"/>
      <c r="AO49" s="1057"/>
      <c r="AP49" s="1057"/>
      <c r="AQ49" s="1053"/>
      <c r="AR49" s="1053"/>
      <c r="AS49" s="1053"/>
      <c r="AT49" s="1053"/>
      <c r="AU49" s="1053"/>
      <c r="AV49" s="1053"/>
      <c r="AW49" s="1053"/>
      <c r="AX49" s="1053"/>
      <c r="AY49" s="814"/>
    </row>
    <row r="50" spans="1:51" ht="27" x14ac:dyDescent="0.25">
      <c r="A50" s="1053"/>
      <c r="B50" s="1053"/>
      <c r="C50" s="1070"/>
      <c r="D50" s="696" t="s">
        <v>43</v>
      </c>
      <c r="E50" s="731">
        <v>0.05</v>
      </c>
      <c r="F50" s="731">
        <v>0.05</v>
      </c>
      <c r="G50" s="731">
        <v>0.05</v>
      </c>
      <c r="H50" s="767">
        <v>0.05</v>
      </c>
      <c r="I50" s="767">
        <v>0.05</v>
      </c>
      <c r="J50" s="767">
        <v>0.05</v>
      </c>
      <c r="K50" s="767">
        <v>0.05</v>
      </c>
      <c r="L50" s="723"/>
      <c r="M50" s="723"/>
      <c r="N50" s="723"/>
      <c r="O50" s="723"/>
      <c r="P50" s="723"/>
      <c r="Q50" s="723"/>
      <c r="R50" s="723"/>
      <c r="S50" s="728"/>
      <c r="T50" s="783">
        <v>3.7499999999999999E-3</v>
      </c>
      <c r="U50" s="784">
        <v>1.15E-2</v>
      </c>
      <c r="V50" s="784">
        <v>2.3E-2</v>
      </c>
      <c r="W50" s="784">
        <v>3.4499999999999996E-2</v>
      </c>
      <c r="X50" s="784">
        <v>4.4499999999999998E-2</v>
      </c>
      <c r="Y50" s="729"/>
      <c r="Z50" s="729"/>
      <c r="AA50" s="729"/>
      <c r="AB50" s="729"/>
      <c r="AC50" s="729"/>
      <c r="AD50" s="729"/>
      <c r="AE50" s="729"/>
      <c r="AF50" s="1055"/>
      <c r="AG50" s="1072"/>
      <c r="AH50" s="1053"/>
      <c r="AI50" s="1053"/>
      <c r="AJ50" s="1053"/>
      <c r="AK50" s="1053"/>
      <c r="AL50" s="1053"/>
      <c r="AM50" s="1053"/>
      <c r="AN50" s="1057"/>
      <c r="AO50" s="1057"/>
      <c r="AP50" s="1057"/>
      <c r="AQ50" s="1053"/>
      <c r="AR50" s="1053"/>
      <c r="AS50" s="1053"/>
      <c r="AT50" s="1053"/>
      <c r="AU50" s="1053"/>
      <c r="AV50" s="1053"/>
      <c r="AW50" s="1053"/>
      <c r="AX50" s="1053"/>
      <c r="AY50" s="814"/>
    </row>
    <row r="51" spans="1:51" ht="27" x14ac:dyDescent="0.25">
      <c r="A51" s="1053"/>
      <c r="B51" s="1053"/>
      <c r="C51" s="1070"/>
      <c r="D51" s="697" t="s">
        <v>45</v>
      </c>
      <c r="E51" s="731">
        <v>1149853.0989371622</v>
      </c>
      <c r="F51" s="731">
        <v>1149853.0989371622</v>
      </c>
      <c r="G51" s="731">
        <v>1149853.0989371622</v>
      </c>
      <c r="H51" s="767">
        <v>47967830.777932368</v>
      </c>
      <c r="I51" s="767">
        <v>58400710.792477004</v>
      </c>
      <c r="J51" s="767">
        <v>63299322.502477005</v>
      </c>
      <c r="K51" s="767">
        <v>63064912.0775887</v>
      </c>
      <c r="L51" s="723"/>
      <c r="M51" s="723"/>
      <c r="N51" s="723"/>
      <c r="O51" s="723"/>
      <c r="P51" s="723"/>
      <c r="Q51" s="723"/>
      <c r="R51" s="723"/>
      <c r="S51" s="727"/>
      <c r="T51" s="780">
        <v>1149853.0989371622</v>
      </c>
      <c r="U51" s="767">
        <v>47967830.777932368</v>
      </c>
      <c r="V51" s="784">
        <v>58400710.79905919</v>
      </c>
      <c r="W51" s="767">
        <v>63299322.502477005</v>
      </c>
      <c r="X51" s="767">
        <v>63064912.0775887</v>
      </c>
      <c r="Y51" s="723"/>
      <c r="Z51" s="723"/>
      <c r="AA51" s="723"/>
      <c r="AB51" s="723"/>
      <c r="AC51" s="723"/>
      <c r="AD51" s="723"/>
      <c r="AE51" s="723"/>
      <c r="AF51" s="1055"/>
      <c r="AG51" s="1072"/>
      <c r="AH51" s="1053"/>
      <c r="AI51" s="1053"/>
      <c r="AJ51" s="1053"/>
      <c r="AK51" s="1053"/>
      <c r="AL51" s="1053"/>
      <c r="AM51" s="1053"/>
      <c r="AN51" s="1057"/>
      <c r="AO51" s="1057"/>
      <c r="AP51" s="1057"/>
      <c r="AQ51" s="1053"/>
      <c r="AR51" s="1053"/>
      <c r="AS51" s="1053"/>
      <c r="AT51" s="1053"/>
      <c r="AU51" s="1053"/>
      <c r="AV51" s="1053"/>
      <c r="AW51" s="1053"/>
      <c r="AX51" s="1053"/>
      <c r="AY51" s="814"/>
    </row>
    <row r="52" spans="1:51" ht="18" x14ac:dyDescent="0.25">
      <c r="A52" s="1053"/>
      <c r="B52" s="1053"/>
      <c r="C52" s="1070" t="s">
        <v>504</v>
      </c>
      <c r="D52" s="698" t="s">
        <v>41</v>
      </c>
      <c r="E52" s="731">
        <v>0.05</v>
      </c>
      <c r="F52" s="731">
        <v>0.05</v>
      </c>
      <c r="G52" s="731">
        <v>0.05</v>
      </c>
      <c r="H52" s="767">
        <v>0.05</v>
      </c>
      <c r="I52" s="767">
        <v>0.05</v>
      </c>
      <c r="J52" s="767">
        <v>0.05</v>
      </c>
      <c r="K52" s="767">
        <v>0.05</v>
      </c>
      <c r="L52" s="723"/>
      <c r="M52" s="723"/>
      <c r="N52" s="723"/>
      <c r="O52" s="723"/>
      <c r="P52" s="723"/>
      <c r="Q52" s="723"/>
      <c r="R52" s="723"/>
      <c r="S52" s="725"/>
      <c r="T52" s="787">
        <v>3.7499999999999999E-3</v>
      </c>
      <c r="U52" s="779">
        <v>1.15E-2</v>
      </c>
      <c r="V52" s="779">
        <v>2.3E-2</v>
      </c>
      <c r="W52" s="779">
        <v>3.4499999999999996E-2</v>
      </c>
      <c r="X52" s="779">
        <v>4.4499999999999998E-2</v>
      </c>
      <c r="Y52" s="726"/>
      <c r="Z52" s="726"/>
      <c r="AA52" s="726"/>
      <c r="AB52" s="726"/>
      <c r="AC52" s="726"/>
      <c r="AD52" s="726"/>
      <c r="AE52" s="726"/>
      <c r="AF52" s="1055" t="s">
        <v>733</v>
      </c>
      <c r="AG52" s="1072" t="s">
        <v>445</v>
      </c>
      <c r="AH52" s="1053" t="s">
        <v>695</v>
      </c>
      <c r="AI52" s="1053" t="s">
        <v>755</v>
      </c>
      <c r="AJ52" s="1053" t="s">
        <v>748</v>
      </c>
      <c r="AK52" s="1053" t="s">
        <v>435</v>
      </c>
      <c r="AL52" s="1053">
        <v>4</v>
      </c>
      <c r="AM52" s="1053" t="s">
        <v>71</v>
      </c>
      <c r="AN52" s="1057">
        <v>1037929</v>
      </c>
      <c r="AO52" s="1057">
        <v>503962</v>
      </c>
      <c r="AP52" s="1057">
        <v>533967</v>
      </c>
      <c r="AQ52" s="1053" t="s">
        <v>71</v>
      </c>
      <c r="AR52" s="1053" t="s">
        <v>71</v>
      </c>
      <c r="AS52" s="1053" t="s">
        <v>71</v>
      </c>
      <c r="AT52" s="1053" t="s">
        <v>71</v>
      </c>
      <c r="AU52" s="1053" t="s">
        <v>71</v>
      </c>
      <c r="AV52" s="1053" t="s">
        <v>71</v>
      </c>
      <c r="AW52" s="1053" t="s">
        <v>71</v>
      </c>
      <c r="AX52" s="1053" t="s">
        <v>71</v>
      </c>
      <c r="AY52" s="814"/>
    </row>
    <row r="53" spans="1:51" ht="18" x14ac:dyDescent="0.25">
      <c r="A53" s="1053"/>
      <c r="B53" s="1053"/>
      <c r="C53" s="1070"/>
      <c r="D53" s="697" t="s">
        <v>3</v>
      </c>
      <c r="E53" s="731">
        <v>365257.81992873346</v>
      </c>
      <c r="F53" s="731">
        <v>365257.81992873346</v>
      </c>
      <c r="G53" s="731">
        <v>365257.81992873346</v>
      </c>
      <c r="H53" s="767">
        <v>71703201.976706579</v>
      </c>
      <c r="I53" s="767">
        <v>195396206</v>
      </c>
      <c r="J53" s="767">
        <v>208011385.12</v>
      </c>
      <c r="K53" s="767">
        <v>205654450.3324371</v>
      </c>
      <c r="L53" s="723"/>
      <c r="M53" s="723"/>
      <c r="N53" s="723"/>
      <c r="O53" s="723"/>
      <c r="P53" s="723"/>
      <c r="Q53" s="723"/>
      <c r="R53" s="723"/>
      <c r="S53" s="703"/>
      <c r="T53" s="780">
        <v>365257.81992873346</v>
      </c>
      <c r="U53" s="781">
        <v>71703201.976706579</v>
      </c>
      <c r="V53" s="786">
        <v>195396206.13873827</v>
      </c>
      <c r="W53" s="781">
        <v>208011385.12</v>
      </c>
      <c r="X53" s="781">
        <v>205654450.3324371</v>
      </c>
      <c r="Y53" s="704"/>
      <c r="Z53" s="704"/>
      <c r="AA53" s="704"/>
      <c r="AB53" s="704"/>
      <c r="AC53" s="704"/>
      <c r="AD53" s="704"/>
      <c r="AE53" s="704"/>
      <c r="AF53" s="1055"/>
      <c r="AG53" s="1072"/>
      <c r="AH53" s="1053"/>
      <c r="AI53" s="1053"/>
      <c r="AJ53" s="1053"/>
      <c r="AK53" s="1053"/>
      <c r="AL53" s="1053"/>
      <c r="AM53" s="1053"/>
      <c r="AN53" s="1057"/>
      <c r="AO53" s="1057"/>
      <c r="AP53" s="1057"/>
      <c r="AQ53" s="1053"/>
      <c r="AR53" s="1053"/>
      <c r="AS53" s="1053"/>
      <c r="AT53" s="1053"/>
      <c r="AU53" s="1053"/>
      <c r="AV53" s="1053"/>
      <c r="AW53" s="1053"/>
      <c r="AX53" s="1053"/>
      <c r="AY53" s="814"/>
    </row>
    <row r="54" spans="1:51" ht="27" x14ac:dyDescent="0.25">
      <c r="A54" s="1053"/>
      <c r="B54" s="1053"/>
      <c r="C54" s="1070"/>
      <c r="D54" s="696" t="s">
        <v>42</v>
      </c>
      <c r="E54" s="731">
        <v>0</v>
      </c>
      <c r="F54" s="731">
        <v>0</v>
      </c>
      <c r="G54" s="731">
        <v>0</v>
      </c>
      <c r="H54" s="767">
        <v>0</v>
      </c>
      <c r="I54" s="767">
        <v>0</v>
      </c>
      <c r="J54" s="767">
        <v>0</v>
      </c>
      <c r="K54" s="767">
        <v>0</v>
      </c>
      <c r="L54" s="723"/>
      <c r="M54" s="723"/>
      <c r="N54" s="723"/>
      <c r="O54" s="723"/>
      <c r="P54" s="723"/>
      <c r="Q54" s="723"/>
      <c r="R54" s="723"/>
      <c r="S54" s="728"/>
      <c r="T54" s="783">
        <v>0</v>
      </c>
      <c r="U54" s="784">
        <v>0</v>
      </c>
      <c r="V54" s="784">
        <v>0</v>
      </c>
      <c r="W54" s="784">
        <v>0</v>
      </c>
      <c r="X54" s="784">
        <v>0</v>
      </c>
      <c r="Y54" s="729"/>
      <c r="Z54" s="729"/>
      <c r="AA54" s="729"/>
      <c r="AB54" s="729"/>
      <c r="AC54" s="729"/>
      <c r="AD54" s="729"/>
      <c r="AE54" s="729"/>
      <c r="AF54" s="1055"/>
      <c r="AG54" s="1072"/>
      <c r="AH54" s="1053"/>
      <c r="AI54" s="1053"/>
      <c r="AJ54" s="1053"/>
      <c r="AK54" s="1053"/>
      <c r="AL54" s="1053"/>
      <c r="AM54" s="1053"/>
      <c r="AN54" s="1057"/>
      <c r="AO54" s="1057"/>
      <c r="AP54" s="1057"/>
      <c r="AQ54" s="1053"/>
      <c r="AR54" s="1053"/>
      <c r="AS54" s="1053"/>
      <c r="AT54" s="1053"/>
      <c r="AU54" s="1053"/>
      <c r="AV54" s="1053"/>
      <c r="AW54" s="1053"/>
      <c r="AX54" s="1053"/>
      <c r="AY54" s="814"/>
    </row>
    <row r="55" spans="1:51" ht="27" x14ac:dyDescent="0.25">
      <c r="A55" s="1053"/>
      <c r="B55" s="1053"/>
      <c r="C55" s="1070"/>
      <c r="D55" s="697" t="s">
        <v>4</v>
      </c>
      <c r="E55" s="731">
        <v>1209293.175015019</v>
      </c>
      <c r="F55" s="731">
        <v>1209293.175015019</v>
      </c>
      <c r="G55" s="731">
        <v>1209293.175015019</v>
      </c>
      <c r="H55" s="767">
        <v>1209293.175015019</v>
      </c>
      <c r="I55" s="767">
        <v>1209293.175015019</v>
      </c>
      <c r="J55" s="767">
        <v>1209293.175015019</v>
      </c>
      <c r="K55" s="767">
        <v>1209293.175015019</v>
      </c>
      <c r="L55" s="723"/>
      <c r="M55" s="723"/>
      <c r="N55" s="723"/>
      <c r="O55" s="723"/>
      <c r="P55" s="723"/>
      <c r="Q55" s="723"/>
      <c r="R55" s="723"/>
      <c r="S55" s="728"/>
      <c r="T55" s="780">
        <v>1209293.175015019</v>
      </c>
      <c r="U55" s="784">
        <v>1209293.175015019</v>
      </c>
      <c r="V55" s="784">
        <v>1209293.175015019</v>
      </c>
      <c r="W55" s="784">
        <v>1209293.175015019</v>
      </c>
      <c r="X55" s="784">
        <v>1209293.175015019</v>
      </c>
      <c r="Y55" s="729"/>
      <c r="Z55" s="729"/>
      <c r="AA55" s="729"/>
      <c r="AB55" s="729"/>
      <c r="AC55" s="729"/>
      <c r="AD55" s="729"/>
      <c r="AE55" s="729"/>
      <c r="AF55" s="1055"/>
      <c r="AG55" s="1072"/>
      <c r="AH55" s="1053"/>
      <c r="AI55" s="1053"/>
      <c r="AJ55" s="1053"/>
      <c r="AK55" s="1053"/>
      <c r="AL55" s="1053"/>
      <c r="AM55" s="1053"/>
      <c r="AN55" s="1057"/>
      <c r="AO55" s="1057"/>
      <c r="AP55" s="1057"/>
      <c r="AQ55" s="1053"/>
      <c r="AR55" s="1053"/>
      <c r="AS55" s="1053"/>
      <c r="AT55" s="1053"/>
      <c r="AU55" s="1053"/>
      <c r="AV55" s="1053"/>
      <c r="AW55" s="1053"/>
      <c r="AX55" s="1053"/>
      <c r="AY55" s="814"/>
    </row>
    <row r="56" spans="1:51" ht="27" x14ac:dyDescent="0.25">
      <c r="A56" s="1053"/>
      <c r="B56" s="1053"/>
      <c r="C56" s="1070"/>
      <c r="D56" s="696" t="s">
        <v>43</v>
      </c>
      <c r="E56" s="731">
        <v>0.05</v>
      </c>
      <c r="F56" s="731">
        <v>0.05</v>
      </c>
      <c r="G56" s="731">
        <v>0.05</v>
      </c>
      <c r="H56" s="767">
        <v>3.7499999999999999E-3</v>
      </c>
      <c r="I56" s="767">
        <v>3.7499999999999999E-3</v>
      </c>
      <c r="J56" s="767">
        <v>3.7499999999999999E-3</v>
      </c>
      <c r="K56" s="767">
        <v>0.05</v>
      </c>
      <c r="L56" s="723"/>
      <c r="M56" s="723"/>
      <c r="N56" s="723"/>
      <c r="O56" s="723"/>
      <c r="P56" s="723"/>
      <c r="Q56" s="723"/>
      <c r="R56" s="723"/>
      <c r="S56" s="728"/>
      <c r="T56" s="785">
        <v>3.7499999999999999E-3</v>
      </c>
      <c r="U56" s="785">
        <v>3.7499999999999999E-3</v>
      </c>
      <c r="V56" s="785">
        <v>3.7499999999999999E-3</v>
      </c>
      <c r="W56" s="784">
        <v>3.7499999999999999E-3</v>
      </c>
      <c r="X56" s="784">
        <v>3.7499999999999999E-3</v>
      </c>
      <c r="Y56" s="729"/>
      <c r="Z56" s="729"/>
      <c r="AA56" s="729"/>
      <c r="AB56" s="729"/>
      <c r="AC56" s="729"/>
      <c r="AD56" s="729"/>
      <c r="AE56" s="729"/>
      <c r="AF56" s="1055"/>
      <c r="AG56" s="1072"/>
      <c r="AH56" s="1053"/>
      <c r="AI56" s="1053"/>
      <c r="AJ56" s="1053"/>
      <c r="AK56" s="1053"/>
      <c r="AL56" s="1053"/>
      <c r="AM56" s="1053"/>
      <c r="AN56" s="1057"/>
      <c r="AO56" s="1057"/>
      <c r="AP56" s="1057"/>
      <c r="AQ56" s="1053"/>
      <c r="AR56" s="1053"/>
      <c r="AS56" s="1053"/>
      <c r="AT56" s="1053"/>
      <c r="AU56" s="1053"/>
      <c r="AV56" s="1053"/>
      <c r="AW56" s="1053"/>
      <c r="AX56" s="1053"/>
      <c r="AY56" s="814"/>
    </row>
    <row r="57" spans="1:51" ht="27" x14ac:dyDescent="0.25">
      <c r="A57" s="1053"/>
      <c r="B57" s="1053"/>
      <c r="C57" s="1070"/>
      <c r="D57" s="697" t="s">
        <v>45</v>
      </c>
      <c r="E57" s="731">
        <v>1574550.9949437524</v>
      </c>
      <c r="F57" s="731">
        <v>1574550.9949437524</v>
      </c>
      <c r="G57" s="731">
        <v>1574550.9949437524</v>
      </c>
      <c r="H57" s="767">
        <v>72912495.151721597</v>
      </c>
      <c r="I57" s="767">
        <v>196605499.17501503</v>
      </c>
      <c r="J57" s="767">
        <v>209220678.29501504</v>
      </c>
      <c r="K57" s="767">
        <v>206863743.50745213</v>
      </c>
      <c r="L57" s="723"/>
      <c r="M57" s="723"/>
      <c r="N57" s="723"/>
      <c r="O57" s="723"/>
      <c r="P57" s="723"/>
      <c r="Q57" s="723"/>
      <c r="R57" s="723"/>
      <c r="S57" s="727"/>
      <c r="T57" s="780">
        <v>1574550.9949437524</v>
      </c>
      <c r="U57" s="767">
        <v>72912495.151721597</v>
      </c>
      <c r="V57" s="784">
        <v>196605499.31375331</v>
      </c>
      <c r="W57" s="767">
        <v>209220678.29501504</v>
      </c>
      <c r="X57" s="767">
        <v>206863743.50745213</v>
      </c>
      <c r="Y57" s="723"/>
      <c r="Z57" s="723"/>
      <c r="AA57" s="723"/>
      <c r="AB57" s="723"/>
      <c r="AC57" s="723"/>
      <c r="AD57" s="723"/>
      <c r="AE57" s="723"/>
      <c r="AF57" s="1055"/>
      <c r="AG57" s="1072"/>
      <c r="AH57" s="1053"/>
      <c r="AI57" s="1053"/>
      <c r="AJ57" s="1053"/>
      <c r="AK57" s="1053"/>
      <c r="AL57" s="1053"/>
      <c r="AM57" s="1053"/>
      <c r="AN57" s="1057"/>
      <c r="AO57" s="1057"/>
      <c r="AP57" s="1057"/>
      <c r="AQ57" s="1053"/>
      <c r="AR57" s="1053"/>
      <c r="AS57" s="1053"/>
      <c r="AT57" s="1053"/>
      <c r="AU57" s="1053"/>
      <c r="AV57" s="1053"/>
      <c r="AW57" s="1053"/>
      <c r="AX57" s="1053"/>
      <c r="AY57" s="814"/>
    </row>
    <row r="58" spans="1:51" ht="18" x14ac:dyDescent="0.25">
      <c r="A58" s="1053"/>
      <c r="B58" s="1053"/>
      <c r="C58" s="1070" t="s">
        <v>505</v>
      </c>
      <c r="D58" s="698" t="s">
        <v>41</v>
      </c>
      <c r="E58" s="731">
        <v>0.05</v>
      </c>
      <c r="F58" s="731">
        <v>0.05</v>
      </c>
      <c r="G58" s="731">
        <v>0.05</v>
      </c>
      <c r="H58" s="767">
        <v>0.05</v>
      </c>
      <c r="I58" s="767">
        <v>0.05</v>
      </c>
      <c r="J58" s="767">
        <v>0.05</v>
      </c>
      <c r="K58" s="767">
        <v>0.05</v>
      </c>
      <c r="L58" s="723"/>
      <c r="M58" s="723"/>
      <c r="N58" s="723"/>
      <c r="O58" s="723"/>
      <c r="P58" s="723"/>
      <c r="Q58" s="723"/>
      <c r="R58" s="723"/>
      <c r="S58" s="725"/>
      <c r="T58" s="779">
        <v>3.7499999999999999E-3</v>
      </c>
      <c r="U58" s="779">
        <v>1.15E-2</v>
      </c>
      <c r="V58" s="779">
        <v>2.3E-2</v>
      </c>
      <c r="W58" s="779">
        <v>3.4499999999999996E-2</v>
      </c>
      <c r="X58" s="779">
        <v>4.4499999999999998E-2</v>
      </c>
      <c r="Y58" s="726"/>
      <c r="Z58" s="726"/>
      <c r="AA58" s="726"/>
      <c r="AB58" s="726"/>
      <c r="AC58" s="726"/>
      <c r="AD58" s="726"/>
      <c r="AE58" s="726"/>
      <c r="AF58" s="1055" t="s">
        <v>734</v>
      </c>
      <c r="AG58" s="1072" t="s">
        <v>444</v>
      </c>
      <c r="AH58" s="1053" t="s">
        <v>664</v>
      </c>
      <c r="AI58" s="1053" t="s">
        <v>756</v>
      </c>
      <c r="AJ58" s="1053" t="s">
        <v>748</v>
      </c>
      <c r="AK58" s="1053" t="s">
        <v>435</v>
      </c>
      <c r="AL58" s="1053"/>
      <c r="AM58" s="1053" t="s">
        <v>71</v>
      </c>
      <c r="AN58" s="1057">
        <v>408155</v>
      </c>
      <c r="AO58" s="1057">
        <v>189984</v>
      </c>
      <c r="AP58" s="1057">
        <v>218171</v>
      </c>
      <c r="AQ58" s="1053" t="s">
        <v>71</v>
      </c>
      <c r="AR58" s="1053" t="s">
        <v>71</v>
      </c>
      <c r="AS58" s="1053" t="s">
        <v>71</v>
      </c>
      <c r="AT58" s="1053" t="s">
        <v>71</v>
      </c>
      <c r="AU58" s="1053" t="s">
        <v>71</v>
      </c>
      <c r="AV58" s="1053" t="s">
        <v>71</v>
      </c>
      <c r="AW58" s="1053" t="s">
        <v>71</v>
      </c>
      <c r="AX58" s="1053" t="s">
        <v>71</v>
      </c>
      <c r="AY58" s="814"/>
    </row>
    <row r="59" spans="1:51" ht="18" x14ac:dyDescent="0.25">
      <c r="A59" s="1053"/>
      <c r="B59" s="1053"/>
      <c r="C59" s="1070"/>
      <c r="D59" s="697" t="s">
        <v>3</v>
      </c>
      <c r="E59" s="731">
        <v>35076.509516214464</v>
      </c>
      <c r="F59" s="731">
        <v>35076.509516214464</v>
      </c>
      <c r="G59" s="731">
        <v>35076.509516214464</v>
      </c>
      <c r="H59" s="767">
        <v>42286592.285780802</v>
      </c>
      <c r="I59" s="767">
        <v>104503467</v>
      </c>
      <c r="J59" s="767">
        <v>111834104.09999999</v>
      </c>
      <c r="K59" s="767">
        <v>146886038.58165461</v>
      </c>
      <c r="L59" s="723"/>
      <c r="M59" s="723"/>
      <c r="N59" s="723"/>
      <c r="O59" s="723"/>
      <c r="P59" s="723"/>
      <c r="Q59" s="723"/>
      <c r="R59" s="723"/>
      <c r="S59" s="703"/>
      <c r="T59" s="780">
        <v>35076.509516214464</v>
      </c>
      <c r="U59" s="781">
        <v>42286592.285780802</v>
      </c>
      <c r="V59" s="786">
        <v>104503466.83881071</v>
      </c>
      <c r="W59" s="781">
        <v>111834104.09999999</v>
      </c>
      <c r="X59" s="781">
        <v>146886038.58165461</v>
      </c>
      <c r="Y59" s="704"/>
      <c r="Z59" s="704"/>
      <c r="AA59" s="704"/>
      <c r="AB59" s="704"/>
      <c r="AC59" s="704"/>
      <c r="AD59" s="704"/>
      <c r="AE59" s="704"/>
      <c r="AF59" s="1055"/>
      <c r="AG59" s="1072"/>
      <c r="AH59" s="1053"/>
      <c r="AI59" s="1053"/>
      <c r="AJ59" s="1053"/>
      <c r="AK59" s="1053"/>
      <c r="AL59" s="1053"/>
      <c r="AM59" s="1053"/>
      <c r="AN59" s="1057"/>
      <c r="AO59" s="1057"/>
      <c r="AP59" s="1057"/>
      <c r="AQ59" s="1053"/>
      <c r="AR59" s="1053"/>
      <c r="AS59" s="1053"/>
      <c r="AT59" s="1053"/>
      <c r="AU59" s="1053"/>
      <c r="AV59" s="1053"/>
      <c r="AW59" s="1053"/>
      <c r="AX59" s="1053"/>
      <c r="AY59" s="814"/>
    </row>
    <row r="60" spans="1:51" ht="27" x14ac:dyDescent="0.25">
      <c r="A60" s="1053"/>
      <c r="B60" s="1053"/>
      <c r="C60" s="1070"/>
      <c r="D60" s="696" t="s">
        <v>42</v>
      </c>
      <c r="E60" s="731">
        <v>0</v>
      </c>
      <c r="F60" s="731">
        <v>0</v>
      </c>
      <c r="G60" s="731">
        <v>0</v>
      </c>
      <c r="H60" s="767">
        <v>0</v>
      </c>
      <c r="I60" s="767">
        <v>0</v>
      </c>
      <c r="J60" s="767">
        <v>0</v>
      </c>
      <c r="K60" s="767">
        <v>0</v>
      </c>
      <c r="L60" s="723"/>
      <c r="M60" s="723"/>
      <c r="N60" s="723"/>
      <c r="O60" s="723"/>
      <c r="P60" s="723"/>
      <c r="Q60" s="723"/>
      <c r="R60" s="723"/>
      <c r="S60" s="728"/>
      <c r="T60" s="783">
        <v>0</v>
      </c>
      <c r="U60" s="784">
        <v>0</v>
      </c>
      <c r="V60" s="784">
        <v>0</v>
      </c>
      <c r="W60" s="784">
        <v>0</v>
      </c>
      <c r="X60" s="784">
        <v>0</v>
      </c>
      <c r="Y60" s="729"/>
      <c r="Z60" s="729"/>
      <c r="AA60" s="729"/>
      <c r="AB60" s="729"/>
      <c r="AC60" s="729"/>
      <c r="AD60" s="729"/>
      <c r="AE60" s="729"/>
      <c r="AF60" s="1055"/>
      <c r="AG60" s="1072"/>
      <c r="AH60" s="1053"/>
      <c r="AI60" s="1053"/>
      <c r="AJ60" s="1053"/>
      <c r="AK60" s="1053"/>
      <c r="AL60" s="1053"/>
      <c r="AM60" s="1053"/>
      <c r="AN60" s="1057"/>
      <c r="AO60" s="1057"/>
      <c r="AP60" s="1057"/>
      <c r="AQ60" s="1053"/>
      <c r="AR60" s="1053"/>
      <c r="AS60" s="1053"/>
      <c r="AT60" s="1053"/>
      <c r="AU60" s="1053"/>
      <c r="AV60" s="1053"/>
      <c r="AW60" s="1053"/>
      <c r="AX60" s="1053"/>
      <c r="AY60" s="814"/>
    </row>
    <row r="61" spans="1:51" ht="27" x14ac:dyDescent="0.25">
      <c r="A61" s="1053"/>
      <c r="B61" s="1053"/>
      <c r="C61" s="1070"/>
      <c r="D61" s="697" t="s">
        <v>4</v>
      </c>
      <c r="E61" s="731">
        <v>5331086.5476447279</v>
      </c>
      <c r="F61" s="731">
        <v>5331086.5476447279</v>
      </c>
      <c r="G61" s="731">
        <v>5331086.5476447279</v>
      </c>
      <c r="H61" s="767">
        <v>5331086.5476447279</v>
      </c>
      <c r="I61" s="767">
        <v>5331086.5476447279</v>
      </c>
      <c r="J61" s="767">
        <v>5331086.5476447279</v>
      </c>
      <c r="K61" s="767">
        <v>5331086.5476447279</v>
      </c>
      <c r="L61" s="723"/>
      <c r="M61" s="723"/>
      <c r="N61" s="723"/>
      <c r="O61" s="723"/>
      <c r="P61" s="723"/>
      <c r="Q61" s="723"/>
      <c r="R61" s="723"/>
      <c r="S61" s="728"/>
      <c r="T61" s="780">
        <v>5331086.5476447279</v>
      </c>
      <c r="U61" s="784">
        <v>5331086.5476447279</v>
      </c>
      <c r="V61" s="784">
        <v>5331086.5476447279</v>
      </c>
      <c r="W61" s="784">
        <v>5331086.5476447279</v>
      </c>
      <c r="X61" s="784">
        <v>5331086.5476447279</v>
      </c>
      <c r="Y61" s="729"/>
      <c r="Z61" s="729"/>
      <c r="AA61" s="729"/>
      <c r="AB61" s="729"/>
      <c r="AC61" s="729"/>
      <c r="AD61" s="729"/>
      <c r="AE61" s="729"/>
      <c r="AF61" s="1055"/>
      <c r="AG61" s="1072"/>
      <c r="AH61" s="1053"/>
      <c r="AI61" s="1053"/>
      <c r="AJ61" s="1053"/>
      <c r="AK61" s="1053"/>
      <c r="AL61" s="1053"/>
      <c r="AM61" s="1053"/>
      <c r="AN61" s="1057"/>
      <c r="AO61" s="1057"/>
      <c r="AP61" s="1057"/>
      <c r="AQ61" s="1053"/>
      <c r="AR61" s="1053"/>
      <c r="AS61" s="1053"/>
      <c r="AT61" s="1053"/>
      <c r="AU61" s="1053"/>
      <c r="AV61" s="1053"/>
      <c r="AW61" s="1053"/>
      <c r="AX61" s="1053"/>
      <c r="AY61" s="814"/>
    </row>
    <row r="62" spans="1:51" ht="27" x14ac:dyDescent="0.25">
      <c r="A62" s="1053"/>
      <c r="B62" s="1053"/>
      <c r="C62" s="1070"/>
      <c r="D62" s="696" t="s">
        <v>43</v>
      </c>
      <c r="E62" s="731">
        <v>0.05</v>
      </c>
      <c r="F62" s="731">
        <v>0.05</v>
      </c>
      <c r="G62" s="731">
        <v>0.05</v>
      </c>
      <c r="H62" s="767">
        <v>0.05</v>
      </c>
      <c r="I62" s="767">
        <v>0.05</v>
      </c>
      <c r="J62" s="767">
        <v>0.05</v>
      </c>
      <c r="K62" s="767">
        <v>0.05</v>
      </c>
      <c r="L62" s="723"/>
      <c r="M62" s="723"/>
      <c r="N62" s="723"/>
      <c r="O62" s="723"/>
      <c r="P62" s="723"/>
      <c r="Q62" s="723"/>
      <c r="R62" s="723"/>
      <c r="S62" s="728"/>
      <c r="T62" s="783">
        <v>3.7499999999999999E-3</v>
      </c>
      <c r="U62" s="785">
        <v>1.15E-2</v>
      </c>
      <c r="V62" s="785">
        <v>2.3E-2</v>
      </c>
      <c r="W62" s="784">
        <v>3.4499999999999996E-2</v>
      </c>
      <c r="X62" s="784">
        <v>4.4499999999999998E-2</v>
      </c>
      <c r="Y62" s="729"/>
      <c r="Z62" s="729"/>
      <c r="AA62" s="729"/>
      <c r="AB62" s="729"/>
      <c r="AC62" s="729"/>
      <c r="AD62" s="729"/>
      <c r="AE62" s="729"/>
      <c r="AF62" s="1055"/>
      <c r="AG62" s="1072"/>
      <c r="AH62" s="1053"/>
      <c r="AI62" s="1053"/>
      <c r="AJ62" s="1053"/>
      <c r="AK62" s="1053"/>
      <c r="AL62" s="1053"/>
      <c r="AM62" s="1053"/>
      <c r="AN62" s="1057"/>
      <c r="AO62" s="1057"/>
      <c r="AP62" s="1057"/>
      <c r="AQ62" s="1053"/>
      <c r="AR62" s="1053"/>
      <c r="AS62" s="1053"/>
      <c r="AT62" s="1053"/>
      <c r="AU62" s="1053"/>
      <c r="AV62" s="1053"/>
      <c r="AW62" s="1053"/>
      <c r="AX62" s="1053"/>
      <c r="AY62" s="814"/>
    </row>
    <row r="63" spans="1:51" ht="27" x14ac:dyDescent="0.25">
      <c r="A63" s="1053"/>
      <c r="B63" s="1053"/>
      <c r="C63" s="1070"/>
      <c r="D63" s="697" t="s">
        <v>45</v>
      </c>
      <c r="E63" s="731">
        <v>5366163.0571609419</v>
      </c>
      <c r="F63" s="731">
        <v>5366163.0571609419</v>
      </c>
      <c r="G63" s="731">
        <v>5366163.0571609419</v>
      </c>
      <c r="H63" s="767">
        <v>47617678.833425529</v>
      </c>
      <c r="I63" s="767">
        <v>109834553.54764473</v>
      </c>
      <c r="J63" s="767">
        <v>117165190.64764473</v>
      </c>
      <c r="K63" s="767">
        <v>152217125.12929934</v>
      </c>
      <c r="L63" s="723"/>
      <c r="M63" s="723"/>
      <c r="N63" s="723"/>
      <c r="O63" s="723"/>
      <c r="P63" s="723"/>
      <c r="Q63" s="723"/>
      <c r="R63" s="723"/>
      <c r="S63" s="727"/>
      <c r="T63" s="780">
        <v>5366163.0571609419</v>
      </c>
      <c r="U63" s="767">
        <v>47617678.833425529</v>
      </c>
      <c r="V63" s="784">
        <v>109834553.38645545</v>
      </c>
      <c r="W63" s="767">
        <v>117165190.64764473</v>
      </c>
      <c r="X63" s="767">
        <v>152217125.12929934</v>
      </c>
      <c r="Y63" s="723"/>
      <c r="Z63" s="723"/>
      <c r="AA63" s="723"/>
      <c r="AB63" s="723"/>
      <c r="AC63" s="723"/>
      <c r="AD63" s="723"/>
      <c r="AE63" s="723"/>
      <c r="AF63" s="1055"/>
      <c r="AG63" s="1072"/>
      <c r="AH63" s="1053"/>
      <c r="AI63" s="1053"/>
      <c r="AJ63" s="1053"/>
      <c r="AK63" s="1053"/>
      <c r="AL63" s="1053"/>
      <c r="AM63" s="1053"/>
      <c r="AN63" s="1057"/>
      <c r="AO63" s="1057"/>
      <c r="AP63" s="1057"/>
      <c r="AQ63" s="1053"/>
      <c r="AR63" s="1053"/>
      <c r="AS63" s="1053"/>
      <c r="AT63" s="1053"/>
      <c r="AU63" s="1053"/>
      <c r="AV63" s="1053"/>
      <c r="AW63" s="1053"/>
      <c r="AX63" s="1053"/>
      <c r="AY63" s="814"/>
    </row>
    <row r="64" spans="1:51" ht="18" x14ac:dyDescent="0.25">
      <c r="A64" s="1053"/>
      <c r="B64" s="1053"/>
      <c r="C64" s="1070" t="s">
        <v>506</v>
      </c>
      <c r="D64" s="698" t="s">
        <v>41</v>
      </c>
      <c r="E64" s="731">
        <v>0.05</v>
      </c>
      <c r="F64" s="731">
        <v>0.05</v>
      </c>
      <c r="G64" s="731">
        <v>0.05</v>
      </c>
      <c r="H64" s="767">
        <v>0.05</v>
      </c>
      <c r="I64" s="767">
        <v>0.05</v>
      </c>
      <c r="J64" s="767">
        <v>0.05</v>
      </c>
      <c r="K64" s="767">
        <v>0.05</v>
      </c>
      <c r="L64" s="723"/>
      <c r="M64" s="723"/>
      <c r="N64" s="723"/>
      <c r="O64" s="723"/>
      <c r="P64" s="723"/>
      <c r="Q64" s="723"/>
      <c r="R64" s="723"/>
      <c r="S64" s="725"/>
      <c r="T64" s="779">
        <v>3.7499999999999999E-3</v>
      </c>
      <c r="U64" s="779">
        <v>1.15E-2</v>
      </c>
      <c r="V64" s="779">
        <v>2.3E-2</v>
      </c>
      <c r="W64" s="779">
        <v>3.4499999999999996E-2</v>
      </c>
      <c r="X64" s="779">
        <v>4.4499999999999998E-2</v>
      </c>
      <c r="Y64" s="726"/>
      <c r="Z64" s="726"/>
      <c r="AA64" s="726"/>
      <c r="AB64" s="726"/>
      <c r="AC64" s="726"/>
      <c r="AD64" s="726"/>
      <c r="AE64" s="726"/>
      <c r="AF64" s="1055" t="s">
        <v>735</v>
      </c>
      <c r="AG64" s="1072" t="s">
        <v>436</v>
      </c>
      <c r="AH64" s="1053" t="s">
        <v>757</v>
      </c>
      <c r="AI64" s="1053" t="s">
        <v>758</v>
      </c>
      <c r="AJ64" s="1053" t="s">
        <v>748</v>
      </c>
      <c r="AK64" s="1053" t="s">
        <v>435</v>
      </c>
      <c r="AL64" s="1053">
        <v>7</v>
      </c>
      <c r="AM64" s="1053" t="s">
        <v>71</v>
      </c>
      <c r="AN64" s="1057">
        <v>819441</v>
      </c>
      <c r="AO64" s="1057">
        <v>388871</v>
      </c>
      <c r="AP64" s="1057">
        <v>430570</v>
      </c>
      <c r="AQ64" s="1053" t="s">
        <v>71</v>
      </c>
      <c r="AR64" s="1053" t="s">
        <v>71</v>
      </c>
      <c r="AS64" s="1053" t="s">
        <v>71</v>
      </c>
      <c r="AT64" s="1053" t="s">
        <v>71</v>
      </c>
      <c r="AU64" s="1053" t="s">
        <v>71</v>
      </c>
      <c r="AV64" s="1053" t="s">
        <v>71</v>
      </c>
      <c r="AW64" s="1053" t="s">
        <v>71</v>
      </c>
      <c r="AX64" s="1053" t="s">
        <v>71</v>
      </c>
      <c r="AY64" s="814"/>
    </row>
    <row r="65" spans="1:51" ht="18" x14ac:dyDescent="0.25">
      <c r="A65" s="1053"/>
      <c r="B65" s="1053"/>
      <c r="C65" s="1070"/>
      <c r="D65" s="697" t="s">
        <v>3</v>
      </c>
      <c r="E65" s="731">
        <v>291530783.26023465</v>
      </c>
      <c r="F65" s="731">
        <v>291530783.26023465</v>
      </c>
      <c r="G65" s="731">
        <v>291530783.26023465</v>
      </c>
      <c r="H65" s="767">
        <v>135633856.81928355</v>
      </c>
      <c r="I65" s="767">
        <v>235360151</v>
      </c>
      <c r="J65" s="767">
        <v>266693846.19</v>
      </c>
      <c r="K65" s="767">
        <v>251872014.10455805</v>
      </c>
      <c r="L65" s="723"/>
      <c r="M65" s="723"/>
      <c r="N65" s="723"/>
      <c r="O65" s="723"/>
      <c r="P65" s="723"/>
      <c r="Q65" s="723"/>
      <c r="R65" s="723"/>
      <c r="S65" s="703"/>
      <c r="T65" s="780">
        <v>291530783.26023465</v>
      </c>
      <c r="U65" s="781">
        <v>135633856.81928355</v>
      </c>
      <c r="V65" s="781">
        <v>235360150.58760509</v>
      </c>
      <c r="W65" s="781">
        <v>266693846.19</v>
      </c>
      <c r="X65" s="781">
        <v>251872014.10455805</v>
      </c>
      <c r="Y65" s="704"/>
      <c r="Z65" s="704"/>
      <c r="AA65" s="704"/>
      <c r="AB65" s="704"/>
      <c r="AC65" s="704"/>
      <c r="AD65" s="704"/>
      <c r="AE65" s="704"/>
      <c r="AF65" s="1055"/>
      <c r="AG65" s="1072"/>
      <c r="AH65" s="1053"/>
      <c r="AI65" s="1053"/>
      <c r="AJ65" s="1053"/>
      <c r="AK65" s="1053"/>
      <c r="AL65" s="1053"/>
      <c r="AM65" s="1053"/>
      <c r="AN65" s="1057"/>
      <c r="AO65" s="1057"/>
      <c r="AP65" s="1057"/>
      <c r="AQ65" s="1053"/>
      <c r="AR65" s="1053"/>
      <c r="AS65" s="1053"/>
      <c r="AT65" s="1053"/>
      <c r="AU65" s="1053"/>
      <c r="AV65" s="1053"/>
      <c r="AW65" s="1053"/>
      <c r="AX65" s="1053"/>
      <c r="AY65" s="814"/>
    </row>
    <row r="66" spans="1:51" ht="27" x14ac:dyDescent="0.25">
      <c r="A66" s="1053"/>
      <c r="B66" s="1053"/>
      <c r="C66" s="1070"/>
      <c r="D66" s="696" t="s">
        <v>42</v>
      </c>
      <c r="E66" s="731">
        <v>0</v>
      </c>
      <c r="F66" s="731">
        <v>0</v>
      </c>
      <c r="G66" s="731">
        <v>0</v>
      </c>
      <c r="H66" s="767">
        <v>0</v>
      </c>
      <c r="I66" s="767">
        <v>0</v>
      </c>
      <c r="J66" s="767">
        <v>0</v>
      </c>
      <c r="K66" s="767">
        <v>0</v>
      </c>
      <c r="L66" s="723"/>
      <c r="M66" s="723"/>
      <c r="N66" s="723"/>
      <c r="O66" s="723"/>
      <c r="P66" s="723"/>
      <c r="Q66" s="723"/>
      <c r="R66" s="723"/>
      <c r="S66" s="728"/>
      <c r="T66" s="783">
        <v>0</v>
      </c>
      <c r="U66" s="784">
        <v>0</v>
      </c>
      <c r="V66" s="784">
        <v>0</v>
      </c>
      <c r="W66" s="784">
        <v>0</v>
      </c>
      <c r="X66" s="784">
        <v>0</v>
      </c>
      <c r="Y66" s="729"/>
      <c r="Z66" s="729"/>
      <c r="AA66" s="729"/>
      <c r="AB66" s="729"/>
      <c r="AC66" s="729"/>
      <c r="AD66" s="729"/>
      <c r="AE66" s="729"/>
      <c r="AF66" s="1055"/>
      <c r="AG66" s="1072"/>
      <c r="AH66" s="1053"/>
      <c r="AI66" s="1053"/>
      <c r="AJ66" s="1053"/>
      <c r="AK66" s="1053"/>
      <c r="AL66" s="1053"/>
      <c r="AM66" s="1053"/>
      <c r="AN66" s="1057"/>
      <c r="AO66" s="1057"/>
      <c r="AP66" s="1057"/>
      <c r="AQ66" s="1053"/>
      <c r="AR66" s="1053"/>
      <c r="AS66" s="1053"/>
      <c r="AT66" s="1053"/>
      <c r="AU66" s="1053"/>
      <c r="AV66" s="1053"/>
      <c r="AW66" s="1053"/>
      <c r="AX66" s="1053"/>
      <c r="AY66" s="814"/>
    </row>
    <row r="67" spans="1:51" ht="27" x14ac:dyDescent="0.25">
      <c r="A67" s="1053"/>
      <c r="B67" s="1053"/>
      <c r="C67" s="1070"/>
      <c r="D67" s="697" t="s">
        <v>4</v>
      </c>
      <c r="E67" s="731">
        <v>16285014.925942833</v>
      </c>
      <c r="F67" s="731">
        <v>16285014.925942833</v>
      </c>
      <c r="G67" s="731">
        <v>16285014.925942833</v>
      </c>
      <c r="H67" s="767">
        <v>16285014.925942833</v>
      </c>
      <c r="I67" s="767">
        <v>16285014.925942833</v>
      </c>
      <c r="J67" s="767">
        <v>16285014.925942833</v>
      </c>
      <c r="K67" s="767">
        <v>16285014.925942833</v>
      </c>
      <c r="L67" s="723"/>
      <c r="M67" s="723"/>
      <c r="N67" s="723"/>
      <c r="O67" s="723"/>
      <c r="P67" s="723"/>
      <c r="Q67" s="723"/>
      <c r="R67" s="723"/>
      <c r="S67" s="728"/>
      <c r="T67" s="780">
        <v>16285014.925942833</v>
      </c>
      <c r="U67" s="784">
        <v>16285014.925942833</v>
      </c>
      <c r="V67" s="784">
        <v>16285014.925942833</v>
      </c>
      <c r="W67" s="784">
        <v>16285014.925942833</v>
      </c>
      <c r="X67" s="784">
        <v>16285014.925942833</v>
      </c>
      <c r="Y67" s="729"/>
      <c r="Z67" s="729"/>
      <c r="AA67" s="729"/>
      <c r="AB67" s="729"/>
      <c r="AC67" s="729"/>
      <c r="AD67" s="729"/>
      <c r="AE67" s="729"/>
      <c r="AF67" s="1055"/>
      <c r="AG67" s="1072"/>
      <c r="AH67" s="1053"/>
      <c r="AI67" s="1053"/>
      <c r="AJ67" s="1053"/>
      <c r="AK67" s="1053"/>
      <c r="AL67" s="1053"/>
      <c r="AM67" s="1053"/>
      <c r="AN67" s="1057"/>
      <c r="AO67" s="1057"/>
      <c r="AP67" s="1057"/>
      <c r="AQ67" s="1053"/>
      <c r="AR67" s="1053"/>
      <c r="AS67" s="1053"/>
      <c r="AT67" s="1053"/>
      <c r="AU67" s="1053"/>
      <c r="AV67" s="1053"/>
      <c r="AW67" s="1053"/>
      <c r="AX67" s="1053"/>
      <c r="AY67" s="814"/>
    </row>
    <row r="68" spans="1:51" ht="27" x14ac:dyDescent="0.25">
      <c r="A68" s="1053"/>
      <c r="B68" s="1053"/>
      <c r="C68" s="1070"/>
      <c r="D68" s="696" t="s">
        <v>43</v>
      </c>
      <c r="E68" s="731">
        <v>0.05</v>
      </c>
      <c r="F68" s="731">
        <v>0.05</v>
      </c>
      <c r="G68" s="731">
        <v>0.05</v>
      </c>
      <c r="H68" s="767">
        <v>0.05</v>
      </c>
      <c r="I68" s="767">
        <v>0.05</v>
      </c>
      <c r="J68" s="767">
        <v>0.05</v>
      </c>
      <c r="K68" s="767">
        <v>0.05</v>
      </c>
      <c r="L68" s="723"/>
      <c r="M68" s="723"/>
      <c r="N68" s="723"/>
      <c r="O68" s="723"/>
      <c r="P68" s="723"/>
      <c r="Q68" s="723"/>
      <c r="R68" s="723"/>
      <c r="S68" s="728"/>
      <c r="T68" s="783">
        <v>3.7499999999999999E-3</v>
      </c>
      <c r="U68" s="785">
        <v>1.15E-2</v>
      </c>
      <c r="V68" s="785">
        <v>2.3E-2</v>
      </c>
      <c r="W68" s="784">
        <v>3.4499999999999996E-2</v>
      </c>
      <c r="X68" s="784">
        <v>4.4499999999999998E-2</v>
      </c>
      <c r="Y68" s="729"/>
      <c r="Z68" s="729"/>
      <c r="AA68" s="729"/>
      <c r="AB68" s="729"/>
      <c r="AC68" s="729"/>
      <c r="AD68" s="729"/>
      <c r="AE68" s="729"/>
      <c r="AF68" s="1055"/>
      <c r="AG68" s="1072"/>
      <c r="AH68" s="1053"/>
      <c r="AI68" s="1053"/>
      <c r="AJ68" s="1053"/>
      <c r="AK68" s="1053"/>
      <c r="AL68" s="1053"/>
      <c r="AM68" s="1053"/>
      <c r="AN68" s="1057"/>
      <c r="AO68" s="1057"/>
      <c r="AP68" s="1057"/>
      <c r="AQ68" s="1053"/>
      <c r="AR68" s="1053"/>
      <c r="AS68" s="1053"/>
      <c r="AT68" s="1053"/>
      <c r="AU68" s="1053"/>
      <c r="AV68" s="1053"/>
      <c r="AW68" s="1053"/>
      <c r="AX68" s="1053"/>
      <c r="AY68" s="814"/>
    </row>
    <row r="69" spans="1:51" ht="27" x14ac:dyDescent="0.25">
      <c r="A69" s="1053"/>
      <c r="B69" s="1053"/>
      <c r="C69" s="1070"/>
      <c r="D69" s="697" t="s">
        <v>45</v>
      </c>
      <c r="E69" s="731">
        <v>307815798.18617749</v>
      </c>
      <c r="F69" s="731">
        <v>307815798.18617749</v>
      </c>
      <c r="G69" s="731">
        <v>307815798.18617749</v>
      </c>
      <c r="H69" s="767">
        <v>151918871.74522638</v>
      </c>
      <c r="I69" s="767">
        <v>251645165.92594284</v>
      </c>
      <c r="J69" s="767">
        <v>282978861.11594284</v>
      </c>
      <c r="K69" s="767">
        <v>268157029.03050089</v>
      </c>
      <c r="L69" s="723"/>
      <c r="M69" s="723"/>
      <c r="N69" s="723"/>
      <c r="O69" s="723"/>
      <c r="P69" s="723"/>
      <c r="Q69" s="723"/>
      <c r="R69" s="723"/>
      <c r="S69" s="727"/>
      <c r="T69" s="780">
        <v>307815798.18617749</v>
      </c>
      <c r="U69" s="767">
        <v>151918871.74522638</v>
      </c>
      <c r="V69" s="784">
        <v>251645165.51354793</v>
      </c>
      <c r="W69" s="767">
        <v>282978861.11594284</v>
      </c>
      <c r="X69" s="767">
        <v>268157029.03050089</v>
      </c>
      <c r="Y69" s="723"/>
      <c r="Z69" s="723"/>
      <c r="AA69" s="723"/>
      <c r="AB69" s="723"/>
      <c r="AC69" s="723"/>
      <c r="AD69" s="723"/>
      <c r="AE69" s="723"/>
      <c r="AF69" s="1055"/>
      <c r="AG69" s="1072"/>
      <c r="AH69" s="1053"/>
      <c r="AI69" s="1053"/>
      <c r="AJ69" s="1053"/>
      <c r="AK69" s="1053"/>
      <c r="AL69" s="1053"/>
      <c r="AM69" s="1053"/>
      <c r="AN69" s="1057"/>
      <c r="AO69" s="1057"/>
      <c r="AP69" s="1057"/>
      <c r="AQ69" s="1053"/>
      <c r="AR69" s="1053"/>
      <c r="AS69" s="1053"/>
      <c r="AT69" s="1053"/>
      <c r="AU69" s="1053"/>
      <c r="AV69" s="1053"/>
      <c r="AW69" s="1053"/>
      <c r="AX69" s="1053"/>
      <c r="AY69" s="814"/>
    </row>
    <row r="70" spans="1:51" ht="18" x14ac:dyDescent="0.25">
      <c r="A70" s="1053"/>
      <c r="B70" s="1053"/>
      <c r="C70" s="1070" t="s">
        <v>507</v>
      </c>
      <c r="D70" s="698" t="s">
        <v>41</v>
      </c>
      <c r="E70" s="731">
        <v>0.05</v>
      </c>
      <c r="F70" s="731">
        <v>0.05</v>
      </c>
      <c r="G70" s="731">
        <v>0.05</v>
      </c>
      <c r="H70" s="767">
        <v>0.05</v>
      </c>
      <c r="I70" s="767">
        <v>0.05</v>
      </c>
      <c r="J70" s="767">
        <v>0.05</v>
      </c>
      <c r="K70" s="767">
        <v>0.05</v>
      </c>
      <c r="L70" s="723"/>
      <c r="M70" s="723"/>
      <c r="N70" s="723"/>
      <c r="O70" s="723"/>
      <c r="P70" s="723"/>
      <c r="Q70" s="723"/>
      <c r="R70" s="723"/>
      <c r="S70" s="725"/>
      <c r="T70" s="779">
        <v>3.7499999999999999E-3</v>
      </c>
      <c r="U70" s="779">
        <v>1.15E-2</v>
      </c>
      <c r="V70" s="779">
        <v>2.3E-2</v>
      </c>
      <c r="W70" s="779">
        <v>3.4499999999999996E-2</v>
      </c>
      <c r="X70" s="779">
        <v>4.4499999999999998E-2</v>
      </c>
      <c r="Y70" s="726"/>
      <c r="Z70" s="726"/>
      <c r="AA70" s="726"/>
      <c r="AB70" s="726"/>
      <c r="AC70" s="726"/>
      <c r="AD70" s="726"/>
      <c r="AE70" s="726"/>
      <c r="AF70" s="1055" t="s">
        <v>736</v>
      </c>
      <c r="AG70" s="1072" t="s">
        <v>451</v>
      </c>
      <c r="AH70" s="1053" t="s">
        <v>759</v>
      </c>
      <c r="AI70" s="1053" t="s">
        <v>760</v>
      </c>
      <c r="AJ70" s="1053" t="s">
        <v>748</v>
      </c>
      <c r="AK70" s="1053" t="s">
        <v>435</v>
      </c>
      <c r="AL70" s="1053">
        <v>7</v>
      </c>
      <c r="AM70" s="1053" t="s">
        <v>71</v>
      </c>
      <c r="AN70" s="1057">
        <v>1309115</v>
      </c>
      <c r="AO70" s="1057">
        <v>617598</v>
      </c>
      <c r="AP70" s="1057">
        <v>691517</v>
      </c>
      <c r="AQ70" s="1053" t="s">
        <v>71</v>
      </c>
      <c r="AR70" s="1053" t="s">
        <v>71</v>
      </c>
      <c r="AS70" s="1053" t="s">
        <v>71</v>
      </c>
      <c r="AT70" s="1053" t="s">
        <v>71</v>
      </c>
      <c r="AU70" s="1053" t="s">
        <v>71</v>
      </c>
      <c r="AV70" s="1053" t="s">
        <v>71</v>
      </c>
      <c r="AW70" s="1053" t="s">
        <v>71</v>
      </c>
      <c r="AX70" s="1053" t="s">
        <v>71</v>
      </c>
      <c r="AY70" s="814"/>
    </row>
    <row r="71" spans="1:51" ht="18" x14ac:dyDescent="0.25">
      <c r="A71" s="1053"/>
      <c r="B71" s="1053"/>
      <c r="C71" s="1070"/>
      <c r="D71" s="697" t="s">
        <v>3</v>
      </c>
      <c r="E71" s="731">
        <v>10085466.587163784</v>
      </c>
      <c r="F71" s="731">
        <v>10085466.587163784</v>
      </c>
      <c r="G71" s="731">
        <v>10085466.587163784</v>
      </c>
      <c r="H71" s="767">
        <v>69938178.416085258</v>
      </c>
      <c r="I71" s="767">
        <v>75850988.200000003</v>
      </c>
      <c r="J71" s="767">
        <v>104401703.59999999</v>
      </c>
      <c r="K71" s="767">
        <v>106204085.52217732</v>
      </c>
      <c r="L71" s="723"/>
      <c r="M71" s="723"/>
      <c r="N71" s="723"/>
      <c r="O71" s="723"/>
      <c r="P71" s="723"/>
      <c r="Q71" s="723"/>
      <c r="R71" s="723"/>
      <c r="S71" s="703"/>
      <c r="T71" s="780">
        <v>10085466.587163784</v>
      </c>
      <c r="U71" s="781">
        <v>69938178.416085258</v>
      </c>
      <c r="V71" s="786">
        <v>75850988.233530343</v>
      </c>
      <c r="W71" s="781">
        <v>104401703.59999999</v>
      </c>
      <c r="X71" s="781">
        <v>106204085.52217732</v>
      </c>
      <c r="Y71" s="704"/>
      <c r="Z71" s="704"/>
      <c r="AA71" s="704"/>
      <c r="AB71" s="704"/>
      <c r="AC71" s="704"/>
      <c r="AD71" s="704"/>
      <c r="AE71" s="704"/>
      <c r="AF71" s="1055"/>
      <c r="AG71" s="1072"/>
      <c r="AH71" s="1053"/>
      <c r="AI71" s="1053"/>
      <c r="AJ71" s="1053"/>
      <c r="AK71" s="1053"/>
      <c r="AL71" s="1053"/>
      <c r="AM71" s="1053"/>
      <c r="AN71" s="1057"/>
      <c r="AO71" s="1057"/>
      <c r="AP71" s="1057"/>
      <c r="AQ71" s="1053"/>
      <c r="AR71" s="1053"/>
      <c r="AS71" s="1053"/>
      <c r="AT71" s="1053"/>
      <c r="AU71" s="1053"/>
      <c r="AV71" s="1053"/>
      <c r="AW71" s="1053"/>
      <c r="AX71" s="1053"/>
      <c r="AY71" s="814"/>
    </row>
    <row r="72" spans="1:51" ht="27" x14ac:dyDescent="0.25">
      <c r="A72" s="1053"/>
      <c r="B72" s="1053"/>
      <c r="C72" s="1070"/>
      <c r="D72" s="696" t="s">
        <v>42</v>
      </c>
      <c r="E72" s="731">
        <v>0</v>
      </c>
      <c r="F72" s="731">
        <v>0</v>
      </c>
      <c r="G72" s="731">
        <v>0</v>
      </c>
      <c r="H72" s="767">
        <v>0</v>
      </c>
      <c r="I72" s="767">
        <v>0</v>
      </c>
      <c r="J72" s="767">
        <v>0</v>
      </c>
      <c r="K72" s="767">
        <v>0</v>
      </c>
      <c r="L72" s="723"/>
      <c r="M72" s="723"/>
      <c r="N72" s="723"/>
      <c r="O72" s="723"/>
      <c r="P72" s="723"/>
      <c r="Q72" s="723"/>
      <c r="R72" s="723"/>
      <c r="S72" s="728"/>
      <c r="T72" s="783">
        <v>0</v>
      </c>
      <c r="U72" s="784">
        <v>0</v>
      </c>
      <c r="V72" s="784">
        <v>0</v>
      </c>
      <c r="W72" s="784">
        <v>0</v>
      </c>
      <c r="X72" s="784">
        <v>0</v>
      </c>
      <c r="Y72" s="729"/>
      <c r="Z72" s="729"/>
      <c r="AA72" s="729"/>
      <c r="AB72" s="729"/>
      <c r="AC72" s="729"/>
      <c r="AD72" s="729"/>
      <c r="AE72" s="729"/>
      <c r="AF72" s="1055"/>
      <c r="AG72" s="1072"/>
      <c r="AH72" s="1053"/>
      <c r="AI72" s="1053"/>
      <c r="AJ72" s="1053"/>
      <c r="AK72" s="1053"/>
      <c r="AL72" s="1053"/>
      <c r="AM72" s="1053"/>
      <c r="AN72" s="1057"/>
      <c r="AO72" s="1057"/>
      <c r="AP72" s="1057"/>
      <c r="AQ72" s="1053"/>
      <c r="AR72" s="1053"/>
      <c r="AS72" s="1053"/>
      <c r="AT72" s="1053"/>
      <c r="AU72" s="1053"/>
      <c r="AV72" s="1053"/>
      <c r="AW72" s="1053"/>
      <c r="AX72" s="1053"/>
      <c r="AY72" s="814"/>
    </row>
    <row r="73" spans="1:51" ht="27" x14ac:dyDescent="0.25">
      <c r="A73" s="1053"/>
      <c r="B73" s="1053"/>
      <c r="C73" s="1070"/>
      <c r="D73" s="697" t="s">
        <v>4</v>
      </c>
      <c r="E73" s="731">
        <v>8451643.5353545602</v>
      </c>
      <c r="F73" s="731">
        <v>8451643.5353545602</v>
      </c>
      <c r="G73" s="731">
        <v>8451643.5353545602</v>
      </c>
      <c r="H73" s="767">
        <v>8451643.5353545602</v>
      </c>
      <c r="I73" s="767">
        <v>8451643.5353545602</v>
      </c>
      <c r="J73" s="767">
        <v>8451643.5353545602</v>
      </c>
      <c r="K73" s="767">
        <v>8451643.5353545602</v>
      </c>
      <c r="L73" s="723"/>
      <c r="M73" s="723"/>
      <c r="N73" s="723"/>
      <c r="O73" s="723"/>
      <c r="P73" s="723"/>
      <c r="Q73" s="723"/>
      <c r="R73" s="723"/>
      <c r="S73" s="728"/>
      <c r="T73" s="780">
        <v>8451643.5353545602</v>
      </c>
      <c r="U73" s="784">
        <v>8451643.5353545602</v>
      </c>
      <c r="V73" s="784">
        <v>8451643.5353545602</v>
      </c>
      <c r="W73" s="784">
        <v>8451643.5353545602</v>
      </c>
      <c r="X73" s="784">
        <v>8451643.5353545602</v>
      </c>
      <c r="Y73" s="729"/>
      <c r="Z73" s="729"/>
      <c r="AA73" s="729"/>
      <c r="AB73" s="729"/>
      <c r="AC73" s="729"/>
      <c r="AD73" s="729"/>
      <c r="AE73" s="729"/>
      <c r="AF73" s="1055"/>
      <c r="AG73" s="1072"/>
      <c r="AH73" s="1053"/>
      <c r="AI73" s="1053"/>
      <c r="AJ73" s="1053"/>
      <c r="AK73" s="1053"/>
      <c r="AL73" s="1053"/>
      <c r="AM73" s="1053"/>
      <c r="AN73" s="1057"/>
      <c r="AO73" s="1057"/>
      <c r="AP73" s="1057"/>
      <c r="AQ73" s="1053"/>
      <c r="AR73" s="1053"/>
      <c r="AS73" s="1053"/>
      <c r="AT73" s="1053"/>
      <c r="AU73" s="1053"/>
      <c r="AV73" s="1053"/>
      <c r="AW73" s="1053"/>
      <c r="AX73" s="1053"/>
      <c r="AY73" s="814"/>
    </row>
    <row r="74" spans="1:51" ht="27" x14ac:dyDescent="0.25">
      <c r="A74" s="1053"/>
      <c r="B74" s="1053"/>
      <c r="C74" s="1070"/>
      <c r="D74" s="696" t="s">
        <v>43</v>
      </c>
      <c r="E74" s="731">
        <v>0.05</v>
      </c>
      <c r="F74" s="731">
        <v>0.05</v>
      </c>
      <c r="G74" s="731">
        <v>0.05</v>
      </c>
      <c r="H74" s="767">
        <v>0.05</v>
      </c>
      <c r="I74" s="767">
        <v>0.05</v>
      </c>
      <c r="J74" s="767">
        <v>0.05</v>
      </c>
      <c r="K74" s="767">
        <v>0.05</v>
      </c>
      <c r="L74" s="723"/>
      <c r="M74" s="723"/>
      <c r="N74" s="723"/>
      <c r="O74" s="723"/>
      <c r="P74" s="723"/>
      <c r="Q74" s="723"/>
      <c r="R74" s="723"/>
      <c r="S74" s="728"/>
      <c r="T74" s="783">
        <v>3.7499999999999999E-3</v>
      </c>
      <c r="U74" s="785">
        <v>1.15E-2</v>
      </c>
      <c r="V74" s="785">
        <v>2.3E-2</v>
      </c>
      <c r="W74" s="784">
        <v>3.4499999999999996E-2</v>
      </c>
      <c r="X74" s="784">
        <v>4.4499999999999998E-2</v>
      </c>
      <c r="Y74" s="729"/>
      <c r="Z74" s="729"/>
      <c r="AA74" s="729"/>
      <c r="AB74" s="729"/>
      <c r="AC74" s="729"/>
      <c r="AD74" s="729"/>
      <c r="AE74" s="729"/>
      <c r="AF74" s="1055"/>
      <c r="AG74" s="1072"/>
      <c r="AH74" s="1053"/>
      <c r="AI74" s="1053"/>
      <c r="AJ74" s="1053"/>
      <c r="AK74" s="1053"/>
      <c r="AL74" s="1053"/>
      <c r="AM74" s="1053"/>
      <c r="AN74" s="1057"/>
      <c r="AO74" s="1057"/>
      <c r="AP74" s="1057"/>
      <c r="AQ74" s="1053"/>
      <c r="AR74" s="1053"/>
      <c r="AS74" s="1053"/>
      <c r="AT74" s="1053"/>
      <c r="AU74" s="1053"/>
      <c r="AV74" s="1053"/>
      <c r="AW74" s="1053"/>
      <c r="AX74" s="1053"/>
      <c r="AY74" s="814"/>
    </row>
    <row r="75" spans="1:51" ht="27" x14ac:dyDescent="0.25">
      <c r="A75" s="1053"/>
      <c r="B75" s="1053"/>
      <c r="C75" s="1070"/>
      <c r="D75" s="697" t="s">
        <v>45</v>
      </c>
      <c r="E75" s="731">
        <v>18537110.122518346</v>
      </c>
      <c r="F75" s="731">
        <v>18537110.122518346</v>
      </c>
      <c r="G75" s="731">
        <v>18537110.122518346</v>
      </c>
      <c r="H75" s="767">
        <v>78389821.951439813</v>
      </c>
      <c r="I75" s="767">
        <v>84302631.735354558</v>
      </c>
      <c r="J75" s="767">
        <v>112853347.13535455</v>
      </c>
      <c r="K75" s="767">
        <v>114655729.05753188</v>
      </c>
      <c r="L75" s="723"/>
      <c r="M75" s="723"/>
      <c r="N75" s="723"/>
      <c r="O75" s="723"/>
      <c r="P75" s="723"/>
      <c r="Q75" s="723"/>
      <c r="R75" s="723"/>
      <c r="S75" s="727"/>
      <c r="T75" s="780">
        <v>18537110.122518346</v>
      </c>
      <c r="U75" s="767">
        <v>78389821.951439813</v>
      </c>
      <c r="V75" s="784">
        <v>84302631.768884897</v>
      </c>
      <c r="W75" s="767">
        <v>112853347.13535455</v>
      </c>
      <c r="X75" s="767">
        <v>114655729.05753188</v>
      </c>
      <c r="Y75" s="723"/>
      <c r="Z75" s="723"/>
      <c r="AA75" s="723"/>
      <c r="AB75" s="723"/>
      <c r="AC75" s="723"/>
      <c r="AD75" s="723"/>
      <c r="AE75" s="723"/>
      <c r="AF75" s="1055"/>
      <c r="AG75" s="1072"/>
      <c r="AH75" s="1053"/>
      <c r="AI75" s="1053"/>
      <c r="AJ75" s="1053"/>
      <c r="AK75" s="1053"/>
      <c r="AL75" s="1053"/>
      <c r="AM75" s="1053"/>
      <c r="AN75" s="1057"/>
      <c r="AO75" s="1057"/>
      <c r="AP75" s="1057"/>
      <c r="AQ75" s="1053"/>
      <c r="AR75" s="1053"/>
      <c r="AS75" s="1053"/>
      <c r="AT75" s="1053"/>
      <c r="AU75" s="1053"/>
      <c r="AV75" s="1053"/>
      <c r="AW75" s="1053"/>
      <c r="AX75" s="1053"/>
      <c r="AY75" s="814"/>
    </row>
    <row r="76" spans="1:51" ht="18" x14ac:dyDescent="0.25">
      <c r="A76" s="1053"/>
      <c r="B76" s="1053"/>
      <c r="C76" s="1070" t="s">
        <v>508</v>
      </c>
      <c r="D76" s="698" t="s">
        <v>41</v>
      </c>
      <c r="E76" s="731">
        <v>0.05</v>
      </c>
      <c r="F76" s="731">
        <v>0.05</v>
      </c>
      <c r="G76" s="731">
        <v>0.05</v>
      </c>
      <c r="H76" s="767">
        <v>0.05</v>
      </c>
      <c r="I76" s="767">
        <v>0.05</v>
      </c>
      <c r="J76" s="767">
        <v>0.05</v>
      </c>
      <c r="K76" s="767">
        <v>0.05</v>
      </c>
      <c r="L76" s="723"/>
      <c r="M76" s="723"/>
      <c r="N76" s="723"/>
      <c r="O76" s="723"/>
      <c r="P76" s="723"/>
      <c r="Q76" s="723"/>
      <c r="R76" s="723"/>
      <c r="S76" s="725"/>
      <c r="T76" s="779">
        <v>3.7499999999999999E-3</v>
      </c>
      <c r="U76" s="779">
        <v>1.15E-2</v>
      </c>
      <c r="V76" s="779">
        <v>2.3E-2</v>
      </c>
      <c r="W76" s="779">
        <v>3.4499999999999996E-2</v>
      </c>
      <c r="X76" s="779">
        <v>4.4499999999999998E-2</v>
      </c>
      <c r="Y76" s="726"/>
      <c r="Z76" s="726"/>
      <c r="AA76" s="726"/>
      <c r="AB76" s="726"/>
      <c r="AC76" s="726"/>
      <c r="AD76" s="726"/>
      <c r="AE76" s="726"/>
      <c r="AF76" s="1055" t="s">
        <v>737</v>
      </c>
      <c r="AG76" s="1072" t="s">
        <v>439</v>
      </c>
      <c r="AH76" s="1053" t="s">
        <v>680</v>
      </c>
      <c r="AI76" s="1121" t="s">
        <v>761</v>
      </c>
      <c r="AJ76" s="1053" t="s">
        <v>748</v>
      </c>
      <c r="AK76" s="1053" t="s">
        <v>435</v>
      </c>
      <c r="AL76" s="1053" t="s">
        <v>552</v>
      </c>
      <c r="AM76" s="1053" t="s">
        <v>71</v>
      </c>
      <c r="AN76" s="1057">
        <v>156268</v>
      </c>
      <c r="AO76" s="1057">
        <v>77967</v>
      </c>
      <c r="AP76" s="1057">
        <v>78301</v>
      </c>
      <c r="AQ76" s="1053" t="s">
        <v>71</v>
      </c>
      <c r="AR76" s="1053" t="s">
        <v>71</v>
      </c>
      <c r="AS76" s="1053" t="s">
        <v>71</v>
      </c>
      <c r="AT76" s="1053" t="s">
        <v>71</v>
      </c>
      <c r="AU76" s="1053" t="s">
        <v>71</v>
      </c>
      <c r="AV76" s="1053" t="s">
        <v>71</v>
      </c>
      <c r="AW76" s="1053" t="s">
        <v>71</v>
      </c>
      <c r="AX76" s="1053" t="s">
        <v>71</v>
      </c>
      <c r="AY76" s="814"/>
    </row>
    <row r="77" spans="1:51" ht="18" x14ac:dyDescent="0.25">
      <c r="A77" s="1053"/>
      <c r="B77" s="1053"/>
      <c r="C77" s="1070"/>
      <c r="D77" s="697" t="s">
        <v>3</v>
      </c>
      <c r="E77" s="731">
        <v>14757.297835350033</v>
      </c>
      <c r="F77" s="731">
        <v>14757.297835350033</v>
      </c>
      <c r="G77" s="731">
        <v>14757.297835350033</v>
      </c>
      <c r="H77" s="767">
        <v>1691149.7205542957</v>
      </c>
      <c r="I77" s="767">
        <v>2434112.87</v>
      </c>
      <c r="J77" s="767">
        <v>10219314.23</v>
      </c>
      <c r="K77" s="767">
        <v>13449889.874221094</v>
      </c>
      <c r="L77" s="723"/>
      <c r="M77" s="723"/>
      <c r="N77" s="723"/>
      <c r="O77" s="723"/>
      <c r="P77" s="723"/>
      <c r="Q77" s="723"/>
      <c r="R77" s="723"/>
      <c r="S77" s="703"/>
      <c r="T77" s="780">
        <v>14757.297835350033</v>
      </c>
      <c r="U77" s="781">
        <v>1691149.7205542957</v>
      </c>
      <c r="V77" s="781">
        <v>2434112.8695513997</v>
      </c>
      <c r="W77" s="781">
        <v>10219314.23</v>
      </c>
      <c r="X77" s="781">
        <v>13449889.874221094</v>
      </c>
      <c r="Y77" s="704"/>
      <c r="Z77" s="704"/>
      <c r="AA77" s="704"/>
      <c r="AB77" s="704"/>
      <c r="AC77" s="704"/>
      <c r="AD77" s="704"/>
      <c r="AE77" s="704"/>
      <c r="AF77" s="1055"/>
      <c r="AG77" s="1072"/>
      <c r="AH77" s="1053"/>
      <c r="AI77" s="1122"/>
      <c r="AJ77" s="1053"/>
      <c r="AK77" s="1053"/>
      <c r="AL77" s="1053"/>
      <c r="AM77" s="1053"/>
      <c r="AN77" s="1057"/>
      <c r="AO77" s="1057"/>
      <c r="AP77" s="1057"/>
      <c r="AQ77" s="1053"/>
      <c r="AR77" s="1053"/>
      <c r="AS77" s="1053"/>
      <c r="AT77" s="1053"/>
      <c r="AU77" s="1053"/>
      <c r="AV77" s="1053"/>
      <c r="AW77" s="1053"/>
      <c r="AX77" s="1053"/>
      <c r="AY77" s="814"/>
    </row>
    <row r="78" spans="1:51" ht="27" x14ac:dyDescent="0.25">
      <c r="A78" s="1053"/>
      <c r="B78" s="1053"/>
      <c r="C78" s="1070"/>
      <c r="D78" s="696" t="s">
        <v>42</v>
      </c>
      <c r="E78" s="731">
        <v>0</v>
      </c>
      <c r="F78" s="731">
        <v>0</v>
      </c>
      <c r="G78" s="731">
        <v>0</v>
      </c>
      <c r="H78" s="767">
        <v>0</v>
      </c>
      <c r="I78" s="767">
        <v>0</v>
      </c>
      <c r="J78" s="767">
        <v>0</v>
      </c>
      <c r="K78" s="767">
        <v>0</v>
      </c>
      <c r="L78" s="723"/>
      <c r="M78" s="723"/>
      <c r="N78" s="723"/>
      <c r="O78" s="723"/>
      <c r="P78" s="723"/>
      <c r="Q78" s="723"/>
      <c r="R78" s="723"/>
      <c r="S78" s="728"/>
      <c r="T78" s="783">
        <v>0</v>
      </c>
      <c r="U78" s="784">
        <v>0</v>
      </c>
      <c r="V78" s="784">
        <v>0</v>
      </c>
      <c r="W78" s="784">
        <v>0</v>
      </c>
      <c r="X78" s="784">
        <v>0</v>
      </c>
      <c r="Y78" s="729"/>
      <c r="Z78" s="729"/>
      <c r="AA78" s="729"/>
      <c r="AB78" s="729"/>
      <c r="AC78" s="729"/>
      <c r="AD78" s="729"/>
      <c r="AE78" s="729"/>
      <c r="AF78" s="1055"/>
      <c r="AG78" s="1072"/>
      <c r="AH78" s="1053"/>
      <c r="AI78" s="1122"/>
      <c r="AJ78" s="1053"/>
      <c r="AK78" s="1053"/>
      <c r="AL78" s="1053"/>
      <c r="AM78" s="1053"/>
      <c r="AN78" s="1057"/>
      <c r="AO78" s="1057"/>
      <c r="AP78" s="1057"/>
      <c r="AQ78" s="1053"/>
      <c r="AR78" s="1053"/>
      <c r="AS78" s="1053"/>
      <c r="AT78" s="1053"/>
      <c r="AU78" s="1053"/>
      <c r="AV78" s="1053"/>
      <c r="AW78" s="1053"/>
      <c r="AX78" s="1053"/>
      <c r="AY78" s="814"/>
    </row>
    <row r="79" spans="1:51" ht="27" x14ac:dyDescent="0.25">
      <c r="A79" s="1053"/>
      <c r="B79" s="1053"/>
      <c r="C79" s="1070"/>
      <c r="D79" s="697" t="s">
        <v>4</v>
      </c>
      <c r="E79" s="731">
        <v>411754.35304075648</v>
      </c>
      <c r="F79" s="731">
        <v>411754.35304075648</v>
      </c>
      <c r="G79" s="731">
        <v>411754.35304075648</v>
      </c>
      <c r="H79" s="767">
        <v>411754.35304075648</v>
      </c>
      <c r="I79" s="767">
        <v>411754.35304075648</v>
      </c>
      <c r="J79" s="767">
        <v>411754.35304075648</v>
      </c>
      <c r="K79" s="767">
        <v>411754.35304075648</v>
      </c>
      <c r="L79" s="723"/>
      <c r="M79" s="723"/>
      <c r="N79" s="723"/>
      <c r="O79" s="723"/>
      <c r="P79" s="723"/>
      <c r="Q79" s="723"/>
      <c r="R79" s="723"/>
      <c r="S79" s="728"/>
      <c r="T79" s="780">
        <v>411754.35304075648</v>
      </c>
      <c r="U79" s="784">
        <v>411754.35304075648</v>
      </c>
      <c r="V79" s="784">
        <v>411754.35304075648</v>
      </c>
      <c r="W79" s="784">
        <v>411754.35304075648</v>
      </c>
      <c r="X79" s="784">
        <v>411754.35304075648</v>
      </c>
      <c r="Y79" s="729"/>
      <c r="Z79" s="729"/>
      <c r="AA79" s="729"/>
      <c r="AB79" s="729"/>
      <c r="AC79" s="729"/>
      <c r="AD79" s="729"/>
      <c r="AE79" s="729"/>
      <c r="AF79" s="1055"/>
      <c r="AG79" s="1072"/>
      <c r="AH79" s="1053"/>
      <c r="AI79" s="1122"/>
      <c r="AJ79" s="1053"/>
      <c r="AK79" s="1053"/>
      <c r="AL79" s="1053"/>
      <c r="AM79" s="1053"/>
      <c r="AN79" s="1057"/>
      <c r="AO79" s="1057"/>
      <c r="AP79" s="1057"/>
      <c r="AQ79" s="1053"/>
      <c r="AR79" s="1053"/>
      <c r="AS79" s="1053"/>
      <c r="AT79" s="1053"/>
      <c r="AU79" s="1053"/>
      <c r="AV79" s="1053"/>
      <c r="AW79" s="1053"/>
      <c r="AX79" s="1053"/>
      <c r="AY79" s="814"/>
    </row>
    <row r="80" spans="1:51" ht="27" x14ac:dyDescent="0.25">
      <c r="A80" s="1053"/>
      <c r="B80" s="1053"/>
      <c r="C80" s="1070"/>
      <c r="D80" s="696" t="s">
        <v>43</v>
      </c>
      <c r="E80" s="731">
        <v>0.05</v>
      </c>
      <c r="F80" s="731">
        <v>0.05</v>
      </c>
      <c r="G80" s="731">
        <v>0.05</v>
      </c>
      <c r="H80" s="767">
        <v>0.05</v>
      </c>
      <c r="I80" s="767">
        <v>0.05</v>
      </c>
      <c r="J80" s="767">
        <v>0.05</v>
      </c>
      <c r="K80" s="767">
        <v>0.05</v>
      </c>
      <c r="L80" s="723"/>
      <c r="M80" s="723"/>
      <c r="N80" s="723"/>
      <c r="O80" s="723"/>
      <c r="P80" s="723"/>
      <c r="Q80" s="723"/>
      <c r="R80" s="723"/>
      <c r="S80" s="728"/>
      <c r="T80" s="783">
        <v>3.7499999999999999E-3</v>
      </c>
      <c r="U80" s="785">
        <v>1.15E-2</v>
      </c>
      <c r="V80" s="785">
        <v>2.3E-2</v>
      </c>
      <c r="W80" s="784">
        <v>3.4499999999999996E-2</v>
      </c>
      <c r="X80" s="784">
        <v>4.4499999999999998E-2</v>
      </c>
      <c r="Y80" s="729"/>
      <c r="Z80" s="729"/>
      <c r="AA80" s="729"/>
      <c r="AB80" s="729"/>
      <c r="AC80" s="729"/>
      <c r="AD80" s="729"/>
      <c r="AE80" s="729"/>
      <c r="AF80" s="1055"/>
      <c r="AG80" s="1072"/>
      <c r="AH80" s="1053"/>
      <c r="AI80" s="1122"/>
      <c r="AJ80" s="1053"/>
      <c r="AK80" s="1053"/>
      <c r="AL80" s="1053"/>
      <c r="AM80" s="1053"/>
      <c r="AN80" s="1057"/>
      <c r="AO80" s="1057"/>
      <c r="AP80" s="1057"/>
      <c r="AQ80" s="1053"/>
      <c r="AR80" s="1053"/>
      <c r="AS80" s="1053"/>
      <c r="AT80" s="1053"/>
      <c r="AU80" s="1053"/>
      <c r="AV80" s="1053"/>
      <c r="AW80" s="1053"/>
      <c r="AX80" s="1053"/>
      <c r="AY80" s="814"/>
    </row>
    <row r="81" spans="1:51" ht="27" x14ac:dyDescent="0.25">
      <c r="A81" s="1053"/>
      <c r="B81" s="1053"/>
      <c r="C81" s="1070"/>
      <c r="D81" s="697" t="s">
        <v>45</v>
      </c>
      <c r="E81" s="731">
        <v>426511.65087610652</v>
      </c>
      <c r="F81" s="731">
        <v>426511.65087610652</v>
      </c>
      <c r="G81" s="731">
        <v>426511.65087610652</v>
      </c>
      <c r="H81" s="767">
        <v>2102904.0735950521</v>
      </c>
      <c r="I81" s="767">
        <v>2845867.2230407568</v>
      </c>
      <c r="J81" s="767">
        <v>10631068.583040757</v>
      </c>
      <c r="K81" s="767">
        <v>13861644.227261851</v>
      </c>
      <c r="L81" s="723"/>
      <c r="M81" s="723"/>
      <c r="N81" s="723"/>
      <c r="O81" s="723"/>
      <c r="P81" s="723"/>
      <c r="Q81" s="723"/>
      <c r="R81" s="723"/>
      <c r="S81" s="727"/>
      <c r="T81" s="780">
        <v>426511.65087610652</v>
      </c>
      <c r="U81" s="767">
        <v>2102904.0735950521</v>
      </c>
      <c r="V81" s="784">
        <v>2845867.2225921564</v>
      </c>
      <c r="W81" s="767">
        <v>10631068.583040757</v>
      </c>
      <c r="X81" s="767">
        <v>13861644.227261851</v>
      </c>
      <c r="Y81" s="723"/>
      <c r="Z81" s="723"/>
      <c r="AA81" s="723"/>
      <c r="AB81" s="723"/>
      <c r="AC81" s="723"/>
      <c r="AD81" s="723"/>
      <c r="AE81" s="723"/>
      <c r="AF81" s="1055"/>
      <c r="AG81" s="1072"/>
      <c r="AH81" s="1053"/>
      <c r="AI81" s="1123"/>
      <c r="AJ81" s="1053"/>
      <c r="AK81" s="1053"/>
      <c r="AL81" s="1053"/>
      <c r="AM81" s="1053"/>
      <c r="AN81" s="1057"/>
      <c r="AO81" s="1057"/>
      <c r="AP81" s="1057"/>
      <c r="AQ81" s="1053"/>
      <c r="AR81" s="1053"/>
      <c r="AS81" s="1053"/>
      <c r="AT81" s="1053"/>
      <c r="AU81" s="1053"/>
      <c r="AV81" s="1053"/>
      <c r="AW81" s="1053"/>
      <c r="AX81" s="1053"/>
      <c r="AY81" s="814"/>
    </row>
    <row r="82" spans="1:51" ht="18" x14ac:dyDescent="0.25">
      <c r="A82" s="1053"/>
      <c r="B82" s="1053"/>
      <c r="C82" s="1070" t="s">
        <v>509</v>
      </c>
      <c r="D82" s="698" t="s">
        <v>41</v>
      </c>
      <c r="E82" s="731">
        <v>0.05</v>
      </c>
      <c r="F82" s="731">
        <v>0.05</v>
      </c>
      <c r="G82" s="731">
        <v>0.05</v>
      </c>
      <c r="H82" s="767">
        <v>0.05</v>
      </c>
      <c r="I82" s="767">
        <v>0.05</v>
      </c>
      <c r="J82" s="767">
        <v>0.05</v>
      </c>
      <c r="K82" s="767">
        <v>0.05</v>
      </c>
      <c r="L82" s="723"/>
      <c r="M82" s="723"/>
      <c r="N82" s="723"/>
      <c r="O82" s="723"/>
      <c r="P82" s="723"/>
      <c r="Q82" s="723"/>
      <c r="R82" s="723"/>
      <c r="S82" s="725"/>
      <c r="T82" s="779">
        <v>3.7499999999999999E-3</v>
      </c>
      <c r="U82" s="779">
        <v>1.15E-2</v>
      </c>
      <c r="V82" s="779">
        <v>2.3E-2</v>
      </c>
      <c r="W82" s="779">
        <v>3.4499999999999996E-2</v>
      </c>
      <c r="X82" s="779">
        <v>4.4499999999999998E-2</v>
      </c>
      <c r="Y82" s="726"/>
      <c r="Z82" s="726"/>
      <c r="AA82" s="726"/>
      <c r="AB82" s="726"/>
      <c r="AC82" s="726"/>
      <c r="AD82" s="726"/>
      <c r="AE82" s="726"/>
      <c r="AF82" s="1055" t="s">
        <v>738</v>
      </c>
      <c r="AG82" s="1072" t="s">
        <v>452</v>
      </c>
      <c r="AH82" s="1053" t="s">
        <v>665</v>
      </c>
      <c r="AI82" s="1053" t="s">
        <v>762</v>
      </c>
      <c r="AJ82" s="1053" t="s">
        <v>748</v>
      </c>
      <c r="AK82" s="1053" t="s">
        <v>435</v>
      </c>
      <c r="AL82" s="1053" t="s">
        <v>552</v>
      </c>
      <c r="AM82" s="1053" t="s">
        <v>71</v>
      </c>
      <c r="AN82" s="1057">
        <v>165438</v>
      </c>
      <c r="AO82" s="1057">
        <v>68105</v>
      </c>
      <c r="AP82" s="1057">
        <v>97333</v>
      </c>
      <c r="AQ82" s="1053" t="s">
        <v>71</v>
      </c>
      <c r="AR82" s="1053" t="s">
        <v>71</v>
      </c>
      <c r="AS82" s="1053" t="s">
        <v>71</v>
      </c>
      <c r="AT82" s="1053" t="s">
        <v>71</v>
      </c>
      <c r="AU82" s="1053" t="s">
        <v>71</v>
      </c>
      <c r="AV82" s="1053" t="s">
        <v>71</v>
      </c>
      <c r="AW82" s="1053" t="s">
        <v>71</v>
      </c>
      <c r="AX82" s="1053" t="s">
        <v>71</v>
      </c>
      <c r="AY82" s="814"/>
    </row>
    <row r="83" spans="1:51" ht="18" x14ac:dyDescent="0.25">
      <c r="A83" s="1053"/>
      <c r="B83" s="1053"/>
      <c r="C83" s="1070"/>
      <c r="D83" s="697" t="s">
        <v>3</v>
      </c>
      <c r="E83" s="731"/>
      <c r="F83" s="731"/>
      <c r="G83" s="731"/>
      <c r="H83" s="767">
        <v>8919850.1641396377</v>
      </c>
      <c r="I83" s="767">
        <v>12685823.199999999</v>
      </c>
      <c r="J83" s="767">
        <v>23566374.059999999</v>
      </c>
      <c r="K83" s="767">
        <v>24838982.654684689</v>
      </c>
      <c r="L83" s="723"/>
      <c r="M83" s="723"/>
      <c r="N83" s="723"/>
      <c r="O83" s="723"/>
      <c r="P83" s="723"/>
      <c r="Q83" s="723"/>
      <c r="R83" s="723"/>
      <c r="S83" s="703"/>
      <c r="T83" s="780"/>
      <c r="U83" s="781">
        <v>8919850.1641396377</v>
      </c>
      <c r="V83" s="788">
        <v>12685823.233367756</v>
      </c>
      <c r="W83" s="781">
        <v>23566374.059999999</v>
      </c>
      <c r="X83" s="781">
        <v>24838982.654684689</v>
      </c>
      <c r="Y83" s="704"/>
      <c r="Z83" s="704"/>
      <c r="AA83" s="704"/>
      <c r="AB83" s="704"/>
      <c r="AC83" s="704"/>
      <c r="AD83" s="704"/>
      <c r="AE83" s="704"/>
      <c r="AF83" s="1055"/>
      <c r="AG83" s="1072"/>
      <c r="AH83" s="1053"/>
      <c r="AI83" s="1053"/>
      <c r="AJ83" s="1053"/>
      <c r="AK83" s="1053"/>
      <c r="AL83" s="1053"/>
      <c r="AM83" s="1053"/>
      <c r="AN83" s="1057"/>
      <c r="AO83" s="1057"/>
      <c r="AP83" s="1057"/>
      <c r="AQ83" s="1053"/>
      <c r="AR83" s="1053"/>
      <c r="AS83" s="1053"/>
      <c r="AT83" s="1053"/>
      <c r="AU83" s="1053"/>
      <c r="AV83" s="1053"/>
      <c r="AW83" s="1053"/>
      <c r="AX83" s="1053"/>
      <c r="AY83" s="814"/>
    </row>
    <row r="84" spans="1:51" ht="27" x14ac:dyDescent="0.25">
      <c r="A84" s="1053"/>
      <c r="B84" s="1053"/>
      <c r="C84" s="1070"/>
      <c r="D84" s="696" t="s">
        <v>42</v>
      </c>
      <c r="E84" s="731">
        <v>0</v>
      </c>
      <c r="F84" s="731">
        <v>0</v>
      </c>
      <c r="G84" s="731">
        <v>0</v>
      </c>
      <c r="H84" s="767">
        <v>0</v>
      </c>
      <c r="I84" s="767">
        <v>0</v>
      </c>
      <c r="J84" s="767">
        <v>0</v>
      </c>
      <c r="K84" s="767">
        <v>0</v>
      </c>
      <c r="L84" s="723"/>
      <c r="M84" s="723"/>
      <c r="N84" s="723"/>
      <c r="O84" s="723"/>
      <c r="P84" s="723"/>
      <c r="Q84" s="723"/>
      <c r="R84" s="723"/>
      <c r="S84" s="728"/>
      <c r="T84" s="783">
        <v>0</v>
      </c>
      <c r="U84" s="784">
        <v>0</v>
      </c>
      <c r="V84" s="784">
        <v>0</v>
      </c>
      <c r="W84" s="784">
        <v>0</v>
      </c>
      <c r="X84" s="784">
        <v>0</v>
      </c>
      <c r="Y84" s="729"/>
      <c r="Z84" s="729"/>
      <c r="AA84" s="729"/>
      <c r="AB84" s="729"/>
      <c r="AC84" s="729"/>
      <c r="AD84" s="729"/>
      <c r="AE84" s="729"/>
      <c r="AF84" s="1055"/>
      <c r="AG84" s="1072"/>
      <c r="AH84" s="1053"/>
      <c r="AI84" s="1053"/>
      <c r="AJ84" s="1053"/>
      <c r="AK84" s="1053"/>
      <c r="AL84" s="1053"/>
      <c r="AM84" s="1053"/>
      <c r="AN84" s="1057"/>
      <c r="AO84" s="1057"/>
      <c r="AP84" s="1057"/>
      <c r="AQ84" s="1053"/>
      <c r="AR84" s="1053"/>
      <c r="AS84" s="1053"/>
      <c r="AT84" s="1053"/>
      <c r="AU84" s="1053"/>
      <c r="AV84" s="1053"/>
      <c r="AW84" s="1053"/>
      <c r="AX84" s="1053"/>
      <c r="AY84" s="814"/>
    </row>
    <row r="85" spans="1:51" ht="27" x14ac:dyDescent="0.25">
      <c r="A85" s="1053"/>
      <c r="B85" s="1053"/>
      <c r="C85" s="1070"/>
      <c r="D85" s="697" t="s">
        <v>4</v>
      </c>
      <c r="E85" s="731">
        <v>1574705.4146034315</v>
      </c>
      <c r="F85" s="731">
        <v>1574705.4146034315</v>
      </c>
      <c r="G85" s="731">
        <v>1574705.4146034315</v>
      </c>
      <c r="H85" s="767">
        <v>1574705.4146034315</v>
      </c>
      <c r="I85" s="767">
        <v>1574705.4146034315</v>
      </c>
      <c r="J85" s="767">
        <v>1574705.4146034315</v>
      </c>
      <c r="K85" s="767">
        <v>1574705.4146034315</v>
      </c>
      <c r="L85" s="723"/>
      <c r="M85" s="723"/>
      <c r="N85" s="723"/>
      <c r="O85" s="723"/>
      <c r="P85" s="723"/>
      <c r="Q85" s="723"/>
      <c r="R85" s="723"/>
      <c r="S85" s="728"/>
      <c r="T85" s="780">
        <v>1574705.4146034315</v>
      </c>
      <c r="U85" s="784">
        <v>1574705.4146034315</v>
      </c>
      <c r="V85" s="784">
        <v>1574705.4146034315</v>
      </c>
      <c r="W85" s="784">
        <v>1574705.4146034315</v>
      </c>
      <c r="X85" s="784">
        <v>1574705.4146034315</v>
      </c>
      <c r="Y85" s="729"/>
      <c r="Z85" s="729"/>
      <c r="AA85" s="729"/>
      <c r="AB85" s="729"/>
      <c r="AC85" s="729"/>
      <c r="AD85" s="729"/>
      <c r="AE85" s="729"/>
      <c r="AF85" s="1055"/>
      <c r="AG85" s="1072"/>
      <c r="AH85" s="1053"/>
      <c r="AI85" s="1053"/>
      <c r="AJ85" s="1053"/>
      <c r="AK85" s="1053"/>
      <c r="AL85" s="1053"/>
      <c r="AM85" s="1053"/>
      <c r="AN85" s="1057"/>
      <c r="AO85" s="1057"/>
      <c r="AP85" s="1057"/>
      <c r="AQ85" s="1053"/>
      <c r="AR85" s="1053"/>
      <c r="AS85" s="1053"/>
      <c r="AT85" s="1053"/>
      <c r="AU85" s="1053"/>
      <c r="AV85" s="1053"/>
      <c r="AW85" s="1053"/>
      <c r="AX85" s="1053"/>
      <c r="AY85" s="814"/>
    </row>
    <row r="86" spans="1:51" ht="27" x14ac:dyDescent="0.25">
      <c r="A86" s="1053"/>
      <c r="B86" s="1053"/>
      <c r="C86" s="1070"/>
      <c r="D86" s="696" t="s">
        <v>43</v>
      </c>
      <c r="E86" s="731">
        <v>0.05</v>
      </c>
      <c r="F86" s="731">
        <v>0.05</v>
      </c>
      <c r="G86" s="731">
        <v>0.05</v>
      </c>
      <c r="H86" s="767">
        <v>0.05</v>
      </c>
      <c r="I86" s="767">
        <v>0.05</v>
      </c>
      <c r="J86" s="767">
        <v>0.05</v>
      </c>
      <c r="K86" s="767">
        <v>0.05</v>
      </c>
      <c r="L86" s="723"/>
      <c r="M86" s="723"/>
      <c r="N86" s="723"/>
      <c r="O86" s="723"/>
      <c r="P86" s="723"/>
      <c r="Q86" s="723"/>
      <c r="R86" s="723"/>
      <c r="S86" s="728"/>
      <c r="T86" s="783">
        <v>3.7499999999999999E-3</v>
      </c>
      <c r="U86" s="785">
        <v>1.15E-2</v>
      </c>
      <c r="V86" s="785">
        <v>2.3E-2</v>
      </c>
      <c r="W86" s="784">
        <v>3.4499999999999996E-2</v>
      </c>
      <c r="X86" s="784">
        <v>4.4499999999999998E-2</v>
      </c>
      <c r="Y86" s="729"/>
      <c r="Z86" s="729"/>
      <c r="AA86" s="729"/>
      <c r="AB86" s="729"/>
      <c r="AC86" s="729"/>
      <c r="AD86" s="729"/>
      <c r="AE86" s="729"/>
      <c r="AF86" s="1055"/>
      <c r="AG86" s="1072"/>
      <c r="AH86" s="1053"/>
      <c r="AI86" s="1053"/>
      <c r="AJ86" s="1053"/>
      <c r="AK86" s="1053"/>
      <c r="AL86" s="1053"/>
      <c r="AM86" s="1053"/>
      <c r="AN86" s="1057"/>
      <c r="AO86" s="1057"/>
      <c r="AP86" s="1057"/>
      <c r="AQ86" s="1053"/>
      <c r="AR86" s="1053"/>
      <c r="AS86" s="1053"/>
      <c r="AT86" s="1053"/>
      <c r="AU86" s="1053"/>
      <c r="AV86" s="1053"/>
      <c r="AW86" s="1053"/>
      <c r="AX86" s="1053"/>
      <c r="AY86" s="814"/>
    </row>
    <row r="87" spans="1:51" ht="27" x14ac:dyDescent="0.25">
      <c r="A87" s="1053"/>
      <c r="B87" s="1053"/>
      <c r="C87" s="1070"/>
      <c r="D87" s="697" t="s">
        <v>45</v>
      </c>
      <c r="E87" s="731">
        <v>1574705.4146034315</v>
      </c>
      <c r="F87" s="731">
        <v>1574705.4146034315</v>
      </c>
      <c r="G87" s="731">
        <v>1574705.4146034315</v>
      </c>
      <c r="H87" s="767">
        <v>10494555.578743069</v>
      </c>
      <c r="I87" s="767">
        <v>14260528.61460343</v>
      </c>
      <c r="J87" s="767">
        <v>25141079.474603429</v>
      </c>
      <c r="K87" s="767">
        <v>26413688.06928812</v>
      </c>
      <c r="L87" s="723"/>
      <c r="M87" s="723"/>
      <c r="N87" s="723"/>
      <c r="O87" s="723"/>
      <c r="P87" s="723"/>
      <c r="Q87" s="723"/>
      <c r="R87" s="723"/>
      <c r="S87" s="727"/>
      <c r="T87" s="780">
        <v>1574705.4146034315</v>
      </c>
      <c r="U87" s="767">
        <v>10494555.578743069</v>
      </c>
      <c r="V87" s="784">
        <v>14260528.647971187</v>
      </c>
      <c r="W87" s="767">
        <v>25141079.474603429</v>
      </c>
      <c r="X87" s="767">
        <v>26413688.06928812</v>
      </c>
      <c r="Y87" s="723"/>
      <c r="Z87" s="723"/>
      <c r="AA87" s="723"/>
      <c r="AB87" s="723"/>
      <c r="AC87" s="723"/>
      <c r="AD87" s="723"/>
      <c r="AE87" s="723"/>
      <c r="AF87" s="1055"/>
      <c r="AG87" s="1072"/>
      <c r="AH87" s="1053"/>
      <c r="AI87" s="1053"/>
      <c r="AJ87" s="1053"/>
      <c r="AK87" s="1053"/>
      <c r="AL87" s="1053"/>
      <c r="AM87" s="1053"/>
      <c r="AN87" s="1057"/>
      <c r="AO87" s="1057"/>
      <c r="AP87" s="1057"/>
      <c r="AQ87" s="1053"/>
      <c r="AR87" s="1053"/>
      <c r="AS87" s="1053"/>
      <c r="AT87" s="1053"/>
      <c r="AU87" s="1053"/>
      <c r="AV87" s="1053"/>
      <c r="AW87" s="1053"/>
      <c r="AX87" s="1053"/>
      <c r="AY87" s="814"/>
    </row>
    <row r="88" spans="1:51" ht="18" x14ac:dyDescent="0.25">
      <c r="A88" s="1053"/>
      <c r="B88" s="1053"/>
      <c r="C88" s="1070" t="s">
        <v>510</v>
      </c>
      <c r="D88" s="698" t="s">
        <v>41</v>
      </c>
      <c r="E88" s="731">
        <v>0.05</v>
      </c>
      <c r="F88" s="731">
        <v>0.05</v>
      </c>
      <c r="G88" s="731">
        <v>0.05</v>
      </c>
      <c r="H88" s="767">
        <v>0.05</v>
      </c>
      <c r="I88" s="767">
        <v>0.05</v>
      </c>
      <c r="J88" s="767">
        <v>0.05</v>
      </c>
      <c r="K88" s="767">
        <v>0.05</v>
      </c>
      <c r="L88" s="723"/>
      <c r="M88" s="723"/>
      <c r="N88" s="723"/>
      <c r="O88" s="723"/>
      <c r="P88" s="723"/>
      <c r="Q88" s="723"/>
      <c r="R88" s="723"/>
      <c r="S88" s="725"/>
      <c r="T88" s="779">
        <v>3.7499999999999999E-3</v>
      </c>
      <c r="U88" s="779">
        <v>1.15E-2</v>
      </c>
      <c r="V88" s="779">
        <v>2.3E-2</v>
      </c>
      <c r="W88" s="779">
        <v>3.4499999999999996E-2</v>
      </c>
      <c r="X88" s="779">
        <v>4.4499999999999998E-2</v>
      </c>
      <c r="Y88" s="726"/>
      <c r="Z88" s="726"/>
      <c r="AA88" s="726"/>
      <c r="AB88" s="726"/>
      <c r="AC88" s="726"/>
      <c r="AD88" s="726"/>
      <c r="AE88" s="726"/>
      <c r="AF88" s="1055" t="s">
        <v>739</v>
      </c>
      <c r="AG88" s="1072" t="s">
        <v>446</v>
      </c>
      <c r="AH88" s="1053" t="s">
        <v>666</v>
      </c>
      <c r="AI88" s="1053" t="s">
        <v>763</v>
      </c>
      <c r="AJ88" s="1053" t="s">
        <v>748</v>
      </c>
      <c r="AK88" s="1053" t="s">
        <v>435</v>
      </c>
      <c r="AL88" s="1053" t="s">
        <v>552</v>
      </c>
      <c r="AM88" s="1053" t="s">
        <v>71</v>
      </c>
      <c r="AN88" s="1057">
        <v>83001</v>
      </c>
      <c r="AO88" s="1057">
        <v>33755</v>
      </c>
      <c r="AP88" s="1057">
        <v>49246</v>
      </c>
      <c r="AQ88" s="1053" t="s">
        <v>71</v>
      </c>
      <c r="AR88" s="1053" t="s">
        <v>71</v>
      </c>
      <c r="AS88" s="1053" t="s">
        <v>71</v>
      </c>
      <c r="AT88" s="1053" t="s">
        <v>71</v>
      </c>
      <c r="AU88" s="1053" t="s">
        <v>71</v>
      </c>
      <c r="AV88" s="1053" t="s">
        <v>71</v>
      </c>
      <c r="AW88" s="1053" t="s">
        <v>71</v>
      </c>
      <c r="AX88" s="1053" t="s">
        <v>71</v>
      </c>
      <c r="AY88" s="814"/>
    </row>
    <row r="89" spans="1:51" ht="18" x14ac:dyDescent="0.25">
      <c r="A89" s="1053"/>
      <c r="B89" s="1053"/>
      <c r="C89" s="1070"/>
      <c r="D89" s="697" t="s">
        <v>3</v>
      </c>
      <c r="E89" s="731"/>
      <c r="F89" s="731"/>
      <c r="G89" s="731"/>
      <c r="H89" s="767">
        <v>684301.10228060896</v>
      </c>
      <c r="I89" s="767">
        <v>3985679.17</v>
      </c>
      <c r="J89" s="767">
        <v>45040469.920000002</v>
      </c>
      <c r="K89" s="767">
        <v>42082094.916715465</v>
      </c>
      <c r="L89" s="723"/>
      <c r="M89" s="723"/>
      <c r="N89" s="723"/>
      <c r="O89" s="723"/>
      <c r="P89" s="723"/>
      <c r="Q89" s="723"/>
      <c r="R89" s="723"/>
      <c r="S89" s="703"/>
      <c r="T89" s="780"/>
      <c r="U89" s="781">
        <v>684301.10228060896</v>
      </c>
      <c r="V89" s="788">
        <v>3985679.1652796287</v>
      </c>
      <c r="W89" s="781">
        <v>45040469.920000002</v>
      </c>
      <c r="X89" s="781">
        <v>42082094.916715465</v>
      </c>
      <c r="Y89" s="704"/>
      <c r="Z89" s="704"/>
      <c r="AA89" s="704"/>
      <c r="AB89" s="704"/>
      <c r="AC89" s="704"/>
      <c r="AD89" s="704"/>
      <c r="AE89" s="704"/>
      <c r="AF89" s="1055"/>
      <c r="AG89" s="1072"/>
      <c r="AH89" s="1053"/>
      <c r="AI89" s="1053"/>
      <c r="AJ89" s="1053"/>
      <c r="AK89" s="1053"/>
      <c r="AL89" s="1053"/>
      <c r="AM89" s="1053"/>
      <c r="AN89" s="1057"/>
      <c r="AO89" s="1057"/>
      <c r="AP89" s="1057"/>
      <c r="AQ89" s="1053"/>
      <c r="AR89" s="1053"/>
      <c r="AS89" s="1053"/>
      <c r="AT89" s="1053"/>
      <c r="AU89" s="1053"/>
      <c r="AV89" s="1053"/>
      <c r="AW89" s="1053"/>
      <c r="AX89" s="1053"/>
      <c r="AY89" s="814"/>
    </row>
    <row r="90" spans="1:51" ht="27" x14ac:dyDescent="0.25">
      <c r="A90" s="1053"/>
      <c r="B90" s="1053"/>
      <c r="C90" s="1070"/>
      <c r="D90" s="696" t="s">
        <v>42</v>
      </c>
      <c r="E90" s="731">
        <v>0</v>
      </c>
      <c r="F90" s="731">
        <v>0</v>
      </c>
      <c r="G90" s="731">
        <v>0</v>
      </c>
      <c r="H90" s="767">
        <v>0</v>
      </c>
      <c r="I90" s="767">
        <v>0</v>
      </c>
      <c r="J90" s="767">
        <v>0</v>
      </c>
      <c r="K90" s="767">
        <v>0</v>
      </c>
      <c r="L90" s="723"/>
      <c r="M90" s="723"/>
      <c r="N90" s="723"/>
      <c r="O90" s="723"/>
      <c r="P90" s="723"/>
      <c r="Q90" s="723"/>
      <c r="R90" s="723"/>
      <c r="S90" s="728"/>
      <c r="T90" s="783">
        <v>0</v>
      </c>
      <c r="U90" s="784">
        <v>0</v>
      </c>
      <c r="V90" s="784">
        <v>0</v>
      </c>
      <c r="W90" s="784">
        <v>0</v>
      </c>
      <c r="X90" s="784">
        <v>0</v>
      </c>
      <c r="Y90" s="729"/>
      <c r="Z90" s="729"/>
      <c r="AA90" s="729"/>
      <c r="AB90" s="729"/>
      <c r="AC90" s="729"/>
      <c r="AD90" s="729"/>
      <c r="AE90" s="729"/>
      <c r="AF90" s="1055"/>
      <c r="AG90" s="1072"/>
      <c r="AH90" s="1053"/>
      <c r="AI90" s="1053"/>
      <c r="AJ90" s="1053"/>
      <c r="AK90" s="1053"/>
      <c r="AL90" s="1053"/>
      <c r="AM90" s="1053"/>
      <c r="AN90" s="1057"/>
      <c r="AO90" s="1057"/>
      <c r="AP90" s="1057"/>
      <c r="AQ90" s="1053"/>
      <c r="AR90" s="1053"/>
      <c r="AS90" s="1053"/>
      <c r="AT90" s="1053"/>
      <c r="AU90" s="1053"/>
      <c r="AV90" s="1053"/>
      <c r="AW90" s="1053"/>
      <c r="AX90" s="1053"/>
      <c r="AY90" s="814"/>
    </row>
    <row r="91" spans="1:51" ht="27" x14ac:dyDescent="0.25">
      <c r="A91" s="1053"/>
      <c r="B91" s="1053"/>
      <c r="C91" s="1070"/>
      <c r="D91" s="697" t="s">
        <v>4</v>
      </c>
      <c r="E91" s="731">
        <v>159506.05228294563</v>
      </c>
      <c r="F91" s="731">
        <v>159506.05228294563</v>
      </c>
      <c r="G91" s="731">
        <v>159506.05228294563</v>
      </c>
      <c r="H91" s="767">
        <v>159506.05228294563</v>
      </c>
      <c r="I91" s="767">
        <v>159506.05228294563</v>
      </c>
      <c r="J91" s="767">
        <v>159506.05228294563</v>
      </c>
      <c r="K91" s="767">
        <v>159506.05228294563</v>
      </c>
      <c r="L91" s="723"/>
      <c r="M91" s="723"/>
      <c r="N91" s="723"/>
      <c r="O91" s="723"/>
      <c r="P91" s="723"/>
      <c r="Q91" s="723"/>
      <c r="R91" s="723"/>
      <c r="S91" s="728"/>
      <c r="T91" s="780">
        <v>159506.05228294563</v>
      </c>
      <c r="U91" s="784">
        <v>159506.05228294563</v>
      </c>
      <c r="V91" s="784">
        <v>159506.05228294563</v>
      </c>
      <c r="W91" s="784">
        <v>159506.05228294563</v>
      </c>
      <c r="X91" s="784">
        <v>159506.05228294563</v>
      </c>
      <c r="Y91" s="729"/>
      <c r="Z91" s="729"/>
      <c r="AA91" s="729"/>
      <c r="AB91" s="729"/>
      <c r="AC91" s="729"/>
      <c r="AD91" s="729"/>
      <c r="AE91" s="729"/>
      <c r="AF91" s="1055"/>
      <c r="AG91" s="1072"/>
      <c r="AH91" s="1053"/>
      <c r="AI91" s="1053"/>
      <c r="AJ91" s="1053"/>
      <c r="AK91" s="1053"/>
      <c r="AL91" s="1053"/>
      <c r="AM91" s="1053"/>
      <c r="AN91" s="1057"/>
      <c r="AO91" s="1057"/>
      <c r="AP91" s="1057"/>
      <c r="AQ91" s="1053"/>
      <c r="AR91" s="1053"/>
      <c r="AS91" s="1053"/>
      <c r="AT91" s="1053"/>
      <c r="AU91" s="1053"/>
      <c r="AV91" s="1053"/>
      <c r="AW91" s="1053"/>
      <c r="AX91" s="1053"/>
      <c r="AY91" s="814"/>
    </row>
    <row r="92" spans="1:51" ht="27" x14ac:dyDescent="0.25">
      <c r="A92" s="1053"/>
      <c r="B92" s="1053"/>
      <c r="C92" s="1070"/>
      <c r="D92" s="696" t="s">
        <v>43</v>
      </c>
      <c r="E92" s="731">
        <v>0.05</v>
      </c>
      <c r="F92" s="731">
        <v>0.05</v>
      </c>
      <c r="G92" s="731">
        <v>0.05</v>
      </c>
      <c r="H92" s="767">
        <v>0.05</v>
      </c>
      <c r="I92" s="767">
        <v>0.05</v>
      </c>
      <c r="J92" s="767">
        <v>0.05</v>
      </c>
      <c r="K92" s="767">
        <v>0.05</v>
      </c>
      <c r="L92" s="723"/>
      <c r="M92" s="723"/>
      <c r="N92" s="723"/>
      <c r="O92" s="723"/>
      <c r="P92" s="723"/>
      <c r="Q92" s="723"/>
      <c r="R92" s="723"/>
      <c r="S92" s="728"/>
      <c r="T92" s="783">
        <v>3.7499999999999999E-3</v>
      </c>
      <c r="U92" s="785">
        <v>1.15E-2</v>
      </c>
      <c r="V92" s="785">
        <v>2.3E-2</v>
      </c>
      <c r="W92" s="784">
        <v>3.4499999999999996E-2</v>
      </c>
      <c r="X92" s="784">
        <v>4.4499999999999998E-2</v>
      </c>
      <c r="Y92" s="729"/>
      <c r="Z92" s="729"/>
      <c r="AA92" s="729"/>
      <c r="AB92" s="729"/>
      <c r="AC92" s="729"/>
      <c r="AD92" s="729"/>
      <c r="AE92" s="729"/>
      <c r="AF92" s="1055"/>
      <c r="AG92" s="1072"/>
      <c r="AH92" s="1053"/>
      <c r="AI92" s="1053"/>
      <c r="AJ92" s="1053"/>
      <c r="AK92" s="1053"/>
      <c r="AL92" s="1053"/>
      <c r="AM92" s="1053"/>
      <c r="AN92" s="1057"/>
      <c r="AO92" s="1057"/>
      <c r="AP92" s="1057"/>
      <c r="AQ92" s="1053"/>
      <c r="AR92" s="1053"/>
      <c r="AS92" s="1053"/>
      <c r="AT92" s="1053"/>
      <c r="AU92" s="1053"/>
      <c r="AV92" s="1053"/>
      <c r="AW92" s="1053"/>
      <c r="AX92" s="1053"/>
      <c r="AY92" s="814"/>
    </row>
    <row r="93" spans="1:51" ht="27" x14ac:dyDescent="0.25">
      <c r="A93" s="1053"/>
      <c r="B93" s="1053"/>
      <c r="C93" s="1070"/>
      <c r="D93" s="697" t="s">
        <v>45</v>
      </c>
      <c r="E93" s="731">
        <v>159506.05228294563</v>
      </c>
      <c r="F93" s="731">
        <v>159506.05228294563</v>
      </c>
      <c r="G93" s="731">
        <v>159506.05228294563</v>
      </c>
      <c r="H93" s="767">
        <v>843807.15456355456</v>
      </c>
      <c r="I93" s="767">
        <v>4145185.2222829456</v>
      </c>
      <c r="J93" s="767">
        <v>45199975.972282946</v>
      </c>
      <c r="K93" s="767">
        <v>42241600.96899841</v>
      </c>
      <c r="L93" s="723"/>
      <c r="M93" s="723"/>
      <c r="N93" s="723"/>
      <c r="O93" s="723"/>
      <c r="P93" s="723"/>
      <c r="Q93" s="723"/>
      <c r="R93" s="723"/>
      <c r="S93" s="727"/>
      <c r="T93" s="780">
        <v>159506.05228294563</v>
      </c>
      <c r="U93" s="767">
        <v>843807.15456355456</v>
      </c>
      <c r="V93" s="784">
        <v>4145185.2175625744</v>
      </c>
      <c r="W93" s="767">
        <v>45199975.972282946</v>
      </c>
      <c r="X93" s="767">
        <v>42241600.96899841</v>
      </c>
      <c r="Y93" s="723"/>
      <c r="Z93" s="723"/>
      <c r="AA93" s="723"/>
      <c r="AB93" s="723"/>
      <c r="AC93" s="723"/>
      <c r="AD93" s="723"/>
      <c r="AE93" s="723"/>
      <c r="AF93" s="1055"/>
      <c r="AG93" s="1072"/>
      <c r="AH93" s="1053"/>
      <c r="AI93" s="1053"/>
      <c r="AJ93" s="1053"/>
      <c r="AK93" s="1053"/>
      <c r="AL93" s="1053"/>
      <c r="AM93" s="1053"/>
      <c r="AN93" s="1057"/>
      <c r="AO93" s="1057"/>
      <c r="AP93" s="1057"/>
      <c r="AQ93" s="1053"/>
      <c r="AR93" s="1053"/>
      <c r="AS93" s="1053"/>
      <c r="AT93" s="1053"/>
      <c r="AU93" s="1053"/>
      <c r="AV93" s="1053"/>
      <c r="AW93" s="1053"/>
      <c r="AX93" s="1053"/>
      <c r="AY93" s="814"/>
    </row>
    <row r="94" spans="1:51" ht="18" x14ac:dyDescent="0.25">
      <c r="A94" s="1053"/>
      <c r="B94" s="1053"/>
      <c r="C94" s="1070" t="s">
        <v>511</v>
      </c>
      <c r="D94" s="698" t="s">
        <v>41</v>
      </c>
      <c r="E94" s="731">
        <v>0.05</v>
      </c>
      <c r="F94" s="731">
        <v>0.05</v>
      </c>
      <c r="G94" s="731">
        <v>0.05</v>
      </c>
      <c r="H94" s="767">
        <v>0.05</v>
      </c>
      <c r="I94" s="767">
        <v>0.05</v>
      </c>
      <c r="J94" s="767">
        <v>0.05</v>
      </c>
      <c r="K94" s="767">
        <v>0.05</v>
      </c>
      <c r="L94" s="723"/>
      <c r="M94" s="723"/>
      <c r="N94" s="723"/>
      <c r="O94" s="723"/>
      <c r="P94" s="723"/>
      <c r="Q94" s="723"/>
      <c r="R94" s="723"/>
      <c r="S94" s="725"/>
      <c r="T94" s="779">
        <v>3.7499999999999999E-3</v>
      </c>
      <c r="U94" s="779">
        <v>1.15E-2</v>
      </c>
      <c r="V94" s="779">
        <v>2.3E-2</v>
      </c>
      <c r="W94" s="779">
        <v>3.4499999999999996E-2</v>
      </c>
      <c r="X94" s="779">
        <v>4.4499999999999998E-2</v>
      </c>
      <c r="Y94" s="726"/>
      <c r="Z94" s="726"/>
      <c r="AA94" s="726"/>
      <c r="AB94" s="726"/>
      <c r="AC94" s="726"/>
      <c r="AD94" s="726"/>
      <c r="AE94" s="726"/>
      <c r="AF94" s="1055" t="s">
        <v>740</v>
      </c>
      <c r="AG94" s="1072" t="s">
        <v>438</v>
      </c>
      <c r="AH94" s="1053" t="s">
        <v>667</v>
      </c>
      <c r="AI94" s="1053" t="s">
        <v>764</v>
      </c>
      <c r="AJ94" s="1053" t="s">
        <v>748</v>
      </c>
      <c r="AK94" s="1053" t="s">
        <v>435</v>
      </c>
      <c r="AL94" s="1053" t="s">
        <v>552</v>
      </c>
      <c r="AM94" s="1053" t="s">
        <v>71</v>
      </c>
      <c r="AN94" s="1057">
        <v>84979</v>
      </c>
      <c r="AO94" s="1057">
        <v>39218</v>
      </c>
      <c r="AP94" s="1057">
        <v>45761</v>
      </c>
      <c r="AQ94" s="1053" t="s">
        <v>71</v>
      </c>
      <c r="AR94" s="1053" t="s">
        <v>71</v>
      </c>
      <c r="AS94" s="1053" t="s">
        <v>71</v>
      </c>
      <c r="AT94" s="1053" t="s">
        <v>71</v>
      </c>
      <c r="AU94" s="1053" t="s">
        <v>71</v>
      </c>
      <c r="AV94" s="1053" t="s">
        <v>71</v>
      </c>
      <c r="AW94" s="1053" t="s">
        <v>71</v>
      </c>
      <c r="AX94" s="1053" t="s">
        <v>71</v>
      </c>
      <c r="AY94" s="815"/>
    </row>
    <row r="95" spans="1:51" ht="18" x14ac:dyDescent="0.25">
      <c r="A95" s="1053"/>
      <c r="B95" s="1053"/>
      <c r="C95" s="1070"/>
      <c r="D95" s="697" t="s">
        <v>3</v>
      </c>
      <c r="E95" s="731">
        <v>13557.899923632342</v>
      </c>
      <c r="F95" s="731">
        <v>13557.899923632342</v>
      </c>
      <c r="G95" s="731">
        <v>13557.899923632342</v>
      </c>
      <c r="H95" s="767">
        <v>2686636.812004901</v>
      </c>
      <c r="I95" s="767">
        <v>2645550.6800000002</v>
      </c>
      <c r="J95" s="767">
        <v>3916372.06</v>
      </c>
      <c r="K95" s="767">
        <v>3595495.4465246289</v>
      </c>
      <c r="L95" s="723"/>
      <c r="M95" s="723"/>
      <c r="N95" s="723"/>
      <c r="O95" s="723"/>
      <c r="P95" s="723"/>
      <c r="Q95" s="723"/>
      <c r="R95" s="723"/>
      <c r="S95" s="703"/>
      <c r="T95" s="780">
        <v>13557.899923632342</v>
      </c>
      <c r="U95" s="781">
        <v>2686636.812004901</v>
      </c>
      <c r="V95" s="788">
        <v>2645550.6800000002</v>
      </c>
      <c r="W95" s="781">
        <v>3916372.06</v>
      </c>
      <c r="X95" s="781">
        <v>3595495.4465246289</v>
      </c>
      <c r="Y95" s="704"/>
      <c r="Z95" s="704"/>
      <c r="AA95" s="704"/>
      <c r="AB95" s="704"/>
      <c r="AC95" s="704"/>
      <c r="AD95" s="704"/>
      <c r="AE95" s="704"/>
      <c r="AF95" s="1055"/>
      <c r="AG95" s="1072"/>
      <c r="AH95" s="1053"/>
      <c r="AI95" s="1053"/>
      <c r="AJ95" s="1053"/>
      <c r="AK95" s="1053"/>
      <c r="AL95" s="1053"/>
      <c r="AM95" s="1053"/>
      <c r="AN95" s="1057"/>
      <c r="AO95" s="1057"/>
      <c r="AP95" s="1057"/>
      <c r="AQ95" s="1053"/>
      <c r="AR95" s="1053"/>
      <c r="AS95" s="1053"/>
      <c r="AT95" s="1053"/>
      <c r="AU95" s="1053"/>
      <c r="AV95" s="1053"/>
      <c r="AW95" s="1053"/>
      <c r="AX95" s="1053"/>
      <c r="AY95" s="814"/>
    </row>
    <row r="96" spans="1:51" ht="27" x14ac:dyDescent="0.25">
      <c r="A96" s="1053"/>
      <c r="B96" s="1053"/>
      <c r="C96" s="1070"/>
      <c r="D96" s="696" t="s">
        <v>42</v>
      </c>
      <c r="E96" s="731">
        <v>0</v>
      </c>
      <c r="F96" s="731">
        <v>0</v>
      </c>
      <c r="G96" s="731">
        <v>0</v>
      </c>
      <c r="H96" s="767">
        <v>0</v>
      </c>
      <c r="I96" s="767">
        <v>0</v>
      </c>
      <c r="J96" s="767">
        <v>0</v>
      </c>
      <c r="K96" s="767">
        <v>0</v>
      </c>
      <c r="L96" s="723"/>
      <c r="M96" s="723"/>
      <c r="N96" s="723"/>
      <c r="O96" s="723"/>
      <c r="P96" s="723"/>
      <c r="Q96" s="723"/>
      <c r="R96" s="723"/>
      <c r="S96" s="728"/>
      <c r="T96" s="783">
        <v>0</v>
      </c>
      <c r="U96" s="784">
        <v>0</v>
      </c>
      <c r="V96" s="784">
        <v>0</v>
      </c>
      <c r="W96" s="784">
        <v>0</v>
      </c>
      <c r="X96" s="784">
        <v>0</v>
      </c>
      <c r="Y96" s="729"/>
      <c r="Z96" s="729"/>
      <c r="AA96" s="729"/>
      <c r="AB96" s="729"/>
      <c r="AC96" s="729"/>
      <c r="AD96" s="729"/>
      <c r="AE96" s="729"/>
      <c r="AF96" s="1055"/>
      <c r="AG96" s="1072"/>
      <c r="AH96" s="1053"/>
      <c r="AI96" s="1053"/>
      <c r="AJ96" s="1053"/>
      <c r="AK96" s="1053"/>
      <c r="AL96" s="1053"/>
      <c r="AM96" s="1053"/>
      <c r="AN96" s="1057"/>
      <c r="AO96" s="1057"/>
      <c r="AP96" s="1057"/>
      <c r="AQ96" s="1053"/>
      <c r="AR96" s="1053"/>
      <c r="AS96" s="1053"/>
      <c r="AT96" s="1053"/>
      <c r="AU96" s="1053"/>
      <c r="AV96" s="1053"/>
      <c r="AW96" s="1053"/>
      <c r="AX96" s="1053"/>
      <c r="AY96" s="814"/>
    </row>
    <row r="97" spans="1:51" ht="27" x14ac:dyDescent="0.25">
      <c r="A97" s="1053"/>
      <c r="B97" s="1053"/>
      <c r="C97" s="1070"/>
      <c r="D97" s="697" t="s">
        <v>4</v>
      </c>
      <c r="E97" s="731">
        <v>0</v>
      </c>
      <c r="F97" s="731">
        <v>0</v>
      </c>
      <c r="G97" s="731">
        <v>0</v>
      </c>
      <c r="H97" s="767">
        <v>0</v>
      </c>
      <c r="I97" s="767">
        <v>0</v>
      </c>
      <c r="J97" s="767">
        <v>0</v>
      </c>
      <c r="K97" s="767">
        <v>0</v>
      </c>
      <c r="L97" s="723"/>
      <c r="M97" s="723"/>
      <c r="N97" s="723"/>
      <c r="O97" s="723"/>
      <c r="P97" s="723"/>
      <c r="Q97" s="723"/>
      <c r="R97" s="723"/>
      <c r="S97" s="728"/>
      <c r="T97" s="783">
        <v>0</v>
      </c>
      <c r="U97" s="784">
        <v>0</v>
      </c>
      <c r="V97" s="784">
        <v>0</v>
      </c>
      <c r="W97" s="784">
        <v>0</v>
      </c>
      <c r="X97" s="784">
        <v>0</v>
      </c>
      <c r="Y97" s="729"/>
      <c r="Z97" s="729"/>
      <c r="AA97" s="729"/>
      <c r="AB97" s="729"/>
      <c r="AC97" s="729"/>
      <c r="AD97" s="729"/>
      <c r="AE97" s="729"/>
      <c r="AF97" s="1055"/>
      <c r="AG97" s="1072"/>
      <c r="AH97" s="1053"/>
      <c r="AI97" s="1053"/>
      <c r="AJ97" s="1053"/>
      <c r="AK97" s="1053"/>
      <c r="AL97" s="1053"/>
      <c r="AM97" s="1053"/>
      <c r="AN97" s="1057"/>
      <c r="AO97" s="1057"/>
      <c r="AP97" s="1057"/>
      <c r="AQ97" s="1053"/>
      <c r="AR97" s="1053"/>
      <c r="AS97" s="1053"/>
      <c r="AT97" s="1053"/>
      <c r="AU97" s="1053"/>
      <c r="AV97" s="1053"/>
      <c r="AW97" s="1053"/>
      <c r="AX97" s="1053"/>
      <c r="AY97" s="814"/>
    </row>
    <row r="98" spans="1:51" ht="27" x14ac:dyDescent="0.25">
      <c r="A98" s="1053"/>
      <c r="B98" s="1053"/>
      <c r="C98" s="1070"/>
      <c r="D98" s="696" t="s">
        <v>43</v>
      </c>
      <c r="E98" s="731">
        <v>0.05</v>
      </c>
      <c r="F98" s="731">
        <v>0.05</v>
      </c>
      <c r="G98" s="731">
        <v>0.05</v>
      </c>
      <c r="H98" s="767">
        <v>0.05</v>
      </c>
      <c r="I98" s="767">
        <v>0.05</v>
      </c>
      <c r="J98" s="767">
        <v>0.05</v>
      </c>
      <c r="K98" s="767">
        <v>0.05</v>
      </c>
      <c r="L98" s="723"/>
      <c r="M98" s="723"/>
      <c r="N98" s="723"/>
      <c r="O98" s="723"/>
      <c r="P98" s="723"/>
      <c r="Q98" s="723"/>
      <c r="R98" s="723"/>
      <c r="S98" s="728"/>
      <c r="T98" s="783">
        <v>3.7499999999999999E-3</v>
      </c>
      <c r="U98" s="785">
        <v>1.15E-2</v>
      </c>
      <c r="V98" s="785">
        <v>2.3E-2</v>
      </c>
      <c r="W98" s="784">
        <v>3.4499999999999996E-2</v>
      </c>
      <c r="X98" s="784">
        <v>4.4499999999999998E-2</v>
      </c>
      <c r="Y98" s="729"/>
      <c r="Z98" s="729"/>
      <c r="AA98" s="729"/>
      <c r="AB98" s="729"/>
      <c r="AC98" s="729"/>
      <c r="AD98" s="729"/>
      <c r="AE98" s="729"/>
      <c r="AF98" s="1055"/>
      <c r="AG98" s="1072"/>
      <c r="AH98" s="1053"/>
      <c r="AI98" s="1053"/>
      <c r="AJ98" s="1053"/>
      <c r="AK98" s="1053"/>
      <c r="AL98" s="1053"/>
      <c r="AM98" s="1053"/>
      <c r="AN98" s="1057"/>
      <c r="AO98" s="1057"/>
      <c r="AP98" s="1057"/>
      <c r="AQ98" s="1053"/>
      <c r="AR98" s="1053"/>
      <c r="AS98" s="1053"/>
      <c r="AT98" s="1053"/>
      <c r="AU98" s="1053"/>
      <c r="AV98" s="1053"/>
      <c r="AW98" s="1053"/>
      <c r="AX98" s="1053"/>
      <c r="AY98" s="814"/>
    </row>
    <row r="99" spans="1:51" ht="27" x14ac:dyDescent="0.25">
      <c r="A99" s="1053"/>
      <c r="B99" s="1053"/>
      <c r="C99" s="1070"/>
      <c r="D99" s="697" t="s">
        <v>45</v>
      </c>
      <c r="E99" s="731">
        <v>13557.899923632342</v>
      </c>
      <c r="F99" s="731">
        <v>13557.899923632342</v>
      </c>
      <c r="G99" s="731">
        <v>13557.899923632342</v>
      </c>
      <c r="H99" s="767">
        <v>2686636.812004901</v>
      </c>
      <c r="I99" s="767">
        <v>2645550.6800000002</v>
      </c>
      <c r="J99" s="767">
        <v>3916372.06</v>
      </c>
      <c r="K99" s="767">
        <v>3595495.4465246289</v>
      </c>
      <c r="L99" s="723"/>
      <c r="M99" s="723"/>
      <c r="N99" s="723"/>
      <c r="O99" s="723"/>
      <c r="P99" s="723"/>
      <c r="Q99" s="723"/>
      <c r="R99" s="723"/>
      <c r="S99" s="727"/>
      <c r="T99" s="780">
        <v>13557.899923632342</v>
      </c>
      <c r="U99" s="767">
        <v>2686636.812004901</v>
      </c>
      <c r="V99" s="784">
        <v>2645550.6800000002</v>
      </c>
      <c r="W99" s="784">
        <v>3916372.06</v>
      </c>
      <c r="X99" s="784">
        <v>3595495.4465246289</v>
      </c>
      <c r="Y99" s="729"/>
      <c r="Z99" s="729"/>
      <c r="AA99" s="729"/>
      <c r="AB99" s="729"/>
      <c r="AC99" s="729"/>
      <c r="AD99" s="729"/>
      <c r="AE99" s="729"/>
      <c r="AF99" s="1055"/>
      <c r="AG99" s="1072"/>
      <c r="AH99" s="1053"/>
      <c r="AI99" s="1053"/>
      <c r="AJ99" s="1053"/>
      <c r="AK99" s="1053"/>
      <c r="AL99" s="1053"/>
      <c r="AM99" s="1053"/>
      <c r="AN99" s="1057"/>
      <c r="AO99" s="1057"/>
      <c r="AP99" s="1057"/>
      <c r="AQ99" s="1053"/>
      <c r="AR99" s="1053"/>
      <c r="AS99" s="1053"/>
      <c r="AT99" s="1053"/>
      <c r="AU99" s="1053"/>
      <c r="AV99" s="1053"/>
      <c r="AW99" s="1053"/>
      <c r="AX99" s="1053"/>
      <c r="AY99" s="814"/>
    </row>
    <row r="100" spans="1:51" ht="18" x14ac:dyDescent="0.25">
      <c r="A100" s="1053"/>
      <c r="B100" s="1053"/>
      <c r="C100" s="1070" t="s">
        <v>512</v>
      </c>
      <c r="D100" s="698" t="s">
        <v>41</v>
      </c>
      <c r="E100" s="731">
        <v>0.05</v>
      </c>
      <c r="F100" s="731">
        <v>0.05</v>
      </c>
      <c r="G100" s="731">
        <v>0.05</v>
      </c>
      <c r="H100" s="767">
        <v>0.05</v>
      </c>
      <c r="I100" s="767">
        <v>0.05</v>
      </c>
      <c r="J100" s="767">
        <v>0.05</v>
      </c>
      <c r="K100" s="767">
        <v>0.05</v>
      </c>
      <c r="L100" s="723"/>
      <c r="M100" s="723"/>
      <c r="N100" s="723"/>
      <c r="O100" s="723"/>
      <c r="P100" s="723"/>
      <c r="Q100" s="723"/>
      <c r="R100" s="723"/>
      <c r="S100" s="725"/>
      <c r="T100" s="779">
        <v>3.7499999999999999E-3</v>
      </c>
      <c r="U100" s="779">
        <v>1.15E-2</v>
      </c>
      <c r="V100" s="779">
        <v>2.3E-2</v>
      </c>
      <c r="W100" s="779">
        <v>3.4499999999999996E-2</v>
      </c>
      <c r="X100" s="779">
        <v>4.4499999999999998E-2</v>
      </c>
      <c r="Y100" s="726"/>
      <c r="Z100" s="726"/>
      <c r="AA100" s="726"/>
      <c r="AB100" s="726"/>
      <c r="AC100" s="726"/>
      <c r="AD100" s="726"/>
      <c r="AE100" s="726"/>
      <c r="AF100" s="1055" t="s">
        <v>741</v>
      </c>
      <c r="AG100" s="1072" t="s">
        <v>447</v>
      </c>
      <c r="AH100" s="1053" t="s">
        <v>681</v>
      </c>
      <c r="AI100" s="1121" t="s">
        <v>765</v>
      </c>
      <c r="AJ100" s="1053" t="s">
        <v>748</v>
      </c>
      <c r="AK100" s="1053" t="s">
        <v>435</v>
      </c>
      <c r="AL100" s="1053" t="s">
        <v>552</v>
      </c>
      <c r="AM100" s="1053" t="s">
        <v>71</v>
      </c>
      <c r="AN100" s="1057">
        <v>258034</v>
      </c>
      <c r="AO100" s="1057">
        <v>128107</v>
      </c>
      <c r="AP100" s="1057">
        <v>129927</v>
      </c>
      <c r="AQ100" s="1053" t="s">
        <v>71</v>
      </c>
      <c r="AR100" s="1053" t="s">
        <v>71</v>
      </c>
      <c r="AS100" s="1053" t="s">
        <v>71</v>
      </c>
      <c r="AT100" s="1053" t="s">
        <v>71</v>
      </c>
      <c r="AU100" s="1053" t="s">
        <v>71</v>
      </c>
      <c r="AV100" s="1053" t="s">
        <v>71</v>
      </c>
      <c r="AW100" s="1053" t="s">
        <v>71</v>
      </c>
      <c r="AX100" s="1053" t="s">
        <v>71</v>
      </c>
      <c r="AY100" s="814"/>
    </row>
    <row r="101" spans="1:51" ht="18" x14ac:dyDescent="0.25">
      <c r="A101" s="1053"/>
      <c r="B101" s="1053"/>
      <c r="C101" s="1070"/>
      <c r="D101" s="697" t="s">
        <v>3</v>
      </c>
      <c r="E101" s="731">
        <v>12216332.203565408</v>
      </c>
      <c r="F101" s="731">
        <v>12216332.203565408</v>
      </c>
      <c r="G101" s="731">
        <v>12216332.203565408</v>
      </c>
      <c r="H101" s="767">
        <v>16908171.918887611</v>
      </c>
      <c r="I101" s="767">
        <v>17123213.5</v>
      </c>
      <c r="J101" s="767">
        <v>18834121.59</v>
      </c>
      <c r="K101" s="767">
        <v>25011309.538748261</v>
      </c>
      <c r="L101" s="723"/>
      <c r="M101" s="723"/>
      <c r="N101" s="723"/>
      <c r="O101" s="723"/>
      <c r="P101" s="723"/>
      <c r="Q101" s="723"/>
      <c r="R101" s="723"/>
      <c r="S101" s="703"/>
      <c r="T101" s="780">
        <v>12216332.203565408</v>
      </c>
      <c r="U101" s="781">
        <v>16908171.918887611</v>
      </c>
      <c r="V101" s="788">
        <v>17123213.466252286</v>
      </c>
      <c r="W101" s="781">
        <v>18834121.59</v>
      </c>
      <c r="X101" s="781">
        <v>25011309.538748261</v>
      </c>
      <c r="Y101" s="704"/>
      <c r="Z101" s="704"/>
      <c r="AA101" s="704"/>
      <c r="AB101" s="704"/>
      <c r="AC101" s="704"/>
      <c r="AD101" s="704"/>
      <c r="AE101" s="704"/>
      <c r="AF101" s="1055"/>
      <c r="AG101" s="1072"/>
      <c r="AH101" s="1053"/>
      <c r="AI101" s="1122"/>
      <c r="AJ101" s="1053"/>
      <c r="AK101" s="1053"/>
      <c r="AL101" s="1053"/>
      <c r="AM101" s="1053"/>
      <c r="AN101" s="1057"/>
      <c r="AO101" s="1057"/>
      <c r="AP101" s="1057"/>
      <c r="AQ101" s="1053"/>
      <c r="AR101" s="1053"/>
      <c r="AS101" s="1053"/>
      <c r="AT101" s="1053"/>
      <c r="AU101" s="1053"/>
      <c r="AV101" s="1053"/>
      <c r="AW101" s="1053"/>
      <c r="AX101" s="1053"/>
      <c r="AY101" s="814"/>
    </row>
    <row r="102" spans="1:51" ht="27" x14ac:dyDescent="0.25">
      <c r="A102" s="1053"/>
      <c r="B102" s="1053"/>
      <c r="C102" s="1070"/>
      <c r="D102" s="696" t="s">
        <v>42</v>
      </c>
      <c r="E102" s="731">
        <v>0</v>
      </c>
      <c r="F102" s="731">
        <v>0</v>
      </c>
      <c r="G102" s="731">
        <v>0</v>
      </c>
      <c r="H102" s="767">
        <v>0</v>
      </c>
      <c r="I102" s="767">
        <v>0</v>
      </c>
      <c r="J102" s="767">
        <v>0</v>
      </c>
      <c r="K102" s="767">
        <v>0</v>
      </c>
      <c r="L102" s="723"/>
      <c r="M102" s="723"/>
      <c r="N102" s="723"/>
      <c r="O102" s="723"/>
      <c r="P102" s="723"/>
      <c r="Q102" s="723"/>
      <c r="R102" s="723"/>
      <c r="S102" s="728"/>
      <c r="T102" s="783">
        <v>0</v>
      </c>
      <c r="U102" s="784">
        <v>0</v>
      </c>
      <c r="V102" s="784">
        <v>0</v>
      </c>
      <c r="W102" s="784">
        <v>0</v>
      </c>
      <c r="X102" s="784">
        <v>0</v>
      </c>
      <c r="Y102" s="729"/>
      <c r="Z102" s="729"/>
      <c r="AA102" s="729"/>
      <c r="AB102" s="729"/>
      <c r="AC102" s="729"/>
      <c r="AD102" s="729"/>
      <c r="AE102" s="729"/>
      <c r="AF102" s="1055"/>
      <c r="AG102" s="1072"/>
      <c r="AH102" s="1053"/>
      <c r="AI102" s="1122"/>
      <c r="AJ102" s="1053"/>
      <c r="AK102" s="1053"/>
      <c r="AL102" s="1053"/>
      <c r="AM102" s="1053"/>
      <c r="AN102" s="1057"/>
      <c r="AO102" s="1057"/>
      <c r="AP102" s="1057"/>
      <c r="AQ102" s="1053"/>
      <c r="AR102" s="1053"/>
      <c r="AS102" s="1053"/>
      <c r="AT102" s="1053"/>
      <c r="AU102" s="1053"/>
      <c r="AV102" s="1053"/>
      <c r="AW102" s="1053"/>
      <c r="AX102" s="1053"/>
      <c r="AY102" s="814"/>
    </row>
    <row r="103" spans="1:51" ht="27" x14ac:dyDescent="0.25">
      <c r="A103" s="1053"/>
      <c r="B103" s="1053"/>
      <c r="C103" s="1070"/>
      <c r="D103" s="697" t="s">
        <v>4</v>
      </c>
      <c r="E103" s="731">
        <v>3723805.3504934036</v>
      </c>
      <c r="F103" s="731">
        <v>3723805.3504934036</v>
      </c>
      <c r="G103" s="731">
        <v>3723805.3504934036</v>
      </c>
      <c r="H103" s="767">
        <v>3723805.3504934036</v>
      </c>
      <c r="I103" s="767">
        <v>3723805.3504934036</v>
      </c>
      <c r="J103" s="767">
        <v>3723805.3504934036</v>
      </c>
      <c r="K103" s="767">
        <v>3723805.3504934036</v>
      </c>
      <c r="L103" s="723"/>
      <c r="M103" s="723"/>
      <c r="N103" s="723"/>
      <c r="O103" s="723"/>
      <c r="P103" s="723"/>
      <c r="Q103" s="723"/>
      <c r="R103" s="723"/>
      <c r="S103" s="728"/>
      <c r="T103" s="780">
        <v>3723805.3504934036</v>
      </c>
      <c r="U103" s="784">
        <v>3723805.3504934036</v>
      </c>
      <c r="V103" s="784">
        <v>3723805.3504934036</v>
      </c>
      <c r="W103" s="784">
        <v>3723805.3504934036</v>
      </c>
      <c r="X103" s="784">
        <v>3723805.3504934036</v>
      </c>
      <c r="Y103" s="729"/>
      <c r="Z103" s="729"/>
      <c r="AA103" s="729"/>
      <c r="AB103" s="729"/>
      <c r="AC103" s="729"/>
      <c r="AD103" s="729"/>
      <c r="AE103" s="729"/>
      <c r="AF103" s="1055"/>
      <c r="AG103" s="1072"/>
      <c r="AH103" s="1053"/>
      <c r="AI103" s="1122"/>
      <c r="AJ103" s="1053"/>
      <c r="AK103" s="1053"/>
      <c r="AL103" s="1053"/>
      <c r="AM103" s="1053"/>
      <c r="AN103" s="1057"/>
      <c r="AO103" s="1057"/>
      <c r="AP103" s="1057"/>
      <c r="AQ103" s="1053"/>
      <c r="AR103" s="1053"/>
      <c r="AS103" s="1053"/>
      <c r="AT103" s="1053"/>
      <c r="AU103" s="1053"/>
      <c r="AV103" s="1053"/>
      <c r="AW103" s="1053"/>
      <c r="AX103" s="1053"/>
      <c r="AY103" s="814"/>
    </row>
    <row r="104" spans="1:51" ht="27" x14ac:dyDescent="0.25">
      <c r="A104" s="1053"/>
      <c r="B104" s="1053"/>
      <c r="C104" s="1070"/>
      <c r="D104" s="696" t="s">
        <v>43</v>
      </c>
      <c r="E104" s="731">
        <v>0.05</v>
      </c>
      <c r="F104" s="731">
        <v>0.05</v>
      </c>
      <c r="G104" s="731">
        <v>0.05</v>
      </c>
      <c r="H104" s="767">
        <v>0.05</v>
      </c>
      <c r="I104" s="767">
        <v>0.05</v>
      </c>
      <c r="J104" s="767">
        <v>0.05</v>
      </c>
      <c r="K104" s="767">
        <v>0.05</v>
      </c>
      <c r="L104" s="723"/>
      <c r="M104" s="723"/>
      <c r="N104" s="723"/>
      <c r="O104" s="723"/>
      <c r="P104" s="723"/>
      <c r="Q104" s="723"/>
      <c r="R104" s="723"/>
      <c r="S104" s="728"/>
      <c r="T104" s="783">
        <v>3.7499999999999999E-3</v>
      </c>
      <c r="U104" s="785">
        <v>1.15E-2</v>
      </c>
      <c r="V104" s="785">
        <v>2.3E-2</v>
      </c>
      <c r="W104" s="784">
        <v>3.4499999999999996E-2</v>
      </c>
      <c r="X104" s="784">
        <v>4.4499999999999998E-2</v>
      </c>
      <c r="Y104" s="729"/>
      <c r="Z104" s="729"/>
      <c r="AA104" s="729"/>
      <c r="AB104" s="729"/>
      <c r="AC104" s="729"/>
      <c r="AD104" s="729"/>
      <c r="AE104" s="729"/>
      <c r="AF104" s="1055"/>
      <c r="AG104" s="1072"/>
      <c r="AH104" s="1053"/>
      <c r="AI104" s="1122"/>
      <c r="AJ104" s="1053"/>
      <c r="AK104" s="1053"/>
      <c r="AL104" s="1053"/>
      <c r="AM104" s="1053"/>
      <c r="AN104" s="1057"/>
      <c r="AO104" s="1057"/>
      <c r="AP104" s="1057"/>
      <c r="AQ104" s="1053"/>
      <c r="AR104" s="1053"/>
      <c r="AS104" s="1053"/>
      <c r="AT104" s="1053"/>
      <c r="AU104" s="1053"/>
      <c r="AV104" s="1053"/>
      <c r="AW104" s="1053"/>
      <c r="AX104" s="1053"/>
      <c r="AY104" s="814"/>
    </row>
    <row r="105" spans="1:51" ht="27" x14ac:dyDescent="0.25">
      <c r="A105" s="1053"/>
      <c r="B105" s="1053"/>
      <c r="C105" s="1070"/>
      <c r="D105" s="697" t="s">
        <v>45</v>
      </c>
      <c r="E105" s="731">
        <v>15940137.554058811</v>
      </c>
      <c r="F105" s="731">
        <v>15940137.554058811</v>
      </c>
      <c r="G105" s="731">
        <v>15940137.554058811</v>
      </c>
      <c r="H105" s="767">
        <v>20631977.269381016</v>
      </c>
      <c r="I105" s="767">
        <v>20847018.850493405</v>
      </c>
      <c r="J105" s="767">
        <v>22557926.940493405</v>
      </c>
      <c r="K105" s="767">
        <v>28735114.889241666</v>
      </c>
      <c r="L105" s="723"/>
      <c r="M105" s="723"/>
      <c r="N105" s="723"/>
      <c r="O105" s="723"/>
      <c r="P105" s="723"/>
      <c r="Q105" s="723"/>
      <c r="R105" s="723"/>
      <c r="S105" s="727"/>
      <c r="T105" s="780">
        <v>15940137.554058811</v>
      </c>
      <c r="U105" s="767">
        <v>20631977.269381016</v>
      </c>
      <c r="V105" s="784">
        <v>20847018.816745691</v>
      </c>
      <c r="W105" s="767">
        <v>22557926.940493405</v>
      </c>
      <c r="X105" s="767">
        <v>28735114.889241666</v>
      </c>
      <c r="Y105" s="723"/>
      <c r="Z105" s="723"/>
      <c r="AA105" s="723"/>
      <c r="AB105" s="723"/>
      <c r="AC105" s="723"/>
      <c r="AD105" s="723"/>
      <c r="AE105" s="723"/>
      <c r="AF105" s="1055"/>
      <c r="AG105" s="1072"/>
      <c r="AH105" s="1053"/>
      <c r="AI105" s="1123"/>
      <c r="AJ105" s="1053"/>
      <c r="AK105" s="1053"/>
      <c r="AL105" s="1053"/>
      <c r="AM105" s="1053"/>
      <c r="AN105" s="1057"/>
      <c r="AO105" s="1057"/>
      <c r="AP105" s="1057"/>
      <c r="AQ105" s="1053"/>
      <c r="AR105" s="1053"/>
      <c r="AS105" s="1053"/>
      <c r="AT105" s="1053"/>
      <c r="AU105" s="1053"/>
      <c r="AV105" s="1053"/>
      <c r="AW105" s="1053"/>
      <c r="AX105" s="1053"/>
      <c r="AY105" s="814"/>
    </row>
    <row r="106" spans="1:51" ht="18" x14ac:dyDescent="0.25">
      <c r="A106" s="1053"/>
      <c r="B106" s="1053"/>
      <c r="C106" s="1070" t="s">
        <v>513</v>
      </c>
      <c r="D106" s="698" t="s">
        <v>41</v>
      </c>
      <c r="E106" s="731">
        <v>0.05</v>
      </c>
      <c r="F106" s="731">
        <v>0.05</v>
      </c>
      <c r="G106" s="731">
        <v>0.05</v>
      </c>
      <c r="H106" s="767">
        <v>0.05</v>
      </c>
      <c r="I106" s="767">
        <v>0.05</v>
      </c>
      <c r="J106" s="767">
        <v>0.05</v>
      </c>
      <c r="K106" s="767">
        <v>0.05</v>
      </c>
      <c r="L106" s="723"/>
      <c r="M106" s="723"/>
      <c r="N106" s="723"/>
      <c r="O106" s="723"/>
      <c r="P106" s="723"/>
      <c r="Q106" s="723"/>
      <c r="R106" s="723"/>
      <c r="S106" s="725"/>
      <c r="T106" s="779">
        <v>3.7499999999999999E-3</v>
      </c>
      <c r="U106" s="779">
        <v>1.15E-2</v>
      </c>
      <c r="V106" s="779">
        <v>2.3E-2</v>
      </c>
      <c r="W106" s="779">
        <v>3.4499999999999996E-2</v>
      </c>
      <c r="X106" s="779">
        <v>4.4499999999999998E-2</v>
      </c>
      <c r="Y106" s="726"/>
      <c r="Z106" s="726"/>
      <c r="AA106" s="726"/>
      <c r="AB106" s="726"/>
      <c r="AC106" s="726"/>
      <c r="AD106" s="726"/>
      <c r="AE106" s="726"/>
      <c r="AF106" s="1055" t="s">
        <v>742</v>
      </c>
      <c r="AG106" s="1072" t="s">
        <v>441</v>
      </c>
      <c r="AH106" s="1053">
        <v>94</v>
      </c>
      <c r="AI106" s="1053" t="s">
        <v>696</v>
      </c>
      <c r="AJ106" s="1053" t="s">
        <v>748</v>
      </c>
      <c r="AK106" s="1053" t="s">
        <v>435</v>
      </c>
      <c r="AL106" s="1053" t="s">
        <v>552</v>
      </c>
      <c r="AM106" s="1053" t="s">
        <v>71</v>
      </c>
      <c r="AN106" s="1057">
        <v>18675</v>
      </c>
      <c r="AO106" s="1057">
        <v>9430</v>
      </c>
      <c r="AP106" s="1057">
        <v>9245</v>
      </c>
      <c r="AQ106" s="1053" t="s">
        <v>71</v>
      </c>
      <c r="AR106" s="1053" t="s">
        <v>71</v>
      </c>
      <c r="AS106" s="1053" t="s">
        <v>71</v>
      </c>
      <c r="AT106" s="1053" t="s">
        <v>71</v>
      </c>
      <c r="AU106" s="1053" t="s">
        <v>71</v>
      </c>
      <c r="AV106" s="1053" t="s">
        <v>71</v>
      </c>
      <c r="AW106" s="1053" t="s">
        <v>71</v>
      </c>
      <c r="AX106" s="1053" t="s">
        <v>71</v>
      </c>
      <c r="AY106" s="814"/>
    </row>
    <row r="107" spans="1:51" ht="18" x14ac:dyDescent="0.25">
      <c r="A107" s="1053"/>
      <c r="B107" s="1053"/>
      <c r="C107" s="1070"/>
      <c r="D107" s="697" t="s">
        <v>3</v>
      </c>
      <c r="E107" s="731"/>
      <c r="F107" s="731"/>
      <c r="G107" s="731"/>
      <c r="H107" s="767">
        <v>1751851.5153745967</v>
      </c>
      <c r="I107" s="767">
        <v>1725626.15</v>
      </c>
      <c r="J107" s="767">
        <v>9783750.5899999999</v>
      </c>
      <c r="K107" s="767">
        <v>8923840.0317873936</v>
      </c>
      <c r="L107" s="723"/>
      <c r="M107" s="723"/>
      <c r="N107" s="723"/>
      <c r="O107" s="723"/>
      <c r="P107" s="723"/>
      <c r="Q107" s="723"/>
      <c r="R107" s="723"/>
      <c r="S107" s="703"/>
      <c r="T107" s="780"/>
      <c r="U107" s="781">
        <v>1751851.5153745967</v>
      </c>
      <c r="V107" s="788">
        <v>1725626.1510601437</v>
      </c>
      <c r="W107" s="789">
        <v>9783750.5899999999</v>
      </c>
      <c r="X107" s="789">
        <v>8923840.0317873936</v>
      </c>
      <c r="Y107" s="704"/>
      <c r="Z107" s="704"/>
      <c r="AA107" s="704"/>
      <c r="AB107" s="704"/>
      <c r="AC107" s="704"/>
      <c r="AD107" s="704"/>
      <c r="AE107" s="704"/>
      <c r="AF107" s="1055"/>
      <c r="AG107" s="1072"/>
      <c r="AH107" s="1053"/>
      <c r="AI107" s="1053"/>
      <c r="AJ107" s="1053"/>
      <c r="AK107" s="1053"/>
      <c r="AL107" s="1053"/>
      <c r="AM107" s="1053"/>
      <c r="AN107" s="1057"/>
      <c r="AO107" s="1057"/>
      <c r="AP107" s="1057"/>
      <c r="AQ107" s="1053"/>
      <c r="AR107" s="1053"/>
      <c r="AS107" s="1053"/>
      <c r="AT107" s="1053"/>
      <c r="AU107" s="1053"/>
      <c r="AV107" s="1053"/>
      <c r="AW107" s="1053"/>
      <c r="AX107" s="1053"/>
      <c r="AY107" s="814"/>
    </row>
    <row r="108" spans="1:51" ht="27" x14ac:dyDescent="0.25">
      <c r="A108" s="1053"/>
      <c r="B108" s="1053"/>
      <c r="C108" s="1070"/>
      <c r="D108" s="696" t="s">
        <v>42</v>
      </c>
      <c r="E108" s="731">
        <v>0</v>
      </c>
      <c r="F108" s="731">
        <v>0</v>
      </c>
      <c r="G108" s="731">
        <v>0</v>
      </c>
      <c r="H108" s="767">
        <v>0</v>
      </c>
      <c r="I108" s="767">
        <v>0</v>
      </c>
      <c r="J108" s="767">
        <v>0</v>
      </c>
      <c r="K108" s="767">
        <v>0</v>
      </c>
      <c r="L108" s="723"/>
      <c r="M108" s="723"/>
      <c r="N108" s="723"/>
      <c r="O108" s="723"/>
      <c r="P108" s="723"/>
      <c r="Q108" s="723"/>
      <c r="R108" s="723"/>
      <c r="S108" s="728"/>
      <c r="T108" s="783">
        <v>0</v>
      </c>
      <c r="U108" s="784">
        <v>0</v>
      </c>
      <c r="V108" s="784">
        <v>0</v>
      </c>
      <c r="W108" s="784">
        <v>0</v>
      </c>
      <c r="X108" s="784">
        <v>0</v>
      </c>
      <c r="Y108" s="729"/>
      <c r="Z108" s="729"/>
      <c r="AA108" s="729"/>
      <c r="AB108" s="729"/>
      <c r="AC108" s="729"/>
      <c r="AD108" s="729"/>
      <c r="AE108" s="729"/>
      <c r="AF108" s="1055"/>
      <c r="AG108" s="1072"/>
      <c r="AH108" s="1053"/>
      <c r="AI108" s="1053"/>
      <c r="AJ108" s="1053"/>
      <c r="AK108" s="1053"/>
      <c r="AL108" s="1053"/>
      <c r="AM108" s="1053"/>
      <c r="AN108" s="1057"/>
      <c r="AO108" s="1057"/>
      <c r="AP108" s="1057"/>
      <c r="AQ108" s="1053"/>
      <c r="AR108" s="1053"/>
      <c r="AS108" s="1053"/>
      <c r="AT108" s="1053"/>
      <c r="AU108" s="1053"/>
      <c r="AV108" s="1053"/>
      <c r="AW108" s="1053"/>
      <c r="AX108" s="1053"/>
      <c r="AY108" s="814"/>
    </row>
    <row r="109" spans="1:51" ht="27" x14ac:dyDescent="0.25">
      <c r="A109" s="1053"/>
      <c r="B109" s="1053"/>
      <c r="C109" s="1070"/>
      <c r="D109" s="697" t="s">
        <v>4</v>
      </c>
      <c r="E109" s="731">
        <v>429055.24385959614</v>
      </c>
      <c r="F109" s="731">
        <v>429055.24385959614</v>
      </c>
      <c r="G109" s="731">
        <v>429055.24385959614</v>
      </c>
      <c r="H109" s="767">
        <v>429055.24385959614</v>
      </c>
      <c r="I109" s="767">
        <v>429055.24385959614</v>
      </c>
      <c r="J109" s="767">
        <v>429055.24385959614</v>
      </c>
      <c r="K109" s="767">
        <v>429055.24385959614</v>
      </c>
      <c r="L109" s="723"/>
      <c r="M109" s="723"/>
      <c r="N109" s="723"/>
      <c r="O109" s="723"/>
      <c r="P109" s="723"/>
      <c r="Q109" s="723"/>
      <c r="R109" s="723"/>
      <c r="S109" s="728"/>
      <c r="T109" s="780">
        <v>429055.24385959614</v>
      </c>
      <c r="U109" s="784">
        <v>429055.24385959614</v>
      </c>
      <c r="V109" s="784">
        <v>429055.24385959614</v>
      </c>
      <c r="W109" s="784">
        <v>429055.24385959614</v>
      </c>
      <c r="X109" s="784">
        <v>429055.24385959614</v>
      </c>
      <c r="Y109" s="729"/>
      <c r="Z109" s="729"/>
      <c r="AA109" s="729"/>
      <c r="AB109" s="729"/>
      <c r="AC109" s="729"/>
      <c r="AD109" s="729"/>
      <c r="AE109" s="729"/>
      <c r="AF109" s="1055"/>
      <c r="AG109" s="1072"/>
      <c r="AH109" s="1053"/>
      <c r="AI109" s="1053"/>
      <c r="AJ109" s="1053"/>
      <c r="AK109" s="1053"/>
      <c r="AL109" s="1053"/>
      <c r="AM109" s="1053"/>
      <c r="AN109" s="1057"/>
      <c r="AO109" s="1057"/>
      <c r="AP109" s="1057"/>
      <c r="AQ109" s="1053"/>
      <c r="AR109" s="1053"/>
      <c r="AS109" s="1053"/>
      <c r="AT109" s="1053"/>
      <c r="AU109" s="1053"/>
      <c r="AV109" s="1053"/>
      <c r="AW109" s="1053"/>
      <c r="AX109" s="1053"/>
      <c r="AY109" s="814"/>
    </row>
    <row r="110" spans="1:51" ht="27" x14ac:dyDescent="0.25">
      <c r="A110" s="1053"/>
      <c r="B110" s="1053"/>
      <c r="C110" s="1070"/>
      <c r="D110" s="696" t="s">
        <v>43</v>
      </c>
      <c r="E110" s="731">
        <v>0.05</v>
      </c>
      <c r="F110" s="731">
        <v>0.05</v>
      </c>
      <c r="G110" s="731">
        <v>0.05</v>
      </c>
      <c r="H110" s="767">
        <v>0.05</v>
      </c>
      <c r="I110" s="767">
        <v>0.05</v>
      </c>
      <c r="J110" s="767">
        <v>0.05</v>
      </c>
      <c r="K110" s="767">
        <v>0.05</v>
      </c>
      <c r="L110" s="723"/>
      <c r="M110" s="723"/>
      <c r="N110" s="723"/>
      <c r="O110" s="723"/>
      <c r="P110" s="723"/>
      <c r="Q110" s="723"/>
      <c r="R110" s="723"/>
      <c r="S110" s="728"/>
      <c r="T110" s="783">
        <v>3.7499999999999999E-3</v>
      </c>
      <c r="U110" s="785">
        <v>1.15E-2</v>
      </c>
      <c r="V110" s="785">
        <v>2.3E-2</v>
      </c>
      <c r="W110" s="784">
        <v>3.4499999999999996E-2</v>
      </c>
      <c r="X110" s="784">
        <v>4.4499999999999998E-2</v>
      </c>
      <c r="Y110" s="729"/>
      <c r="Z110" s="729"/>
      <c r="AA110" s="729"/>
      <c r="AB110" s="729"/>
      <c r="AC110" s="729"/>
      <c r="AD110" s="729"/>
      <c r="AE110" s="729"/>
      <c r="AF110" s="1055"/>
      <c r="AG110" s="1072"/>
      <c r="AH110" s="1053"/>
      <c r="AI110" s="1053"/>
      <c r="AJ110" s="1053"/>
      <c r="AK110" s="1053"/>
      <c r="AL110" s="1053"/>
      <c r="AM110" s="1053"/>
      <c r="AN110" s="1057"/>
      <c r="AO110" s="1057"/>
      <c r="AP110" s="1057"/>
      <c r="AQ110" s="1053"/>
      <c r="AR110" s="1053"/>
      <c r="AS110" s="1053"/>
      <c r="AT110" s="1053"/>
      <c r="AU110" s="1053"/>
      <c r="AV110" s="1053"/>
      <c r="AW110" s="1053"/>
      <c r="AX110" s="1053"/>
      <c r="AY110" s="814"/>
    </row>
    <row r="111" spans="1:51" ht="27" x14ac:dyDescent="0.25">
      <c r="A111" s="1053"/>
      <c r="B111" s="1053"/>
      <c r="C111" s="1070"/>
      <c r="D111" s="697" t="s">
        <v>45</v>
      </c>
      <c r="E111" s="731">
        <v>429055.24385959614</v>
      </c>
      <c r="F111" s="731">
        <v>429055.24385959614</v>
      </c>
      <c r="G111" s="731">
        <v>429055.24385959614</v>
      </c>
      <c r="H111" s="767">
        <v>2180906.7592341928</v>
      </c>
      <c r="I111" s="767">
        <v>2154681.393859596</v>
      </c>
      <c r="J111" s="767">
        <v>10212805.833859596</v>
      </c>
      <c r="K111" s="767">
        <v>9352895.2756469902</v>
      </c>
      <c r="L111" s="723"/>
      <c r="M111" s="723"/>
      <c r="N111" s="723"/>
      <c r="O111" s="723"/>
      <c r="P111" s="723"/>
      <c r="Q111" s="723"/>
      <c r="R111" s="723"/>
      <c r="S111" s="727"/>
      <c r="T111" s="774">
        <v>429055.24385959614</v>
      </c>
      <c r="U111" s="767">
        <v>2180906.7592341928</v>
      </c>
      <c r="V111" s="784">
        <v>2154681.39491974</v>
      </c>
      <c r="W111" s="784">
        <v>10212805.833859596</v>
      </c>
      <c r="X111" s="784">
        <v>9352895.2756469902</v>
      </c>
      <c r="Y111" s="723"/>
      <c r="Z111" s="723"/>
      <c r="AA111" s="723"/>
      <c r="AB111" s="723"/>
      <c r="AC111" s="723"/>
      <c r="AD111" s="723"/>
      <c r="AE111" s="723"/>
      <c r="AF111" s="1055"/>
      <c r="AG111" s="1072"/>
      <c r="AH111" s="1053"/>
      <c r="AI111" s="1053"/>
      <c r="AJ111" s="1053"/>
      <c r="AK111" s="1053"/>
      <c r="AL111" s="1053"/>
      <c r="AM111" s="1053"/>
      <c r="AN111" s="1057"/>
      <c r="AO111" s="1057"/>
      <c r="AP111" s="1057"/>
      <c r="AQ111" s="1053"/>
      <c r="AR111" s="1053"/>
      <c r="AS111" s="1053"/>
      <c r="AT111" s="1053"/>
      <c r="AU111" s="1053"/>
      <c r="AV111" s="1053"/>
      <c r="AW111" s="1053"/>
      <c r="AX111" s="1053"/>
      <c r="AY111" s="814"/>
    </row>
    <row r="112" spans="1:51" ht="18" x14ac:dyDescent="0.25">
      <c r="A112" s="1053"/>
      <c r="B112" s="1053"/>
      <c r="C112" s="1070" t="s">
        <v>514</v>
      </c>
      <c r="D112" s="698" t="s">
        <v>41</v>
      </c>
      <c r="E112" s="731">
        <v>0.05</v>
      </c>
      <c r="F112" s="731">
        <v>0.05</v>
      </c>
      <c r="G112" s="731">
        <v>0.05</v>
      </c>
      <c r="H112" s="767">
        <v>0.05</v>
      </c>
      <c r="I112" s="767">
        <v>0.05</v>
      </c>
      <c r="J112" s="767">
        <v>0.05</v>
      </c>
      <c r="K112" s="767">
        <v>0.05</v>
      </c>
      <c r="L112" s="723"/>
      <c r="M112" s="723"/>
      <c r="N112" s="723"/>
      <c r="O112" s="723"/>
      <c r="P112" s="723"/>
      <c r="Q112" s="723"/>
      <c r="R112" s="723"/>
      <c r="S112" s="725"/>
      <c r="T112" s="779">
        <v>3.7499999999999999E-3</v>
      </c>
      <c r="U112" s="779">
        <v>1.15E-2</v>
      </c>
      <c r="V112" s="779">
        <v>2.3E-2</v>
      </c>
      <c r="W112" s="779">
        <v>3.4499999999999996E-2</v>
      </c>
      <c r="X112" s="779">
        <v>4.4499999999999998E-2</v>
      </c>
      <c r="Y112" s="726"/>
      <c r="Z112" s="726"/>
      <c r="AA112" s="726"/>
      <c r="AB112" s="726"/>
      <c r="AC112" s="726"/>
      <c r="AD112" s="726"/>
      <c r="AE112" s="726"/>
      <c r="AF112" s="1055" t="s">
        <v>743</v>
      </c>
      <c r="AG112" s="1072" t="s">
        <v>448</v>
      </c>
      <c r="AH112" s="1053" t="s">
        <v>766</v>
      </c>
      <c r="AI112" s="1053" t="s">
        <v>767</v>
      </c>
      <c r="AJ112" s="1053" t="s">
        <v>748</v>
      </c>
      <c r="AK112" s="1053" t="s">
        <v>435</v>
      </c>
      <c r="AL112" s="1053">
        <v>6</v>
      </c>
      <c r="AM112" s="1053" t="s">
        <v>71</v>
      </c>
      <c r="AN112" s="1057">
        <v>391588</v>
      </c>
      <c r="AO112" s="1057">
        <v>192276</v>
      </c>
      <c r="AP112" s="1057">
        <v>199312</v>
      </c>
      <c r="AQ112" s="1053" t="s">
        <v>71</v>
      </c>
      <c r="AR112" s="1053" t="s">
        <v>71</v>
      </c>
      <c r="AS112" s="1053" t="s">
        <v>71</v>
      </c>
      <c r="AT112" s="1053" t="s">
        <v>71</v>
      </c>
      <c r="AU112" s="1053" t="s">
        <v>71</v>
      </c>
      <c r="AV112" s="1053" t="s">
        <v>71</v>
      </c>
      <c r="AW112" s="1053" t="s">
        <v>71</v>
      </c>
      <c r="AX112" s="1053" t="s">
        <v>71</v>
      </c>
      <c r="AY112" s="814"/>
    </row>
    <row r="113" spans="1:52" ht="18" x14ac:dyDescent="0.25">
      <c r="A113" s="1053"/>
      <c r="B113" s="1053"/>
      <c r="C113" s="1070"/>
      <c r="D113" s="697" t="s">
        <v>3</v>
      </c>
      <c r="E113" s="731">
        <v>9265.9368081719749</v>
      </c>
      <c r="F113" s="731">
        <v>9265.9368081719749</v>
      </c>
      <c r="G113" s="731">
        <v>9265.9368081719749</v>
      </c>
      <c r="H113" s="767">
        <v>91099770.688347533</v>
      </c>
      <c r="I113" s="767">
        <v>90060186</v>
      </c>
      <c r="J113" s="767">
        <v>95497689.620000005</v>
      </c>
      <c r="K113" s="767">
        <v>87119783.077110425</v>
      </c>
      <c r="L113" s="723"/>
      <c r="M113" s="723"/>
      <c r="N113" s="723"/>
      <c r="O113" s="723"/>
      <c r="P113" s="723"/>
      <c r="Q113" s="723"/>
      <c r="R113" s="723"/>
      <c r="S113" s="703"/>
      <c r="T113" s="780">
        <v>9265.9368081719749</v>
      </c>
      <c r="U113" s="781">
        <v>91099770.688347533</v>
      </c>
      <c r="V113" s="788">
        <v>90060186.02805455</v>
      </c>
      <c r="W113" s="781">
        <v>95497689.620000005</v>
      </c>
      <c r="X113" s="781">
        <v>87119783.077110425</v>
      </c>
      <c r="Y113" s="704"/>
      <c r="Z113" s="704"/>
      <c r="AA113" s="704"/>
      <c r="AB113" s="704"/>
      <c r="AC113" s="704"/>
      <c r="AD113" s="704"/>
      <c r="AE113" s="704"/>
      <c r="AF113" s="1055"/>
      <c r="AG113" s="1072"/>
      <c r="AH113" s="1053"/>
      <c r="AI113" s="1053"/>
      <c r="AJ113" s="1053"/>
      <c r="AK113" s="1053"/>
      <c r="AL113" s="1053"/>
      <c r="AM113" s="1053"/>
      <c r="AN113" s="1057"/>
      <c r="AO113" s="1057"/>
      <c r="AP113" s="1057"/>
      <c r="AQ113" s="1053"/>
      <c r="AR113" s="1053"/>
      <c r="AS113" s="1053"/>
      <c r="AT113" s="1053"/>
      <c r="AU113" s="1053"/>
      <c r="AV113" s="1053"/>
      <c r="AW113" s="1053"/>
      <c r="AX113" s="1053"/>
      <c r="AY113" s="814"/>
    </row>
    <row r="114" spans="1:52" ht="27" x14ac:dyDescent="0.25">
      <c r="A114" s="1053"/>
      <c r="B114" s="1053"/>
      <c r="C114" s="1070"/>
      <c r="D114" s="696" t="s">
        <v>42</v>
      </c>
      <c r="E114" s="731">
        <v>0</v>
      </c>
      <c r="F114" s="731">
        <v>0</v>
      </c>
      <c r="G114" s="731">
        <v>0</v>
      </c>
      <c r="H114" s="767">
        <v>0</v>
      </c>
      <c r="I114" s="767">
        <v>0</v>
      </c>
      <c r="J114" s="767">
        <v>0</v>
      </c>
      <c r="K114" s="767">
        <v>0</v>
      </c>
      <c r="L114" s="723"/>
      <c r="M114" s="723"/>
      <c r="N114" s="723"/>
      <c r="O114" s="723"/>
      <c r="P114" s="723"/>
      <c r="Q114" s="723"/>
      <c r="R114" s="723"/>
      <c r="S114" s="728"/>
      <c r="T114" s="783">
        <v>0</v>
      </c>
      <c r="U114" s="784">
        <v>0</v>
      </c>
      <c r="V114" s="784">
        <v>0</v>
      </c>
      <c r="W114" s="784">
        <v>0</v>
      </c>
      <c r="X114" s="784">
        <v>0</v>
      </c>
      <c r="Y114" s="729"/>
      <c r="Z114" s="729"/>
      <c r="AA114" s="729"/>
      <c r="AB114" s="729"/>
      <c r="AC114" s="729"/>
      <c r="AD114" s="729"/>
      <c r="AE114" s="729"/>
      <c r="AF114" s="1055"/>
      <c r="AG114" s="1072"/>
      <c r="AH114" s="1053"/>
      <c r="AI114" s="1053"/>
      <c r="AJ114" s="1053"/>
      <c r="AK114" s="1053"/>
      <c r="AL114" s="1053"/>
      <c r="AM114" s="1053"/>
      <c r="AN114" s="1057"/>
      <c r="AO114" s="1057"/>
      <c r="AP114" s="1057"/>
      <c r="AQ114" s="1053"/>
      <c r="AR114" s="1053"/>
      <c r="AS114" s="1053"/>
      <c r="AT114" s="1053"/>
      <c r="AU114" s="1053"/>
      <c r="AV114" s="1053"/>
      <c r="AW114" s="1053"/>
      <c r="AX114" s="1053"/>
      <c r="AY114" s="814"/>
    </row>
    <row r="115" spans="1:52" ht="27" x14ac:dyDescent="0.25">
      <c r="A115" s="1053"/>
      <c r="B115" s="1053"/>
      <c r="C115" s="1070"/>
      <c r="D115" s="697" t="s">
        <v>4</v>
      </c>
      <c r="E115" s="731">
        <v>21216677.179796055</v>
      </c>
      <c r="F115" s="731">
        <v>21216677.179796055</v>
      </c>
      <c r="G115" s="731">
        <v>21216677.179796055</v>
      </c>
      <c r="H115" s="767">
        <v>21216677.179796055</v>
      </c>
      <c r="I115" s="767">
        <v>21216677.179796055</v>
      </c>
      <c r="J115" s="767">
        <v>21216677.179796055</v>
      </c>
      <c r="K115" s="767">
        <v>21216677.179796055</v>
      </c>
      <c r="L115" s="723"/>
      <c r="M115" s="723"/>
      <c r="N115" s="723"/>
      <c r="O115" s="723"/>
      <c r="P115" s="723"/>
      <c r="Q115" s="723"/>
      <c r="R115" s="723"/>
      <c r="S115" s="728"/>
      <c r="T115" s="780">
        <v>21216677.179796055</v>
      </c>
      <c r="U115" s="784">
        <v>21216677.179796055</v>
      </c>
      <c r="V115" s="784">
        <v>21216677.179796055</v>
      </c>
      <c r="W115" s="784">
        <v>21216677.179796055</v>
      </c>
      <c r="X115" s="784">
        <v>21216677.179796055</v>
      </c>
      <c r="Y115" s="729"/>
      <c r="Z115" s="729"/>
      <c r="AA115" s="729"/>
      <c r="AB115" s="729"/>
      <c r="AC115" s="729"/>
      <c r="AD115" s="729"/>
      <c r="AE115" s="729"/>
      <c r="AF115" s="1055"/>
      <c r="AG115" s="1072"/>
      <c r="AH115" s="1053"/>
      <c r="AI115" s="1053"/>
      <c r="AJ115" s="1053"/>
      <c r="AK115" s="1053"/>
      <c r="AL115" s="1053"/>
      <c r="AM115" s="1053"/>
      <c r="AN115" s="1057"/>
      <c r="AO115" s="1057"/>
      <c r="AP115" s="1057"/>
      <c r="AQ115" s="1053"/>
      <c r="AR115" s="1053"/>
      <c r="AS115" s="1053"/>
      <c r="AT115" s="1053"/>
      <c r="AU115" s="1053"/>
      <c r="AV115" s="1053"/>
      <c r="AW115" s="1053"/>
      <c r="AX115" s="1053"/>
      <c r="AY115" s="814"/>
    </row>
    <row r="116" spans="1:52" ht="27" x14ac:dyDescent="0.25">
      <c r="A116" s="1053"/>
      <c r="B116" s="1053"/>
      <c r="C116" s="1070"/>
      <c r="D116" s="696" t="s">
        <v>43</v>
      </c>
      <c r="E116" s="731">
        <v>0.05</v>
      </c>
      <c r="F116" s="731">
        <v>0.05</v>
      </c>
      <c r="G116" s="731">
        <v>0.05</v>
      </c>
      <c r="H116" s="767">
        <v>0.05</v>
      </c>
      <c r="I116" s="767">
        <v>0.05</v>
      </c>
      <c r="J116" s="767">
        <v>0.05</v>
      </c>
      <c r="K116" s="767">
        <v>0.05</v>
      </c>
      <c r="L116" s="723"/>
      <c r="M116" s="723"/>
      <c r="N116" s="723"/>
      <c r="O116" s="723"/>
      <c r="P116" s="723"/>
      <c r="Q116" s="723"/>
      <c r="R116" s="723"/>
      <c r="S116" s="728"/>
      <c r="T116" s="783">
        <v>3.7499999999999999E-3</v>
      </c>
      <c r="U116" s="785">
        <v>1.15E-2</v>
      </c>
      <c r="V116" s="785">
        <v>2.3E-2</v>
      </c>
      <c r="W116" s="784">
        <v>3.4499999999999996E-2</v>
      </c>
      <c r="X116" s="784">
        <v>4.4499999999999998E-2</v>
      </c>
      <c r="Y116" s="729"/>
      <c r="Z116" s="729"/>
      <c r="AA116" s="729"/>
      <c r="AB116" s="729"/>
      <c r="AC116" s="729"/>
      <c r="AD116" s="729"/>
      <c r="AE116" s="729"/>
      <c r="AF116" s="1055"/>
      <c r="AG116" s="1072"/>
      <c r="AH116" s="1053"/>
      <c r="AI116" s="1053"/>
      <c r="AJ116" s="1053"/>
      <c r="AK116" s="1053"/>
      <c r="AL116" s="1053"/>
      <c r="AM116" s="1053"/>
      <c r="AN116" s="1057"/>
      <c r="AO116" s="1057"/>
      <c r="AP116" s="1057"/>
      <c r="AQ116" s="1053"/>
      <c r="AR116" s="1053"/>
      <c r="AS116" s="1053"/>
      <c r="AT116" s="1053"/>
      <c r="AU116" s="1053"/>
      <c r="AV116" s="1053"/>
      <c r="AW116" s="1053"/>
      <c r="AX116" s="1053"/>
      <c r="AY116" s="814"/>
    </row>
    <row r="117" spans="1:52" ht="27" x14ac:dyDescent="0.25">
      <c r="A117" s="1053"/>
      <c r="B117" s="1053"/>
      <c r="C117" s="1070"/>
      <c r="D117" s="697" t="s">
        <v>45</v>
      </c>
      <c r="E117" s="731">
        <v>21225943.116604228</v>
      </c>
      <c r="F117" s="731">
        <v>21225943.116604228</v>
      </c>
      <c r="G117" s="731">
        <v>21225943.116604228</v>
      </c>
      <c r="H117" s="767">
        <v>112316447.86814359</v>
      </c>
      <c r="I117" s="767">
        <v>111276863.17979605</v>
      </c>
      <c r="J117" s="767">
        <v>116714366.79979606</v>
      </c>
      <c r="K117" s="767">
        <v>108336460.25690648</v>
      </c>
      <c r="L117" s="723"/>
      <c r="M117" s="723"/>
      <c r="N117" s="723"/>
      <c r="O117" s="723"/>
      <c r="P117" s="723"/>
      <c r="Q117" s="723"/>
      <c r="R117" s="723"/>
      <c r="S117" s="727"/>
      <c r="T117" s="780">
        <v>21225943.116604228</v>
      </c>
      <c r="U117" s="790">
        <v>112316447.86814359</v>
      </c>
      <c r="V117" s="785">
        <v>111276863.20785061</v>
      </c>
      <c r="W117" s="767">
        <v>116714366.79979606</v>
      </c>
      <c r="X117" s="767">
        <v>108336460.25690648</v>
      </c>
      <c r="Y117" s="723"/>
      <c r="Z117" s="723"/>
      <c r="AA117" s="723"/>
      <c r="AB117" s="723"/>
      <c r="AC117" s="723"/>
      <c r="AD117" s="723"/>
      <c r="AE117" s="723"/>
      <c r="AF117" s="1055"/>
      <c r="AG117" s="1072"/>
      <c r="AH117" s="1053"/>
      <c r="AI117" s="1053"/>
      <c r="AJ117" s="1053"/>
      <c r="AK117" s="1053"/>
      <c r="AL117" s="1053"/>
      <c r="AM117" s="1053"/>
      <c r="AN117" s="1057"/>
      <c r="AO117" s="1057"/>
      <c r="AP117" s="1057"/>
      <c r="AQ117" s="1053"/>
      <c r="AR117" s="1053"/>
      <c r="AS117" s="1053"/>
      <c r="AT117" s="1053"/>
      <c r="AU117" s="1053"/>
      <c r="AV117" s="1053"/>
      <c r="AW117" s="1053"/>
      <c r="AX117" s="1053"/>
      <c r="AY117" s="814"/>
    </row>
    <row r="118" spans="1:52" ht="18" x14ac:dyDescent="0.25">
      <c r="A118" s="1053"/>
      <c r="B118" s="1053"/>
      <c r="C118" s="1070" t="s">
        <v>515</v>
      </c>
      <c r="D118" s="698" t="s">
        <v>41</v>
      </c>
      <c r="E118" s="731">
        <v>0.05</v>
      </c>
      <c r="F118" s="731">
        <v>0.05</v>
      </c>
      <c r="G118" s="731">
        <v>0.05</v>
      </c>
      <c r="H118" s="767">
        <v>0.05</v>
      </c>
      <c r="I118" s="767">
        <v>0.05</v>
      </c>
      <c r="J118" s="767">
        <v>0.05</v>
      </c>
      <c r="K118" s="767">
        <v>0.05</v>
      </c>
      <c r="L118" s="723"/>
      <c r="M118" s="723"/>
      <c r="N118" s="723"/>
      <c r="O118" s="723"/>
      <c r="P118" s="723"/>
      <c r="Q118" s="723"/>
      <c r="R118" s="723"/>
      <c r="S118" s="725"/>
      <c r="T118" s="787">
        <v>3.7499999999999999E-3</v>
      </c>
      <c r="U118" s="779">
        <v>1.15E-2</v>
      </c>
      <c r="V118" s="779">
        <v>2.3E-2</v>
      </c>
      <c r="W118" s="779">
        <v>3.4499999999999996E-2</v>
      </c>
      <c r="X118" s="779">
        <v>4.4499999999999998E-2</v>
      </c>
      <c r="Y118" s="726"/>
      <c r="Z118" s="726"/>
      <c r="AA118" s="726"/>
      <c r="AB118" s="726"/>
      <c r="AC118" s="726"/>
      <c r="AD118" s="726"/>
      <c r="AE118" s="726"/>
      <c r="AF118" s="1055" t="s">
        <v>744</v>
      </c>
      <c r="AG118" s="1072" t="s">
        <v>443</v>
      </c>
      <c r="AH118" s="1053" t="s">
        <v>697</v>
      </c>
      <c r="AI118" s="1053" t="s">
        <v>768</v>
      </c>
      <c r="AJ118" s="1053" t="s">
        <v>748</v>
      </c>
      <c r="AK118" s="1053" t="s">
        <v>435</v>
      </c>
      <c r="AL118" s="1053">
        <v>3</v>
      </c>
      <c r="AM118" s="1053" t="s">
        <v>71</v>
      </c>
      <c r="AN118" s="1057">
        <v>655881</v>
      </c>
      <c r="AO118" s="1057">
        <v>327558</v>
      </c>
      <c r="AP118" s="1057">
        <v>328323</v>
      </c>
      <c r="AQ118" s="1053" t="s">
        <v>71</v>
      </c>
      <c r="AR118" s="1053" t="s">
        <v>71</v>
      </c>
      <c r="AS118" s="1053" t="s">
        <v>71</v>
      </c>
      <c r="AT118" s="1053" t="s">
        <v>71</v>
      </c>
      <c r="AU118" s="1053" t="s">
        <v>71</v>
      </c>
      <c r="AV118" s="1053" t="s">
        <v>71</v>
      </c>
      <c r="AW118" s="1053" t="s">
        <v>71</v>
      </c>
      <c r="AX118" s="1053" t="s">
        <v>71</v>
      </c>
      <c r="AY118" s="814"/>
    </row>
    <row r="119" spans="1:52" ht="18" x14ac:dyDescent="0.25">
      <c r="A119" s="1053"/>
      <c r="B119" s="1053"/>
      <c r="C119" s="1070"/>
      <c r="D119" s="697" t="s">
        <v>3</v>
      </c>
      <c r="E119" s="731">
        <v>40132.794830318453</v>
      </c>
      <c r="F119" s="731">
        <v>40132.794830318453</v>
      </c>
      <c r="G119" s="731">
        <v>40132.794830318453</v>
      </c>
      <c r="H119" s="767">
        <v>21867104.774670761</v>
      </c>
      <c r="I119" s="767">
        <v>23147689.199999999</v>
      </c>
      <c r="J119" s="767">
        <v>375177076.48000002</v>
      </c>
      <c r="K119" s="767">
        <v>355032627.56267083</v>
      </c>
      <c r="L119" s="723"/>
      <c r="M119" s="723"/>
      <c r="N119" s="723"/>
      <c r="O119" s="723"/>
      <c r="P119" s="723"/>
      <c r="Q119" s="723"/>
      <c r="R119" s="723"/>
      <c r="S119" s="703"/>
      <c r="T119" s="780">
        <v>40132.794830318453</v>
      </c>
      <c r="U119" s="781">
        <v>21867104.774670761</v>
      </c>
      <c r="V119" s="788">
        <v>23147689.245466806</v>
      </c>
      <c r="W119" s="781">
        <v>375177076.48000002</v>
      </c>
      <c r="X119" s="781">
        <v>355032627.56267083</v>
      </c>
      <c r="Y119" s="704"/>
      <c r="Z119" s="704"/>
      <c r="AA119" s="704"/>
      <c r="AB119" s="704"/>
      <c r="AC119" s="704"/>
      <c r="AD119" s="704"/>
      <c r="AE119" s="704"/>
      <c r="AF119" s="1055"/>
      <c r="AG119" s="1072"/>
      <c r="AH119" s="1053"/>
      <c r="AI119" s="1053"/>
      <c r="AJ119" s="1053"/>
      <c r="AK119" s="1053"/>
      <c r="AL119" s="1053"/>
      <c r="AM119" s="1053"/>
      <c r="AN119" s="1057"/>
      <c r="AO119" s="1057"/>
      <c r="AP119" s="1057"/>
      <c r="AQ119" s="1053"/>
      <c r="AR119" s="1053"/>
      <c r="AS119" s="1053"/>
      <c r="AT119" s="1053"/>
      <c r="AU119" s="1053"/>
      <c r="AV119" s="1053"/>
      <c r="AW119" s="1053"/>
      <c r="AX119" s="1053"/>
      <c r="AY119" s="814"/>
    </row>
    <row r="120" spans="1:52" ht="27" x14ac:dyDescent="0.25">
      <c r="A120" s="1053"/>
      <c r="B120" s="1053"/>
      <c r="C120" s="1070"/>
      <c r="D120" s="696" t="s">
        <v>42</v>
      </c>
      <c r="E120" s="731">
        <v>0</v>
      </c>
      <c r="F120" s="731">
        <v>0</v>
      </c>
      <c r="G120" s="731">
        <v>0</v>
      </c>
      <c r="H120" s="767">
        <v>0</v>
      </c>
      <c r="I120" s="767">
        <v>0</v>
      </c>
      <c r="J120" s="767">
        <v>0</v>
      </c>
      <c r="K120" s="767">
        <v>0</v>
      </c>
      <c r="L120" s="723"/>
      <c r="M120" s="723"/>
      <c r="N120" s="723"/>
      <c r="O120" s="723"/>
      <c r="P120" s="723"/>
      <c r="Q120" s="723"/>
      <c r="R120" s="723"/>
      <c r="S120" s="728"/>
      <c r="T120" s="783">
        <v>0</v>
      </c>
      <c r="U120" s="784">
        <v>0</v>
      </c>
      <c r="V120" s="784">
        <v>0</v>
      </c>
      <c r="W120" s="784">
        <v>0</v>
      </c>
      <c r="X120" s="784">
        <v>0</v>
      </c>
      <c r="Y120" s="729"/>
      <c r="Z120" s="729"/>
      <c r="AA120" s="729"/>
      <c r="AB120" s="729"/>
      <c r="AC120" s="729"/>
      <c r="AD120" s="729"/>
      <c r="AE120" s="729"/>
      <c r="AF120" s="1055"/>
      <c r="AG120" s="1072"/>
      <c r="AH120" s="1053"/>
      <c r="AI120" s="1053"/>
      <c r="AJ120" s="1053"/>
      <c r="AK120" s="1053"/>
      <c r="AL120" s="1053"/>
      <c r="AM120" s="1053"/>
      <c r="AN120" s="1057"/>
      <c r="AO120" s="1057"/>
      <c r="AP120" s="1057"/>
      <c r="AQ120" s="1053"/>
      <c r="AR120" s="1053"/>
      <c r="AS120" s="1053"/>
      <c r="AT120" s="1053"/>
      <c r="AU120" s="1053"/>
      <c r="AV120" s="1053"/>
      <c r="AW120" s="1053"/>
      <c r="AX120" s="1053"/>
      <c r="AY120" s="814"/>
    </row>
    <row r="121" spans="1:52" ht="27" x14ac:dyDescent="0.25">
      <c r="A121" s="1053"/>
      <c r="B121" s="1053"/>
      <c r="C121" s="1070"/>
      <c r="D121" s="697" t="s">
        <v>4</v>
      </c>
      <c r="E121" s="731">
        <v>535328.69320370373</v>
      </c>
      <c r="F121" s="731">
        <v>535328.69320370373</v>
      </c>
      <c r="G121" s="731">
        <v>535328.69320370373</v>
      </c>
      <c r="H121" s="767">
        <v>535328.69320370373</v>
      </c>
      <c r="I121" s="767">
        <v>535328.69320370373</v>
      </c>
      <c r="J121" s="767">
        <v>535328.69320370373</v>
      </c>
      <c r="K121" s="767">
        <v>535328.69320370373</v>
      </c>
      <c r="L121" s="723"/>
      <c r="M121" s="723"/>
      <c r="N121" s="723"/>
      <c r="O121" s="723"/>
      <c r="P121" s="723"/>
      <c r="Q121" s="723"/>
      <c r="R121" s="723"/>
      <c r="S121" s="728"/>
      <c r="T121" s="780">
        <v>535328.69320370373</v>
      </c>
      <c r="U121" s="784">
        <v>535328.69320370373</v>
      </c>
      <c r="V121" s="784">
        <v>535328.69320370373</v>
      </c>
      <c r="W121" s="784">
        <v>535328.69320370373</v>
      </c>
      <c r="X121" s="784">
        <v>535328.69320370373</v>
      </c>
      <c r="Y121" s="729"/>
      <c r="Z121" s="729"/>
      <c r="AA121" s="729"/>
      <c r="AB121" s="729"/>
      <c r="AC121" s="729"/>
      <c r="AD121" s="729"/>
      <c r="AE121" s="729"/>
      <c r="AF121" s="1055"/>
      <c r="AG121" s="1072"/>
      <c r="AH121" s="1053"/>
      <c r="AI121" s="1053"/>
      <c r="AJ121" s="1053"/>
      <c r="AK121" s="1053"/>
      <c r="AL121" s="1053"/>
      <c r="AM121" s="1053"/>
      <c r="AN121" s="1057"/>
      <c r="AO121" s="1057"/>
      <c r="AP121" s="1057"/>
      <c r="AQ121" s="1053"/>
      <c r="AR121" s="1053"/>
      <c r="AS121" s="1053"/>
      <c r="AT121" s="1053"/>
      <c r="AU121" s="1053"/>
      <c r="AV121" s="1053"/>
      <c r="AW121" s="1053"/>
      <c r="AX121" s="1053"/>
      <c r="AY121" s="814"/>
    </row>
    <row r="122" spans="1:52" ht="27" x14ac:dyDescent="0.25">
      <c r="A122" s="1053"/>
      <c r="B122" s="1053"/>
      <c r="C122" s="1070"/>
      <c r="D122" s="696" t="s">
        <v>43</v>
      </c>
      <c r="E122" s="731">
        <v>0.05</v>
      </c>
      <c r="F122" s="731">
        <v>0.05</v>
      </c>
      <c r="G122" s="731">
        <v>0.05</v>
      </c>
      <c r="H122" s="767">
        <v>0.05</v>
      </c>
      <c r="I122" s="767">
        <v>0.05</v>
      </c>
      <c r="J122" s="767">
        <v>0.05</v>
      </c>
      <c r="K122" s="767">
        <v>0.05</v>
      </c>
      <c r="L122" s="723"/>
      <c r="M122" s="723"/>
      <c r="N122" s="723"/>
      <c r="O122" s="723"/>
      <c r="P122" s="723"/>
      <c r="Q122" s="723"/>
      <c r="R122" s="723"/>
      <c r="S122" s="728"/>
      <c r="T122" s="783">
        <v>3.7499999999999999E-3</v>
      </c>
      <c r="U122" s="785">
        <v>1.15E-2</v>
      </c>
      <c r="V122" s="785">
        <v>2.3E-2</v>
      </c>
      <c r="W122" s="784">
        <v>3.4499999999999996E-2</v>
      </c>
      <c r="X122" s="784">
        <v>4.4499999999999998E-2</v>
      </c>
      <c r="Y122" s="729"/>
      <c r="Z122" s="729"/>
      <c r="AA122" s="729"/>
      <c r="AB122" s="729"/>
      <c r="AC122" s="729"/>
      <c r="AD122" s="729"/>
      <c r="AE122" s="729"/>
      <c r="AF122" s="1055"/>
      <c r="AG122" s="1072"/>
      <c r="AH122" s="1053"/>
      <c r="AI122" s="1053"/>
      <c r="AJ122" s="1053"/>
      <c r="AK122" s="1053"/>
      <c r="AL122" s="1053"/>
      <c r="AM122" s="1053"/>
      <c r="AN122" s="1057"/>
      <c r="AO122" s="1057"/>
      <c r="AP122" s="1057"/>
      <c r="AQ122" s="1053"/>
      <c r="AR122" s="1053"/>
      <c r="AS122" s="1053"/>
      <c r="AT122" s="1053"/>
      <c r="AU122" s="1053"/>
      <c r="AV122" s="1053"/>
      <c r="AW122" s="1053"/>
      <c r="AX122" s="1053"/>
      <c r="AY122" s="814"/>
    </row>
    <row r="123" spans="1:52" ht="27" x14ac:dyDescent="0.25">
      <c r="A123" s="1053"/>
      <c r="B123" s="1053"/>
      <c r="C123" s="1070"/>
      <c r="D123" s="697" t="s">
        <v>45</v>
      </c>
      <c r="E123" s="731"/>
      <c r="F123" s="731"/>
      <c r="G123" s="731"/>
      <c r="H123" s="767"/>
      <c r="I123" s="767"/>
      <c r="J123" s="767"/>
      <c r="K123" s="767">
        <v>355567956.25587451</v>
      </c>
      <c r="L123" s="723"/>
      <c r="M123" s="723"/>
      <c r="N123" s="723"/>
      <c r="O123" s="723"/>
      <c r="P123" s="723"/>
      <c r="Q123" s="723"/>
      <c r="R123" s="723"/>
      <c r="S123" s="727"/>
      <c r="T123" s="791">
        <v>575461.48803402216</v>
      </c>
      <c r="U123" s="784">
        <v>22402433.467874464</v>
      </c>
      <c r="V123" s="784">
        <v>23683017.938670509</v>
      </c>
      <c r="W123" s="784">
        <v>375712405.17320371</v>
      </c>
      <c r="X123" s="784">
        <v>355567956.25587451</v>
      </c>
      <c r="Y123" s="723"/>
      <c r="Z123" s="723"/>
      <c r="AA123" s="723"/>
      <c r="AB123" s="723"/>
      <c r="AC123" s="723"/>
      <c r="AD123" s="723"/>
      <c r="AE123" s="723"/>
      <c r="AF123" s="1055"/>
      <c r="AG123" s="1072"/>
      <c r="AH123" s="1053"/>
      <c r="AI123" s="1053"/>
      <c r="AJ123" s="1053"/>
      <c r="AK123" s="1053"/>
      <c r="AL123" s="1053"/>
      <c r="AM123" s="1053"/>
      <c r="AN123" s="1057"/>
      <c r="AO123" s="1057"/>
      <c r="AP123" s="1057"/>
      <c r="AQ123" s="1053"/>
      <c r="AR123" s="1053"/>
      <c r="AS123" s="1053"/>
      <c r="AT123" s="1053"/>
      <c r="AU123" s="1053"/>
      <c r="AV123" s="1053"/>
      <c r="AW123" s="1053"/>
      <c r="AX123" s="1053"/>
      <c r="AY123" s="814"/>
      <c r="AZ123" s="721"/>
    </row>
    <row r="124" spans="1:52" ht="18" x14ac:dyDescent="0.25">
      <c r="A124" s="1053"/>
      <c r="B124" s="1053"/>
      <c r="C124" s="1070" t="s">
        <v>486</v>
      </c>
      <c r="D124" s="698" t="s">
        <v>41</v>
      </c>
      <c r="E124" s="731">
        <v>0.05</v>
      </c>
      <c r="F124" s="731">
        <v>0.05</v>
      </c>
      <c r="G124" s="731">
        <v>0.05</v>
      </c>
      <c r="H124" s="767">
        <v>0.05</v>
      </c>
      <c r="I124" s="767">
        <v>0.05</v>
      </c>
      <c r="J124" s="767">
        <v>0.05</v>
      </c>
      <c r="K124" s="767">
        <v>0.05</v>
      </c>
      <c r="L124" s="723"/>
      <c r="M124" s="723"/>
      <c r="N124" s="723"/>
      <c r="O124" s="723"/>
      <c r="P124" s="723"/>
      <c r="Q124" s="723"/>
      <c r="R124" s="723"/>
      <c r="S124" s="725"/>
      <c r="T124" s="783">
        <v>3.7499999999999999E-3</v>
      </c>
      <c r="U124" s="779">
        <v>1.15E-2</v>
      </c>
      <c r="V124" s="779">
        <v>2.3E-2</v>
      </c>
      <c r="W124" s="779">
        <v>3.4499999999999996E-2</v>
      </c>
      <c r="X124" s="779">
        <v>4.4499999999999998E-2</v>
      </c>
      <c r="Y124" s="726"/>
      <c r="Z124" s="726"/>
      <c r="AA124" s="726"/>
      <c r="AB124" s="726"/>
      <c r="AC124" s="726"/>
      <c r="AD124" s="726"/>
      <c r="AE124" s="726"/>
      <c r="AF124" s="1055" t="s">
        <v>745</v>
      </c>
      <c r="AG124" s="1072" t="s">
        <v>487</v>
      </c>
      <c r="AH124" s="1053" t="s">
        <v>71</v>
      </c>
      <c r="AI124" s="1054" t="s">
        <v>71</v>
      </c>
      <c r="AJ124" s="1053" t="s">
        <v>748</v>
      </c>
      <c r="AK124" s="1053" t="s">
        <v>435</v>
      </c>
      <c r="AL124" s="1054" t="s">
        <v>71</v>
      </c>
      <c r="AM124" s="1053" t="s">
        <v>71</v>
      </c>
      <c r="AN124" s="1053" t="s">
        <v>71</v>
      </c>
      <c r="AO124" s="1054" t="s">
        <v>71</v>
      </c>
      <c r="AP124" s="1054" t="s">
        <v>71</v>
      </c>
      <c r="AQ124" s="1054" t="s">
        <v>71</v>
      </c>
      <c r="AR124" s="1054" t="s">
        <v>71</v>
      </c>
      <c r="AS124" s="1053" t="s">
        <v>71</v>
      </c>
      <c r="AT124" s="1053" t="s">
        <v>71</v>
      </c>
      <c r="AU124" s="1053" t="s">
        <v>71</v>
      </c>
      <c r="AV124" s="1049" t="s">
        <v>71</v>
      </c>
      <c r="AW124" s="1053" t="s">
        <v>71</v>
      </c>
      <c r="AX124" s="1053" t="s">
        <v>71</v>
      </c>
      <c r="AY124" s="814"/>
    </row>
    <row r="125" spans="1:52" ht="18" x14ac:dyDescent="0.25">
      <c r="A125" s="1053"/>
      <c r="B125" s="1053"/>
      <c r="C125" s="1070"/>
      <c r="D125" s="697" t="s">
        <v>3</v>
      </c>
      <c r="E125" s="731">
        <v>5697164189.11129</v>
      </c>
      <c r="F125" s="731">
        <v>5697164189.11129</v>
      </c>
      <c r="G125" s="731">
        <v>5697164189.11129</v>
      </c>
      <c r="H125" s="767">
        <v>5469441756.6781206</v>
      </c>
      <c r="I125" s="767">
        <v>5108228840.7600002</v>
      </c>
      <c r="J125" s="767">
        <v>4539470563.4300003</v>
      </c>
      <c r="K125" s="767">
        <v>4435367455.7189903</v>
      </c>
      <c r="L125" s="723"/>
      <c r="M125" s="723"/>
      <c r="N125" s="723"/>
      <c r="O125" s="723"/>
      <c r="P125" s="723"/>
      <c r="Q125" s="723"/>
      <c r="R125" s="723"/>
      <c r="S125" s="703"/>
      <c r="T125" s="780">
        <v>34903655.111290447</v>
      </c>
      <c r="U125" s="781">
        <v>320493156.67812127</v>
      </c>
      <c r="V125" s="781">
        <v>550697241</v>
      </c>
      <c r="W125" s="781">
        <v>648346029.42999995</v>
      </c>
      <c r="X125" s="781">
        <v>1190078494.718987</v>
      </c>
      <c r="Y125" s="704"/>
      <c r="Z125" s="704"/>
      <c r="AA125" s="704"/>
      <c r="AB125" s="704"/>
      <c r="AC125" s="704"/>
      <c r="AD125" s="704"/>
      <c r="AE125" s="704"/>
      <c r="AF125" s="1055"/>
      <c r="AG125" s="1072"/>
      <c r="AH125" s="1053"/>
      <c r="AI125" s="1054"/>
      <c r="AJ125" s="1053"/>
      <c r="AK125" s="1053"/>
      <c r="AL125" s="1054"/>
      <c r="AM125" s="1053"/>
      <c r="AN125" s="1053"/>
      <c r="AO125" s="1054"/>
      <c r="AP125" s="1054"/>
      <c r="AQ125" s="1054"/>
      <c r="AR125" s="1054"/>
      <c r="AS125" s="1053"/>
      <c r="AT125" s="1053"/>
      <c r="AU125" s="1053"/>
      <c r="AV125" s="1052"/>
      <c r="AW125" s="1053"/>
      <c r="AX125" s="1053"/>
      <c r="AY125" s="814"/>
    </row>
    <row r="126" spans="1:52" ht="27" x14ac:dyDescent="0.25">
      <c r="A126" s="1053"/>
      <c r="B126" s="1053"/>
      <c r="C126" s="1070"/>
      <c r="D126" s="696" t="s">
        <v>42</v>
      </c>
      <c r="E126" s="731">
        <v>0.03</v>
      </c>
      <c r="F126" s="731">
        <v>0.03</v>
      </c>
      <c r="G126" s="731">
        <v>0.01</v>
      </c>
      <c r="H126" s="767">
        <v>0.01</v>
      </c>
      <c r="I126" s="767">
        <v>0</v>
      </c>
      <c r="J126" s="767">
        <v>0</v>
      </c>
      <c r="K126" s="767">
        <v>0</v>
      </c>
      <c r="L126" s="723"/>
      <c r="M126" s="723"/>
      <c r="N126" s="723"/>
      <c r="O126" s="723"/>
      <c r="P126" s="723"/>
      <c r="Q126" s="723"/>
      <c r="R126" s="723"/>
      <c r="S126" s="728"/>
      <c r="T126" s="783">
        <v>0</v>
      </c>
      <c r="U126" s="784">
        <v>0</v>
      </c>
      <c r="V126" s="784">
        <v>0</v>
      </c>
      <c r="W126" s="784">
        <v>0</v>
      </c>
      <c r="X126" s="784">
        <v>0</v>
      </c>
      <c r="Y126" s="729"/>
      <c r="Z126" s="729"/>
      <c r="AA126" s="729"/>
      <c r="AB126" s="729"/>
      <c r="AC126" s="729"/>
      <c r="AD126" s="729"/>
      <c r="AE126" s="729"/>
      <c r="AF126" s="1055"/>
      <c r="AG126" s="1072"/>
      <c r="AH126" s="1053"/>
      <c r="AI126" s="1054"/>
      <c r="AJ126" s="1053"/>
      <c r="AK126" s="1053"/>
      <c r="AL126" s="1054"/>
      <c r="AM126" s="1053"/>
      <c r="AN126" s="1053"/>
      <c r="AO126" s="1054"/>
      <c r="AP126" s="1054"/>
      <c r="AQ126" s="1054"/>
      <c r="AR126" s="1054"/>
      <c r="AS126" s="1053"/>
      <c r="AT126" s="1053"/>
      <c r="AU126" s="1053"/>
      <c r="AV126" s="1052"/>
      <c r="AW126" s="1053"/>
      <c r="AX126" s="1053"/>
      <c r="AY126" s="814"/>
    </row>
    <row r="127" spans="1:52" ht="27" x14ac:dyDescent="0.25">
      <c r="A127" s="1053"/>
      <c r="B127" s="1053"/>
      <c r="C127" s="1070"/>
      <c r="D127" s="697" t="s">
        <v>4</v>
      </c>
      <c r="E127" s="731">
        <v>386222449.08713788</v>
      </c>
      <c r="F127" s="731">
        <v>386222449.08713788</v>
      </c>
      <c r="G127" s="731">
        <v>386222449.08713788</v>
      </c>
      <c r="H127" s="767">
        <v>386222449.08713788</v>
      </c>
      <c r="I127" s="767">
        <v>386222449.08713788</v>
      </c>
      <c r="J127" s="768">
        <v>386222449.08713788</v>
      </c>
      <c r="K127" s="768">
        <v>386222449.08713788</v>
      </c>
      <c r="L127" s="732"/>
      <c r="M127" s="732"/>
      <c r="N127" s="732"/>
      <c r="O127" s="732"/>
      <c r="P127" s="732"/>
      <c r="Q127" s="732"/>
      <c r="R127" s="732"/>
      <c r="S127" s="733"/>
      <c r="T127" s="780">
        <v>26846472.087137856</v>
      </c>
      <c r="U127" s="784">
        <v>271182193.08713788</v>
      </c>
      <c r="V127" s="784">
        <v>328574771.08713788</v>
      </c>
      <c r="W127" s="784">
        <v>365387883.08713788</v>
      </c>
      <c r="X127" s="784">
        <v>366843216.08713788</v>
      </c>
      <c r="Y127" s="729"/>
      <c r="Z127" s="729"/>
      <c r="AA127" s="729"/>
      <c r="AB127" s="729"/>
      <c r="AC127" s="729"/>
      <c r="AD127" s="729"/>
      <c r="AE127" s="729"/>
      <c r="AF127" s="1055"/>
      <c r="AG127" s="1072"/>
      <c r="AH127" s="1053"/>
      <c r="AI127" s="1054"/>
      <c r="AJ127" s="1053"/>
      <c r="AK127" s="1053"/>
      <c r="AL127" s="1054"/>
      <c r="AM127" s="1053"/>
      <c r="AN127" s="1053"/>
      <c r="AO127" s="1054"/>
      <c r="AP127" s="1054"/>
      <c r="AQ127" s="1054"/>
      <c r="AR127" s="1054"/>
      <c r="AS127" s="1053"/>
      <c r="AT127" s="1053"/>
      <c r="AU127" s="1053"/>
      <c r="AV127" s="1052"/>
      <c r="AW127" s="1053"/>
      <c r="AX127" s="1053"/>
      <c r="AY127" s="814"/>
    </row>
    <row r="128" spans="1:52" ht="27" x14ac:dyDescent="0.25">
      <c r="A128" s="1053"/>
      <c r="B128" s="1053"/>
      <c r="C128" s="1070"/>
      <c r="D128" s="696" t="s">
        <v>43</v>
      </c>
      <c r="E128" s="731">
        <v>0.08</v>
      </c>
      <c r="F128" s="731">
        <v>0.08</v>
      </c>
      <c r="G128" s="731">
        <v>6.0000000000000005E-2</v>
      </c>
      <c r="H128" s="767">
        <v>6.0000000000000005E-2</v>
      </c>
      <c r="I128" s="767">
        <v>0.05</v>
      </c>
      <c r="J128" s="767">
        <v>0.05</v>
      </c>
      <c r="K128" s="767">
        <v>0.05</v>
      </c>
      <c r="L128" s="723"/>
      <c r="M128" s="723"/>
      <c r="N128" s="723"/>
      <c r="O128" s="723"/>
      <c r="P128" s="723"/>
      <c r="Q128" s="723"/>
      <c r="R128" s="723"/>
      <c r="S128" s="728"/>
      <c r="T128" s="783">
        <v>3.7499999999999999E-3</v>
      </c>
      <c r="U128" s="785">
        <v>1.15E-2</v>
      </c>
      <c r="V128" s="785">
        <v>2.3E-2</v>
      </c>
      <c r="W128" s="784">
        <v>3.4499999999999996E-2</v>
      </c>
      <c r="X128" s="784">
        <v>4.4499999999999998E-2</v>
      </c>
      <c r="Y128" s="729"/>
      <c r="Z128" s="729"/>
      <c r="AA128" s="729"/>
      <c r="AB128" s="729"/>
      <c r="AC128" s="729"/>
      <c r="AD128" s="729"/>
      <c r="AE128" s="729"/>
      <c r="AF128" s="1055"/>
      <c r="AG128" s="1072"/>
      <c r="AH128" s="1053"/>
      <c r="AI128" s="1054"/>
      <c r="AJ128" s="1053"/>
      <c r="AK128" s="1053"/>
      <c r="AL128" s="1054"/>
      <c r="AM128" s="1053"/>
      <c r="AN128" s="1053"/>
      <c r="AO128" s="1054"/>
      <c r="AP128" s="1054"/>
      <c r="AQ128" s="1054"/>
      <c r="AR128" s="1054"/>
      <c r="AS128" s="1053"/>
      <c r="AT128" s="1053"/>
      <c r="AU128" s="1053"/>
      <c r="AV128" s="1052"/>
      <c r="AW128" s="1053"/>
      <c r="AX128" s="1053"/>
      <c r="AY128" s="814"/>
    </row>
    <row r="129" spans="1:51" ht="27.75" thickBot="1" x14ac:dyDescent="0.3">
      <c r="A129" s="1053"/>
      <c r="B129" s="1053"/>
      <c r="C129" s="1071"/>
      <c r="D129" s="747" t="s">
        <v>45</v>
      </c>
      <c r="E129" s="748">
        <v>6083386638.1984282</v>
      </c>
      <c r="F129" s="748">
        <v>6083386638.1984282</v>
      </c>
      <c r="G129" s="748">
        <v>6083386638.1984282</v>
      </c>
      <c r="H129" s="769">
        <v>5855664205.7652588</v>
      </c>
      <c r="I129" s="769">
        <v>5494451289.8471384</v>
      </c>
      <c r="J129" s="769">
        <v>4925693012.5171385</v>
      </c>
      <c r="K129" s="769">
        <v>4821589904.8061285</v>
      </c>
      <c r="L129" s="735"/>
      <c r="M129" s="735"/>
      <c r="N129" s="735"/>
      <c r="O129" s="735"/>
      <c r="P129" s="735"/>
      <c r="Q129" s="735"/>
      <c r="R129" s="735"/>
      <c r="S129" s="736"/>
      <c r="T129" s="792">
        <v>61750127.198428303</v>
      </c>
      <c r="U129" s="769">
        <v>591675349.76525915</v>
      </c>
      <c r="V129" s="769">
        <v>879272012.08713794</v>
      </c>
      <c r="W129" s="769">
        <v>1013733912.5171378</v>
      </c>
      <c r="X129" s="769">
        <v>1556921710.8061249</v>
      </c>
      <c r="Y129" s="735"/>
      <c r="Z129" s="735"/>
      <c r="AA129" s="735"/>
      <c r="AB129" s="735"/>
      <c r="AC129" s="735"/>
      <c r="AD129" s="735"/>
      <c r="AE129" s="735"/>
      <c r="AF129" s="1055"/>
      <c r="AG129" s="1072"/>
      <c r="AH129" s="1053"/>
      <c r="AI129" s="1054"/>
      <c r="AJ129" s="1053"/>
      <c r="AK129" s="1053"/>
      <c r="AL129" s="1054"/>
      <c r="AM129" s="1053"/>
      <c r="AN129" s="1053"/>
      <c r="AO129" s="1054"/>
      <c r="AP129" s="1054"/>
      <c r="AQ129" s="1054"/>
      <c r="AR129" s="1054"/>
      <c r="AS129" s="1053"/>
      <c r="AT129" s="1053"/>
      <c r="AU129" s="1053"/>
      <c r="AV129" s="1052"/>
      <c r="AW129" s="1053"/>
      <c r="AX129" s="1053"/>
      <c r="AY129" s="814"/>
    </row>
    <row r="130" spans="1:51" ht="18" x14ac:dyDescent="0.25">
      <c r="A130" s="1053"/>
      <c r="B130" s="1075"/>
      <c r="C130" s="1066" t="s">
        <v>45</v>
      </c>
      <c r="D130" s="754" t="s">
        <v>41</v>
      </c>
      <c r="E130" s="756">
        <v>1.0000000000000002</v>
      </c>
      <c r="F130" s="756">
        <v>1.0000000000000002</v>
      </c>
      <c r="G130" s="756">
        <v>1.0000000000000002</v>
      </c>
      <c r="H130" s="770">
        <v>1.0000000000000002</v>
      </c>
      <c r="I130" s="770">
        <v>1.0000000000000002</v>
      </c>
      <c r="J130" s="770">
        <v>1.0000000000000002</v>
      </c>
      <c r="K130" s="770">
        <v>1.0000000000000002</v>
      </c>
      <c r="L130" s="757"/>
      <c r="M130" s="757"/>
      <c r="N130" s="757"/>
      <c r="O130" s="757"/>
      <c r="P130" s="757"/>
      <c r="Q130" s="757"/>
      <c r="R130" s="757"/>
      <c r="S130" s="755"/>
      <c r="T130" s="793">
        <v>7.5000000000000039E-2</v>
      </c>
      <c r="U130" s="794">
        <v>0.23000000000000007</v>
      </c>
      <c r="V130" s="793">
        <v>0.46000000000000013</v>
      </c>
      <c r="W130" s="794">
        <v>0.68999999999999972</v>
      </c>
      <c r="X130" s="794">
        <v>0.88999999999999979</v>
      </c>
      <c r="Y130" s="758"/>
      <c r="Z130" s="758"/>
      <c r="AA130" s="758"/>
      <c r="AB130" s="758"/>
      <c r="AC130" s="758"/>
      <c r="AD130" s="758"/>
      <c r="AE130" s="759"/>
      <c r="AF130" s="1069" t="s">
        <v>690</v>
      </c>
      <c r="AG130" s="1053" t="s">
        <v>516</v>
      </c>
      <c r="AH130" s="1053" t="s">
        <v>769</v>
      </c>
      <c r="AI130" s="1054" t="s">
        <v>71</v>
      </c>
      <c r="AJ130" s="1053" t="s">
        <v>770</v>
      </c>
      <c r="AK130" s="1053" t="s">
        <v>652</v>
      </c>
      <c r="AL130" s="1053" t="s">
        <v>604</v>
      </c>
      <c r="AM130" s="1053" t="s">
        <v>71</v>
      </c>
      <c r="AN130" s="1057">
        <v>8002180</v>
      </c>
      <c r="AO130" s="1057">
        <v>3831130</v>
      </c>
      <c r="AP130" s="1057">
        <v>4171050</v>
      </c>
      <c r="AQ130" s="1053" t="s">
        <v>71</v>
      </c>
      <c r="AR130" s="1053" t="s">
        <v>71</v>
      </c>
      <c r="AS130" s="1053" t="s">
        <v>71</v>
      </c>
      <c r="AT130" s="1057" t="s">
        <v>71</v>
      </c>
      <c r="AU130" s="1053" t="s">
        <v>71</v>
      </c>
      <c r="AV130" s="1049" t="s">
        <v>71</v>
      </c>
      <c r="AW130" s="1053" t="s">
        <v>71</v>
      </c>
      <c r="AX130" s="1053" t="s">
        <v>71</v>
      </c>
      <c r="AY130" s="814"/>
    </row>
    <row r="131" spans="1:51" ht="18" x14ac:dyDescent="0.25">
      <c r="A131" s="1053"/>
      <c r="B131" s="1075"/>
      <c r="C131" s="1067"/>
      <c r="D131" s="697" t="s">
        <v>3</v>
      </c>
      <c r="E131" s="731">
        <v>6162383000</v>
      </c>
      <c r="F131" s="731">
        <v>6162383000</v>
      </c>
      <c r="G131" s="731">
        <v>6162383000</v>
      </c>
      <c r="H131" s="767">
        <v>6162382999.999999</v>
      </c>
      <c r="I131" s="767">
        <v>6162382999.9974499</v>
      </c>
      <c r="J131" s="767">
        <v>6162383000.0019636</v>
      </c>
      <c r="K131" s="767">
        <v>6162383000.0000029</v>
      </c>
      <c r="L131" s="723"/>
      <c r="M131" s="723"/>
      <c r="N131" s="723"/>
      <c r="O131" s="723"/>
      <c r="P131" s="723"/>
      <c r="Q131" s="723"/>
      <c r="R131" s="723"/>
      <c r="S131" s="727"/>
      <c r="T131" s="780">
        <v>500122465.99999994</v>
      </c>
      <c r="U131" s="795">
        <v>1013434400.0000001</v>
      </c>
      <c r="V131" s="784">
        <v>1604851399.9990835</v>
      </c>
      <c r="W131" s="767">
        <v>2271258466.0019631</v>
      </c>
      <c r="X131" s="767">
        <v>2917094039</v>
      </c>
      <c r="Y131" s="723"/>
      <c r="Z131" s="723"/>
      <c r="AA131" s="723"/>
      <c r="AB131" s="723"/>
      <c r="AC131" s="723"/>
      <c r="AD131" s="723"/>
      <c r="AE131" s="760"/>
      <c r="AF131" s="1069"/>
      <c r="AG131" s="1053"/>
      <c r="AH131" s="1053"/>
      <c r="AI131" s="1054"/>
      <c r="AJ131" s="1053"/>
      <c r="AK131" s="1053"/>
      <c r="AL131" s="1053"/>
      <c r="AM131" s="1053"/>
      <c r="AN131" s="1057"/>
      <c r="AO131" s="1057"/>
      <c r="AP131" s="1057"/>
      <c r="AQ131" s="1053"/>
      <c r="AR131" s="1053"/>
      <c r="AS131" s="1053"/>
      <c r="AT131" s="1057"/>
      <c r="AU131" s="1053"/>
      <c r="AV131" s="1052"/>
      <c r="AW131" s="1053"/>
      <c r="AX131" s="1053"/>
      <c r="AY131" s="814"/>
    </row>
    <row r="132" spans="1:51" ht="27" x14ac:dyDescent="0.25">
      <c r="A132" s="1053"/>
      <c r="B132" s="1075"/>
      <c r="C132" s="1067"/>
      <c r="D132" s="696" t="s">
        <v>42</v>
      </c>
      <c r="E132" s="731">
        <v>0.03</v>
      </c>
      <c r="F132" s="731">
        <v>0.03</v>
      </c>
      <c r="G132" s="731">
        <v>0</v>
      </c>
      <c r="H132" s="767">
        <v>0</v>
      </c>
      <c r="I132" s="767">
        <v>0</v>
      </c>
      <c r="J132" s="767">
        <v>0</v>
      </c>
      <c r="K132" s="767">
        <v>0</v>
      </c>
      <c r="L132" s="723"/>
      <c r="M132" s="723"/>
      <c r="N132" s="723"/>
      <c r="O132" s="723"/>
      <c r="P132" s="723"/>
      <c r="Q132" s="723"/>
      <c r="R132" s="723"/>
      <c r="S132" s="727"/>
      <c r="T132" s="767">
        <v>0</v>
      </c>
      <c r="U132" s="767">
        <v>0</v>
      </c>
      <c r="V132" s="796">
        <v>0</v>
      </c>
      <c r="W132" s="767">
        <v>0</v>
      </c>
      <c r="X132" s="767">
        <v>0</v>
      </c>
      <c r="Y132" s="723"/>
      <c r="Z132" s="723"/>
      <c r="AA132" s="723"/>
      <c r="AB132" s="723"/>
      <c r="AC132" s="723"/>
      <c r="AD132" s="723"/>
      <c r="AE132" s="760"/>
      <c r="AF132" s="1069"/>
      <c r="AG132" s="1053"/>
      <c r="AH132" s="1053"/>
      <c r="AI132" s="1054"/>
      <c r="AJ132" s="1053"/>
      <c r="AK132" s="1053"/>
      <c r="AL132" s="1053"/>
      <c r="AM132" s="1053"/>
      <c r="AN132" s="1057"/>
      <c r="AO132" s="1057"/>
      <c r="AP132" s="1057"/>
      <c r="AQ132" s="1053"/>
      <c r="AR132" s="1053"/>
      <c r="AS132" s="1053"/>
      <c r="AT132" s="1057"/>
      <c r="AU132" s="1053"/>
      <c r="AV132" s="1052"/>
      <c r="AW132" s="1053"/>
      <c r="AX132" s="1053"/>
      <c r="AY132" s="814"/>
    </row>
    <row r="133" spans="1:51" ht="27" x14ac:dyDescent="0.25">
      <c r="A133" s="1053"/>
      <c r="B133" s="1075"/>
      <c r="C133" s="1067"/>
      <c r="D133" s="697" t="s">
        <v>4</v>
      </c>
      <c r="E133" s="731">
        <v>475281977</v>
      </c>
      <c r="F133" s="731">
        <v>475281977</v>
      </c>
      <c r="G133" s="731">
        <v>475281977</v>
      </c>
      <c r="H133" s="767">
        <v>475281977</v>
      </c>
      <c r="I133" s="767">
        <v>475281977</v>
      </c>
      <c r="J133" s="767">
        <v>475281977</v>
      </c>
      <c r="K133" s="767">
        <v>475281977</v>
      </c>
      <c r="L133" s="723"/>
      <c r="M133" s="723"/>
      <c r="N133" s="723"/>
      <c r="O133" s="723"/>
      <c r="P133" s="723"/>
      <c r="Q133" s="723"/>
      <c r="R133" s="723"/>
      <c r="S133" s="727"/>
      <c r="T133" s="780">
        <v>115906000.00000003</v>
      </c>
      <c r="U133" s="795">
        <v>360241721</v>
      </c>
      <c r="V133" s="791">
        <v>417634299</v>
      </c>
      <c r="W133" s="767">
        <v>454447411</v>
      </c>
      <c r="X133" s="767">
        <v>455902744</v>
      </c>
      <c r="Y133" s="723"/>
      <c r="Z133" s="723"/>
      <c r="AA133" s="723"/>
      <c r="AB133" s="723"/>
      <c r="AC133" s="723"/>
      <c r="AD133" s="723"/>
      <c r="AE133" s="760"/>
      <c r="AF133" s="1069"/>
      <c r="AG133" s="1053"/>
      <c r="AH133" s="1053"/>
      <c r="AI133" s="1054"/>
      <c r="AJ133" s="1053"/>
      <c r="AK133" s="1053"/>
      <c r="AL133" s="1053"/>
      <c r="AM133" s="1053"/>
      <c r="AN133" s="1057"/>
      <c r="AO133" s="1057"/>
      <c r="AP133" s="1057"/>
      <c r="AQ133" s="1053"/>
      <c r="AR133" s="1053"/>
      <c r="AS133" s="1053"/>
      <c r="AT133" s="1057"/>
      <c r="AU133" s="1053"/>
      <c r="AV133" s="1052"/>
      <c r="AW133" s="1053"/>
      <c r="AX133" s="1053"/>
      <c r="AY133" s="814"/>
    </row>
    <row r="134" spans="1:51" ht="27" x14ac:dyDescent="0.25">
      <c r="A134" s="1053"/>
      <c r="B134" s="1075"/>
      <c r="C134" s="1067"/>
      <c r="D134" s="696" t="s">
        <v>43</v>
      </c>
      <c r="E134" s="731">
        <v>1.0300000000000002</v>
      </c>
      <c r="F134" s="731">
        <v>1.0300000000000002</v>
      </c>
      <c r="G134" s="731">
        <v>1.0000000000000002</v>
      </c>
      <c r="H134" s="767">
        <v>1.0000000000000002</v>
      </c>
      <c r="I134" s="767">
        <v>1.0000000000000002</v>
      </c>
      <c r="J134" s="767">
        <v>1.0000000000000002</v>
      </c>
      <c r="K134" s="767">
        <v>1.0000000000000002</v>
      </c>
      <c r="L134" s="723"/>
      <c r="M134" s="723"/>
      <c r="N134" s="723"/>
      <c r="O134" s="723"/>
      <c r="P134" s="723"/>
      <c r="Q134" s="723"/>
      <c r="R134" s="723"/>
      <c r="S134" s="727"/>
      <c r="T134" s="774">
        <v>7.5000000000000039E-2</v>
      </c>
      <c r="U134" s="767">
        <v>0.23000000000000007</v>
      </c>
      <c r="V134" s="767">
        <v>0.46000000000000013</v>
      </c>
      <c r="W134" s="797">
        <v>0.68999999999999972</v>
      </c>
      <c r="X134" s="797">
        <v>0.88999999999999979</v>
      </c>
      <c r="Y134" s="724"/>
      <c r="Z134" s="724"/>
      <c r="AA134" s="724"/>
      <c r="AB134" s="724"/>
      <c r="AC134" s="724"/>
      <c r="AD134" s="724"/>
      <c r="AE134" s="761"/>
      <c r="AF134" s="1069"/>
      <c r="AG134" s="1053"/>
      <c r="AH134" s="1053"/>
      <c r="AI134" s="1054"/>
      <c r="AJ134" s="1053"/>
      <c r="AK134" s="1053"/>
      <c r="AL134" s="1053"/>
      <c r="AM134" s="1053"/>
      <c r="AN134" s="1057"/>
      <c r="AO134" s="1057"/>
      <c r="AP134" s="1057"/>
      <c r="AQ134" s="1053"/>
      <c r="AR134" s="1053"/>
      <c r="AS134" s="1053"/>
      <c r="AT134" s="1057"/>
      <c r="AU134" s="1053"/>
      <c r="AV134" s="1052"/>
      <c r="AW134" s="1053"/>
      <c r="AX134" s="1053"/>
      <c r="AY134" s="814"/>
    </row>
    <row r="135" spans="1:51" ht="27.75" thickBot="1" x14ac:dyDescent="0.3">
      <c r="A135" s="1053"/>
      <c r="B135" s="1075"/>
      <c r="C135" s="1068"/>
      <c r="D135" s="762" t="s">
        <v>45</v>
      </c>
      <c r="E135" s="764">
        <v>6637664977</v>
      </c>
      <c r="F135" s="764">
        <v>6637664977</v>
      </c>
      <c r="G135" s="764">
        <v>6637664977</v>
      </c>
      <c r="H135" s="771">
        <v>6637664976.999999</v>
      </c>
      <c r="I135" s="771">
        <v>6637664976.9974499</v>
      </c>
      <c r="J135" s="771">
        <v>6637664977.0019636</v>
      </c>
      <c r="K135" s="771">
        <v>6637664977.0000029</v>
      </c>
      <c r="L135" s="765"/>
      <c r="M135" s="765"/>
      <c r="N135" s="765"/>
      <c r="O135" s="765"/>
      <c r="P135" s="765"/>
      <c r="Q135" s="765"/>
      <c r="R135" s="765"/>
      <c r="S135" s="763"/>
      <c r="T135" s="798">
        <v>616028466</v>
      </c>
      <c r="U135" s="799">
        <v>1373676121</v>
      </c>
      <c r="V135" s="799">
        <v>2022485698.9990835</v>
      </c>
      <c r="W135" s="771">
        <v>2725705877.0019631</v>
      </c>
      <c r="X135" s="771">
        <v>3372996783</v>
      </c>
      <c r="Y135" s="765"/>
      <c r="Z135" s="765"/>
      <c r="AA135" s="765"/>
      <c r="AB135" s="765"/>
      <c r="AC135" s="765"/>
      <c r="AD135" s="765"/>
      <c r="AE135" s="766"/>
      <c r="AF135" s="1069"/>
      <c r="AG135" s="1053"/>
      <c r="AH135" s="1053"/>
      <c r="AI135" s="1054"/>
      <c r="AJ135" s="1053"/>
      <c r="AK135" s="1053"/>
      <c r="AL135" s="1053"/>
      <c r="AM135" s="1053"/>
      <c r="AN135" s="1057"/>
      <c r="AO135" s="1057"/>
      <c r="AP135" s="1057"/>
      <c r="AQ135" s="1053"/>
      <c r="AR135" s="1053"/>
      <c r="AS135" s="1053"/>
      <c r="AT135" s="1057"/>
      <c r="AU135" s="1053"/>
      <c r="AV135" s="1052"/>
      <c r="AW135" s="1053"/>
      <c r="AX135" s="1053"/>
      <c r="AY135" s="814"/>
    </row>
    <row r="136" spans="1:51" ht="18" x14ac:dyDescent="0.25">
      <c r="A136" s="1053">
        <v>2</v>
      </c>
      <c r="B136" s="1053" t="s">
        <v>394</v>
      </c>
      <c r="C136" s="1061" t="s">
        <v>395</v>
      </c>
      <c r="D136" s="698" t="s">
        <v>41</v>
      </c>
      <c r="E136" s="749">
        <v>12.5</v>
      </c>
      <c r="F136" s="749">
        <v>12.5</v>
      </c>
      <c r="G136" s="751">
        <v>12.5</v>
      </c>
      <c r="H136" s="772">
        <v>12.5</v>
      </c>
      <c r="I136" s="773">
        <v>12.5</v>
      </c>
      <c r="J136" s="772">
        <v>12.5</v>
      </c>
      <c r="K136" s="772">
        <v>12.5</v>
      </c>
      <c r="L136" s="750"/>
      <c r="M136" s="750"/>
      <c r="N136" s="750"/>
      <c r="O136" s="750"/>
      <c r="P136" s="750"/>
      <c r="Q136" s="750"/>
      <c r="R136" s="750"/>
      <c r="S136" s="752"/>
      <c r="T136" s="800">
        <v>1.4</v>
      </c>
      <c r="U136" s="801">
        <v>4.0999999999999996</v>
      </c>
      <c r="V136" s="801">
        <v>6.8</v>
      </c>
      <c r="W136" s="801">
        <v>8</v>
      </c>
      <c r="X136" s="801">
        <v>13.11</v>
      </c>
      <c r="Y136" s="753"/>
      <c r="Z136" s="753"/>
      <c r="AA136" s="753"/>
      <c r="AB136" s="753"/>
      <c r="AC136" s="753"/>
      <c r="AD136" s="753"/>
      <c r="AE136" s="753"/>
      <c r="AF136" s="1062" t="s">
        <v>698</v>
      </c>
      <c r="AG136" s="1051" t="s">
        <v>700</v>
      </c>
      <c r="AH136" s="1053"/>
      <c r="AI136" s="1065"/>
      <c r="AJ136" s="1053"/>
      <c r="AK136" s="1053" t="s">
        <v>668</v>
      </c>
      <c r="AL136" s="1053"/>
      <c r="AM136" s="1053"/>
      <c r="AN136" s="1057"/>
      <c r="AO136" s="1059"/>
      <c r="AP136" s="1060"/>
      <c r="AQ136" s="1053" t="s">
        <v>71</v>
      </c>
      <c r="AR136" s="1053" t="s">
        <v>71</v>
      </c>
      <c r="AS136" s="1053"/>
      <c r="AT136" s="1057" t="s">
        <v>71</v>
      </c>
      <c r="AU136" s="1058"/>
      <c r="AV136" s="1049" t="s">
        <v>71</v>
      </c>
      <c r="AW136" s="1049"/>
      <c r="AX136" s="1049"/>
      <c r="AY136" s="814"/>
    </row>
    <row r="137" spans="1:51" ht="18" x14ac:dyDescent="0.25">
      <c r="A137" s="1053"/>
      <c r="B137" s="1053"/>
      <c r="C137" s="1054"/>
      <c r="D137" s="697" t="s">
        <v>3</v>
      </c>
      <c r="E137" s="723">
        <v>418836000</v>
      </c>
      <c r="F137" s="723">
        <v>418836000</v>
      </c>
      <c r="G137" s="743">
        <v>418836000</v>
      </c>
      <c r="H137" s="774">
        <v>418836000</v>
      </c>
      <c r="I137" s="767">
        <v>418836000</v>
      </c>
      <c r="J137" s="774">
        <v>418836000</v>
      </c>
      <c r="K137" s="774">
        <v>418836000</v>
      </c>
      <c r="L137" s="727"/>
      <c r="M137" s="727"/>
      <c r="N137" s="727"/>
      <c r="O137" s="727"/>
      <c r="P137" s="727"/>
      <c r="Q137" s="727"/>
      <c r="R137" s="727"/>
      <c r="S137" s="702"/>
      <c r="T137" s="802">
        <v>0</v>
      </c>
      <c r="U137" s="803">
        <v>59030000</v>
      </c>
      <c r="V137" s="803">
        <v>72302000</v>
      </c>
      <c r="W137" s="804">
        <v>72302000</v>
      </c>
      <c r="X137" s="804">
        <v>154548000</v>
      </c>
      <c r="Y137" s="700"/>
      <c r="Z137" s="700"/>
      <c r="AA137" s="700"/>
      <c r="AB137" s="700"/>
      <c r="AC137" s="700"/>
      <c r="AD137" s="700"/>
      <c r="AE137" s="700"/>
      <c r="AF137" s="1063"/>
      <c r="AG137" s="1056"/>
      <c r="AH137" s="1053"/>
      <c r="AI137" s="1065"/>
      <c r="AJ137" s="1053"/>
      <c r="AK137" s="1053"/>
      <c r="AL137" s="1053"/>
      <c r="AM137" s="1053"/>
      <c r="AN137" s="1057"/>
      <c r="AO137" s="1059"/>
      <c r="AP137" s="1060"/>
      <c r="AQ137" s="1053"/>
      <c r="AR137" s="1053"/>
      <c r="AS137" s="1053"/>
      <c r="AT137" s="1057"/>
      <c r="AU137" s="1058"/>
      <c r="AV137" s="1052"/>
      <c r="AW137" s="1052"/>
      <c r="AX137" s="1052"/>
      <c r="AY137" s="814"/>
    </row>
    <row r="138" spans="1:51" ht="27" x14ac:dyDescent="0.25">
      <c r="A138" s="1053"/>
      <c r="B138" s="1053"/>
      <c r="C138" s="1054"/>
      <c r="D138" s="696" t="s">
        <v>42</v>
      </c>
      <c r="E138" s="723">
        <v>0</v>
      </c>
      <c r="F138" s="723">
        <v>0</v>
      </c>
      <c r="G138" s="743">
        <v>0</v>
      </c>
      <c r="H138" s="767">
        <v>0</v>
      </c>
      <c r="I138" s="767">
        <v>0</v>
      </c>
      <c r="J138" s="767">
        <v>0</v>
      </c>
      <c r="K138" s="767">
        <v>0</v>
      </c>
      <c r="L138" s="723"/>
      <c r="M138" s="723"/>
      <c r="N138" s="723"/>
      <c r="O138" s="723"/>
      <c r="P138" s="723"/>
      <c r="Q138" s="723"/>
      <c r="R138" s="723"/>
      <c r="S138" s="728"/>
      <c r="T138" s="802">
        <v>0</v>
      </c>
      <c r="U138" s="767">
        <v>0</v>
      </c>
      <c r="V138" s="767">
        <v>0</v>
      </c>
      <c r="W138" s="784">
        <v>0</v>
      </c>
      <c r="X138" s="784">
        <v>0</v>
      </c>
      <c r="Y138" s="729"/>
      <c r="Z138" s="729"/>
      <c r="AA138" s="729"/>
      <c r="AB138" s="729"/>
      <c r="AC138" s="729"/>
      <c r="AD138" s="729"/>
      <c r="AE138" s="729"/>
      <c r="AF138" s="1063"/>
      <c r="AG138" s="1056"/>
      <c r="AH138" s="1053"/>
      <c r="AI138" s="1065"/>
      <c r="AJ138" s="1053"/>
      <c r="AK138" s="1053"/>
      <c r="AL138" s="1053"/>
      <c r="AM138" s="1053"/>
      <c r="AN138" s="1057"/>
      <c r="AO138" s="1059"/>
      <c r="AP138" s="1060"/>
      <c r="AQ138" s="1053"/>
      <c r="AR138" s="1053"/>
      <c r="AS138" s="1053"/>
      <c r="AT138" s="1057"/>
      <c r="AU138" s="1058"/>
      <c r="AV138" s="1052"/>
      <c r="AW138" s="1052"/>
      <c r="AX138" s="1052"/>
      <c r="AY138" s="816"/>
    </row>
    <row r="139" spans="1:51" ht="27" x14ac:dyDescent="0.25">
      <c r="A139" s="1053"/>
      <c r="B139" s="1053"/>
      <c r="C139" s="1054"/>
      <c r="D139" s="697" t="s">
        <v>4</v>
      </c>
      <c r="E139" s="727">
        <v>19259333</v>
      </c>
      <c r="F139" s="727">
        <v>19259333</v>
      </c>
      <c r="G139" s="743">
        <v>19259333</v>
      </c>
      <c r="H139" s="774">
        <v>19259333</v>
      </c>
      <c r="I139" s="767">
        <v>19259333</v>
      </c>
      <c r="J139" s="767">
        <v>19259333</v>
      </c>
      <c r="K139" s="767">
        <v>19259333</v>
      </c>
      <c r="L139" s="723"/>
      <c r="M139" s="723"/>
      <c r="N139" s="723"/>
      <c r="O139" s="723"/>
      <c r="P139" s="723"/>
      <c r="Q139" s="723"/>
      <c r="R139" s="723"/>
      <c r="S139" s="728"/>
      <c r="T139" s="802">
        <v>4400933</v>
      </c>
      <c r="U139" s="805">
        <v>7525266</v>
      </c>
      <c r="V139" s="767">
        <v>9559533</v>
      </c>
      <c r="W139" s="767">
        <v>19259333</v>
      </c>
      <c r="X139" s="767">
        <v>19259333</v>
      </c>
      <c r="Y139" s="723"/>
      <c r="Z139" s="723"/>
      <c r="AA139" s="723"/>
      <c r="AB139" s="723"/>
      <c r="AC139" s="723"/>
      <c r="AD139" s="723"/>
      <c r="AE139" s="723"/>
      <c r="AF139" s="1063"/>
      <c r="AG139" s="1056"/>
      <c r="AH139" s="1053"/>
      <c r="AI139" s="1065"/>
      <c r="AJ139" s="1053"/>
      <c r="AK139" s="1053"/>
      <c r="AL139" s="1053"/>
      <c r="AM139" s="1053"/>
      <c r="AN139" s="1057"/>
      <c r="AO139" s="1059"/>
      <c r="AP139" s="1060"/>
      <c r="AQ139" s="1053"/>
      <c r="AR139" s="1053"/>
      <c r="AS139" s="1053"/>
      <c r="AT139" s="1057"/>
      <c r="AU139" s="1058"/>
      <c r="AV139" s="1052"/>
      <c r="AW139" s="1052"/>
      <c r="AX139" s="1052"/>
      <c r="AY139" s="816"/>
    </row>
    <row r="140" spans="1:51" ht="27" x14ac:dyDescent="0.25">
      <c r="A140" s="1053"/>
      <c r="B140" s="1053"/>
      <c r="C140" s="1054"/>
      <c r="D140" s="696" t="s">
        <v>43</v>
      </c>
      <c r="E140" s="723">
        <v>12.5</v>
      </c>
      <c r="F140" s="723">
        <v>12.5</v>
      </c>
      <c r="G140" s="743">
        <v>12.5</v>
      </c>
      <c r="H140" s="767">
        <v>12.5</v>
      </c>
      <c r="I140" s="767">
        <v>12.5</v>
      </c>
      <c r="J140" s="767">
        <v>12.5</v>
      </c>
      <c r="K140" s="767">
        <v>12.5</v>
      </c>
      <c r="L140" s="723"/>
      <c r="M140" s="723"/>
      <c r="N140" s="723"/>
      <c r="O140" s="723"/>
      <c r="P140" s="723"/>
      <c r="Q140" s="723"/>
      <c r="R140" s="723"/>
      <c r="S140" s="727"/>
      <c r="T140" s="802">
        <v>1.4</v>
      </c>
      <c r="U140" s="767">
        <v>4.0999999999999996</v>
      </c>
      <c r="V140" s="767">
        <v>6.8</v>
      </c>
      <c r="W140" s="767">
        <v>6.8</v>
      </c>
      <c r="X140" s="767">
        <v>11.91</v>
      </c>
      <c r="Y140" s="723"/>
      <c r="Z140" s="723"/>
      <c r="AA140" s="723"/>
      <c r="AB140" s="723"/>
      <c r="AC140" s="723"/>
      <c r="AD140" s="723"/>
      <c r="AE140" s="723"/>
      <c r="AF140" s="1063"/>
      <c r="AG140" s="1056"/>
      <c r="AH140" s="1053"/>
      <c r="AI140" s="1065"/>
      <c r="AJ140" s="1053"/>
      <c r="AK140" s="1053"/>
      <c r="AL140" s="1053"/>
      <c r="AM140" s="1053"/>
      <c r="AN140" s="1057"/>
      <c r="AO140" s="1059"/>
      <c r="AP140" s="1060"/>
      <c r="AQ140" s="1053"/>
      <c r="AR140" s="1053"/>
      <c r="AS140" s="1053"/>
      <c r="AT140" s="1057"/>
      <c r="AU140" s="1058"/>
      <c r="AV140" s="1052"/>
      <c r="AW140" s="1052"/>
      <c r="AX140" s="1052"/>
      <c r="AY140" s="817"/>
    </row>
    <row r="141" spans="1:51" ht="27" x14ac:dyDescent="0.25">
      <c r="A141" s="1053"/>
      <c r="B141" s="1053"/>
      <c r="C141" s="1054"/>
      <c r="D141" s="697" t="s">
        <v>45</v>
      </c>
      <c r="E141" s="735">
        <v>438095333</v>
      </c>
      <c r="F141" s="735">
        <v>438095333</v>
      </c>
      <c r="G141" s="744">
        <v>438095333</v>
      </c>
      <c r="H141" s="774">
        <v>438095333</v>
      </c>
      <c r="I141" s="769">
        <v>438095333</v>
      </c>
      <c r="J141" s="769">
        <v>438095333</v>
      </c>
      <c r="K141" s="769">
        <v>438095333</v>
      </c>
      <c r="L141" s="735"/>
      <c r="M141" s="735"/>
      <c r="N141" s="735"/>
      <c r="O141" s="735"/>
      <c r="P141" s="735"/>
      <c r="Q141" s="735"/>
      <c r="R141" s="735"/>
      <c r="S141" s="736"/>
      <c r="T141" s="806">
        <v>4400933</v>
      </c>
      <c r="U141" s="805">
        <v>66555266</v>
      </c>
      <c r="V141" s="805">
        <v>81861533</v>
      </c>
      <c r="W141" s="787">
        <v>81861533</v>
      </c>
      <c r="X141" s="787">
        <v>173807333</v>
      </c>
      <c r="Y141" s="725"/>
      <c r="Z141" s="725"/>
      <c r="AA141" s="725"/>
      <c r="AB141" s="725"/>
      <c r="AC141" s="725"/>
      <c r="AD141" s="725"/>
      <c r="AE141" s="725"/>
      <c r="AF141" s="1064"/>
      <c r="AG141" s="1056"/>
      <c r="AH141" s="1053"/>
      <c r="AI141" s="1065"/>
      <c r="AJ141" s="1053"/>
      <c r="AK141" s="1053"/>
      <c r="AL141" s="1053"/>
      <c r="AM141" s="1053"/>
      <c r="AN141" s="1057"/>
      <c r="AO141" s="1059"/>
      <c r="AP141" s="1060"/>
      <c r="AQ141" s="1053"/>
      <c r="AR141" s="1053"/>
      <c r="AS141" s="1053"/>
      <c r="AT141" s="1057"/>
      <c r="AU141" s="1058"/>
      <c r="AV141" s="1052"/>
      <c r="AW141" s="1052"/>
      <c r="AX141" s="1052"/>
      <c r="AY141" s="814"/>
    </row>
    <row r="142" spans="1:51" ht="18" x14ac:dyDescent="0.25">
      <c r="A142" s="1053">
        <v>3</v>
      </c>
      <c r="B142" s="1053" t="s">
        <v>381</v>
      </c>
      <c r="C142" s="1054" t="s">
        <v>553</v>
      </c>
      <c r="D142" s="698" t="s">
        <v>41</v>
      </c>
      <c r="E142" s="737">
        <v>5</v>
      </c>
      <c r="F142" s="737">
        <v>5</v>
      </c>
      <c r="G142" s="745">
        <v>5</v>
      </c>
      <c r="H142" s="767">
        <v>5</v>
      </c>
      <c r="I142" s="767">
        <v>5</v>
      </c>
      <c r="J142" s="774">
        <v>5</v>
      </c>
      <c r="K142" s="774">
        <v>5</v>
      </c>
      <c r="L142" s="727"/>
      <c r="M142" s="727"/>
      <c r="N142" s="727"/>
      <c r="O142" s="727"/>
      <c r="P142" s="727"/>
      <c r="Q142" s="727"/>
      <c r="R142" s="727"/>
      <c r="S142" s="738"/>
      <c r="T142" s="807">
        <v>5</v>
      </c>
      <c r="U142" s="775">
        <v>5</v>
      </c>
      <c r="V142" s="775">
        <v>5</v>
      </c>
      <c r="W142" s="805">
        <v>5</v>
      </c>
      <c r="X142" s="805">
        <v>5</v>
      </c>
      <c r="Y142" s="734"/>
      <c r="Z142" s="734"/>
      <c r="AA142" s="734"/>
      <c r="AB142" s="734"/>
      <c r="AC142" s="734"/>
      <c r="AD142" s="734"/>
      <c r="AE142" s="734"/>
      <c r="AF142" s="1055" t="s">
        <v>699</v>
      </c>
      <c r="AG142" s="1051" t="s">
        <v>700</v>
      </c>
      <c r="AH142" s="1051"/>
      <c r="AI142" s="1051"/>
      <c r="AJ142" s="1051"/>
      <c r="AK142" s="1051"/>
      <c r="AL142" s="1051"/>
      <c r="AM142" s="1049"/>
      <c r="AN142" s="1049"/>
      <c r="AO142" s="1049"/>
      <c r="AP142" s="1049"/>
      <c r="AQ142" s="1049"/>
      <c r="AR142" s="1049"/>
      <c r="AS142" s="1049"/>
      <c r="AT142" s="1049"/>
      <c r="AU142" s="1049"/>
      <c r="AV142" s="1049"/>
      <c r="AW142" s="1049"/>
      <c r="AX142" s="1049"/>
      <c r="AY142" s="814"/>
    </row>
    <row r="143" spans="1:51" ht="18" x14ac:dyDescent="0.25">
      <c r="A143" s="1053"/>
      <c r="B143" s="1053"/>
      <c r="C143" s="1054"/>
      <c r="D143" s="697" t="s">
        <v>3</v>
      </c>
      <c r="E143" s="723">
        <v>340219000</v>
      </c>
      <c r="F143" s="723">
        <v>340219000</v>
      </c>
      <c r="G143" s="743">
        <v>340219000</v>
      </c>
      <c r="H143" s="767">
        <v>340219000</v>
      </c>
      <c r="I143" s="767">
        <v>340219000</v>
      </c>
      <c r="J143" s="774">
        <v>340219000</v>
      </c>
      <c r="K143" s="774">
        <v>340219000</v>
      </c>
      <c r="L143" s="727"/>
      <c r="M143" s="727"/>
      <c r="N143" s="727"/>
      <c r="O143" s="727"/>
      <c r="P143" s="727"/>
      <c r="Q143" s="727"/>
      <c r="R143" s="727"/>
      <c r="S143" s="699"/>
      <c r="T143" s="808">
        <v>0</v>
      </c>
      <c r="U143" s="808">
        <v>102231000</v>
      </c>
      <c r="V143" s="808">
        <v>115503000</v>
      </c>
      <c r="W143" s="808">
        <v>115503000</v>
      </c>
      <c r="X143" s="808">
        <v>131558467</v>
      </c>
      <c r="Y143" s="720"/>
      <c r="Z143" s="720"/>
      <c r="AA143" s="720"/>
      <c r="AB143" s="720"/>
      <c r="AC143" s="720"/>
      <c r="AD143" s="720"/>
      <c r="AE143" s="720"/>
      <c r="AF143" s="1055"/>
      <c r="AG143" s="1056"/>
      <c r="AH143" s="1056"/>
      <c r="AI143" s="1051"/>
      <c r="AJ143" s="1051"/>
      <c r="AK143" s="1051"/>
      <c r="AL143" s="1051"/>
      <c r="AM143" s="1050"/>
      <c r="AN143" s="1050"/>
      <c r="AO143" s="1050"/>
      <c r="AP143" s="1050"/>
      <c r="AQ143" s="1050"/>
      <c r="AR143" s="1050"/>
      <c r="AS143" s="1050"/>
      <c r="AT143" s="1050"/>
      <c r="AU143" s="1050"/>
      <c r="AV143" s="1050"/>
      <c r="AW143" s="1050"/>
      <c r="AX143" s="1050"/>
      <c r="AY143" s="814"/>
    </row>
    <row r="144" spans="1:51" ht="27" x14ac:dyDescent="0.25">
      <c r="A144" s="1053"/>
      <c r="B144" s="1053"/>
      <c r="C144" s="1054"/>
      <c r="D144" s="696" t="s">
        <v>42</v>
      </c>
      <c r="E144" s="723">
        <v>0</v>
      </c>
      <c r="F144" s="723">
        <v>0</v>
      </c>
      <c r="G144" s="743">
        <v>0</v>
      </c>
      <c r="H144" s="775">
        <v>0</v>
      </c>
      <c r="I144" s="767">
        <v>0</v>
      </c>
      <c r="J144" s="767">
        <v>0</v>
      </c>
      <c r="K144" s="767">
        <v>0</v>
      </c>
      <c r="L144" s="723"/>
      <c r="M144" s="723"/>
      <c r="N144" s="723"/>
      <c r="O144" s="723"/>
      <c r="P144" s="723"/>
      <c r="Q144" s="723"/>
      <c r="R144" s="723"/>
      <c r="S144" s="739"/>
      <c r="T144" s="809">
        <v>0</v>
      </c>
      <c r="U144" s="775">
        <v>0</v>
      </c>
      <c r="V144" s="775">
        <v>0</v>
      </c>
      <c r="W144" s="805">
        <v>0</v>
      </c>
      <c r="X144" s="805">
        <v>0</v>
      </c>
      <c r="Y144" s="734"/>
      <c r="Z144" s="734"/>
      <c r="AA144" s="734"/>
      <c r="AB144" s="734"/>
      <c r="AC144" s="734"/>
      <c r="AD144" s="734"/>
      <c r="AE144" s="734"/>
      <c r="AF144" s="1055"/>
      <c r="AG144" s="1056"/>
      <c r="AH144" s="1056"/>
      <c r="AI144" s="1051"/>
      <c r="AJ144" s="1051"/>
      <c r="AK144" s="1051"/>
      <c r="AL144" s="1051"/>
      <c r="AM144" s="1050"/>
      <c r="AN144" s="1050"/>
      <c r="AO144" s="1050"/>
      <c r="AP144" s="1050"/>
      <c r="AQ144" s="1050"/>
      <c r="AR144" s="1050"/>
      <c r="AS144" s="1050"/>
      <c r="AT144" s="1050"/>
      <c r="AU144" s="1050"/>
      <c r="AV144" s="1050"/>
      <c r="AW144" s="1050"/>
      <c r="AX144" s="1050"/>
      <c r="AY144" s="814"/>
    </row>
    <row r="145" spans="1:51" ht="27" x14ac:dyDescent="0.25">
      <c r="A145" s="1053"/>
      <c r="B145" s="1053"/>
      <c r="C145" s="1054"/>
      <c r="D145" s="697" t="s">
        <v>4</v>
      </c>
      <c r="E145" s="740">
        <v>40755366</v>
      </c>
      <c r="F145" s="740">
        <v>40755366</v>
      </c>
      <c r="G145" s="746">
        <v>40755366</v>
      </c>
      <c r="H145" s="776">
        <v>40755366</v>
      </c>
      <c r="I145" s="777">
        <v>40755366</v>
      </c>
      <c r="J145" s="767">
        <v>40755366</v>
      </c>
      <c r="K145" s="767">
        <v>40755366</v>
      </c>
      <c r="L145" s="723"/>
      <c r="M145" s="723"/>
      <c r="N145" s="723"/>
      <c r="O145" s="723"/>
      <c r="P145" s="723"/>
      <c r="Q145" s="723"/>
      <c r="R145" s="723"/>
      <c r="S145" s="739"/>
      <c r="T145" s="807">
        <v>11503000</v>
      </c>
      <c r="U145" s="810">
        <v>40755366</v>
      </c>
      <c r="V145" s="811">
        <v>40755366</v>
      </c>
      <c r="W145" s="795">
        <v>40755366</v>
      </c>
      <c r="X145" s="795">
        <v>40755366</v>
      </c>
      <c r="Y145" s="701"/>
      <c r="Z145" s="701"/>
      <c r="AA145" s="701"/>
      <c r="AB145" s="701"/>
      <c r="AC145" s="701"/>
      <c r="AD145" s="701"/>
      <c r="AE145" s="701"/>
      <c r="AF145" s="1055"/>
      <c r="AG145" s="1056"/>
      <c r="AH145" s="1056"/>
      <c r="AI145" s="1051"/>
      <c r="AJ145" s="1051"/>
      <c r="AK145" s="1051"/>
      <c r="AL145" s="1051"/>
      <c r="AM145" s="1050"/>
      <c r="AN145" s="1050"/>
      <c r="AO145" s="1050"/>
      <c r="AP145" s="1050"/>
      <c r="AQ145" s="1050"/>
      <c r="AR145" s="1050"/>
      <c r="AS145" s="1050"/>
      <c r="AT145" s="1050"/>
      <c r="AU145" s="1050"/>
      <c r="AV145" s="1050"/>
      <c r="AW145" s="1050"/>
      <c r="AX145" s="1050"/>
      <c r="AY145" s="814"/>
    </row>
    <row r="146" spans="1:51" ht="27" x14ac:dyDescent="0.25">
      <c r="A146" s="1053"/>
      <c r="B146" s="1053"/>
      <c r="C146" s="1054"/>
      <c r="D146" s="696" t="s">
        <v>43</v>
      </c>
      <c r="E146" s="737">
        <v>5</v>
      </c>
      <c r="F146" s="737">
        <v>5</v>
      </c>
      <c r="G146" s="746">
        <v>5</v>
      </c>
      <c r="H146" s="775">
        <v>5</v>
      </c>
      <c r="I146" s="767">
        <v>5</v>
      </c>
      <c r="J146" s="778">
        <v>5</v>
      </c>
      <c r="K146" s="778">
        <v>5</v>
      </c>
      <c r="L146" s="742"/>
      <c r="M146" s="742"/>
      <c r="N146" s="742"/>
      <c r="O146" s="742"/>
      <c r="P146" s="742"/>
      <c r="Q146" s="742"/>
      <c r="R146" s="742"/>
      <c r="S146" s="727"/>
      <c r="T146" s="767">
        <v>5</v>
      </c>
      <c r="U146" s="775">
        <v>5</v>
      </c>
      <c r="V146" s="775">
        <v>5</v>
      </c>
      <c r="W146" s="805">
        <v>5</v>
      </c>
      <c r="X146" s="805">
        <v>5</v>
      </c>
      <c r="Y146" s="734"/>
      <c r="Z146" s="734"/>
      <c r="AA146" s="734"/>
      <c r="AB146" s="734"/>
      <c r="AC146" s="734"/>
      <c r="AD146" s="734"/>
      <c r="AE146" s="734"/>
      <c r="AF146" s="1055"/>
      <c r="AG146" s="1056"/>
      <c r="AH146" s="1056"/>
      <c r="AI146" s="1051"/>
      <c r="AJ146" s="1051"/>
      <c r="AK146" s="1051"/>
      <c r="AL146" s="1051"/>
      <c r="AM146" s="1050"/>
      <c r="AN146" s="1050"/>
      <c r="AO146" s="1050"/>
      <c r="AP146" s="1050"/>
      <c r="AQ146" s="1050"/>
      <c r="AR146" s="1050"/>
      <c r="AS146" s="1050"/>
      <c r="AT146" s="1050"/>
      <c r="AU146" s="1050"/>
      <c r="AV146" s="1050"/>
      <c r="AW146" s="1050"/>
      <c r="AX146" s="1050"/>
      <c r="AY146" s="814"/>
    </row>
    <row r="147" spans="1:51" ht="27" x14ac:dyDescent="0.25">
      <c r="A147" s="1053"/>
      <c r="B147" s="1053"/>
      <c r="C147" s="1054"/>
      <c r="D147" s="697" t="s">
        <v>45</v>
      </c>
      <c r="E147" s="741">
        <v>380974366</v>
      </c>
      <c r="F147" s="741">
        <v>380974366</v>
      </c>
      <c r="G147" s="746">
        <v>380974366</v>
      </c>
      <c r="H147" s="775">
        <v>380974366</v>
      </c>
      <c r="I147" s="767">
        <v>380974366</v>
      </c>
      <c r="J147" s="767">
        <v>380974366</v>
      </c>
      <c r="K147" s="767">
        <v>380974366</v>
      </c>
      <c r="L147" s="723"/>
      <c r="M147" s="723"/>
      <c r="N147" s="723"/>
      <c r="O147" s="723"/>
      <c r="P147" s="723"/>
      <c r="Q147" s="723"/>
      <c r="R147" s="723"/>
      <c r="S147" s="727"/>
      <c r="T147" s="811">
        <v>11503000</v>
      </c>
      <c r="U147" s="812">
        <v>11503000</v>
      </c>
      <c r="V147" s="812">
        <v>11503000</v>
      </c>
      <c r="W147" s="813">
        <v>11503000</v>
      </c>
      <c r="X147" s="813">
        <v>172313833</v>
      </c>
      <c r="Y147" s="741"/>
      <c r="Z147" s="741"/>
      <c r="AA147" s="741"/>
      <c r="AB147" s="741"/>
      <c r="AC147" s="741"/>
      <c r="AD147" s="741"/>
      <c r="AE147" s="741"/>
      <c r="AF147" s="1055"/>
      <c r="AG147" s="1056"/>
      <c r="AH147" s="1056"/>
      <c r="AI147" s="1051"/>
      <c r="AJ147" s="1051"/>
      <c r="AK147" s="1051"/>
      <c r="AL147" s="1051"/>
      <c r="AM147" s="1050"/>
      <c r="AN147" s="1050"/>
      <c r="AO147" s="1050"/>
      <c r="AP147" s="1050"/>
      <c r="AQ147" s="1050"/>
      <c r="AR147" s="1050"/>
      <c r="AS147" s="1050"/>
      <c r="AT147" s="1050"/>
      <c r="AU147" s="1050"/>
      <c r="AV147" s="1050"/>
      <c r="AW147" s="1050"/>
      <c r="AX147" s="1050"/>
      <c r="AY147" s="818"/>
    </row>
    <row r="148" spans="1:51" ht="36" x14ac:dyDescent="0.25">
      <c r="A148" s="1043" t="s">
        <v>22</v>
      </c>
      <c r="B148" s="1044"/>
      <c r="C148" s="1044"/>
      <c r="D148" s="715" t="s">
        <v>34</v>
      </c>
      <c r="E148" s="695">
        <v>6921438000</v>
      </c>
      <c r="F148" s="695">
        <v>6921438000</v>
      </c>
      <c r="G148" s="695">
        <v>6921438000</v>
      </c>
      <c r="H148" s="695">
        <v>6921437999.999999</v>
      </c>
      <c r="I148" s="695">
        <v>6921437999.9974499</v>
      </c>
      <c r="J148" s="695">
        <v>6921438000.0019636</v>
      </c>
      <c r="K148" s="695">
        <v>6921438000.0000029</v>
      </c>
      <c r="L148" s="695">
        <v>0</v>
      </c>
      <c r="M148" s="695">
        <v>0</v>
      </c>
      <c r="N148" s="695">
        <v>0</v>
      </c>
      <c r="O148" s="695">
        <v>0</v>
      </c>
      <c r="P148" s="695">
        <v>0</v>
      </c>
      <c r="Q148" s="695">
        <v>0</v>
      </c>
      <c r="R148" s="695">
        <v>0</v>
      </c>
      <c r="S148" s="695">
        <v>0</v>
      </c>
      <c r="T148" s="695">
        <v>500122465.99999994</v>
      </c>
      <c r="U148" s="695">
        <v>1174695400</v>
      </c>
      <c r="V148" s="695">
        <v>1792656399.9990835</v>
      </c>
      <c r="W148" s="695">
        <v>2459063466.0019631</v>
      </c>
      <c r="X148" s="695">
        <v>3203200506</v>
      </c>
      <c r="Y148" s="694">
        <v>0</v>
      </c>
      <c r="Z148" s="694">
        <v>0</v>
      </c>
      <c r="AA148" s="694">
        <v>0</v>
      </c>
      <c r="AB148" s="694">
        <v>0</v>
      </c>
      <c r="AC148" s="694">
        <v>0</v>
      </c>
      <c r="AD148" s="694">
        <v>0</v>
      </c>
      <c r="AE148" s="694">
        <v>0</v>
      </c>
      <c r="AF148" s="694"/>
      <c r="AG148" s="693"/>
      <c r="AH148" s="692"/>
      <c r="AI148" s="692"/>
      <c r="AJ148" s="692"/>
      <c r="AK148" s="692"/>
      <c r="AL148" s="692"/>
      <c r="AM148" s="692"/>
      <c r="AN148" s="692"/>
      <c r="AO148" s="692"/>
      <c r="AP148" s="716"/>
      <c r="AQ148" s="716"/>
      <c r="AR148" s="692"/>
      <c r="AS148" s="692"/>
      <c r="AT148" s="692"/>
      <c r="AU148" s="692"/>
      <c r="AV148" s="692"/>
      <c r="AW148" s="692"/>
      <c r="AX148" s="716"/>
      <c r="AY148" s="691"/>
    </row>
    <row r="149" spans="1:51" ht="36" x14ac:dyDescent="0.25">
      <c r="A149" s="1045"/>
      <c r="B149" s="1046"/>
      <c r="C149" s="1046"/>
      <c r="D149" s="717" t="s">
        <v>33</v>
      </c>
      <c r="E149" s="690">
        <v>535296676</v>
      </c>
      <c r="F149" s="690">
        <v>535296676</v>
      </c>
      <c r="G149" s="690">
        <v>535296676</v>
      </c>
      <c r="H149" s="690">
        <v>535296676</v>
      </c>
      <c r="I149" s="690">
        <v>535296676</v>
      </c>
      <c r="J149" s="690">
        <v>535296676</v>
      </c>
      <c r="K149" s="690">
        <v>535296676</v>
      </c>
      <c r="L149" s="690">
        <v>0</v>
      </c>
      <c r="M149" s="690">
        <v>0</v>
      </c>
      <c r="N149" s="690">
        <v>0</v>
      </c>
      <c r="O149" s="690">
        <v>0</v>
      </c>
      <c r="P149" s="690">
        <v>0</v>
      </c>
      <c r="Q149" s="690">
        <v>0</v>
      </c>
      <c r="R149" s="690">
        <v>0</v>
      </c>
      <c r="S149" s="690">
        <v>0</v>
      </c>
      <c r="T149" s="690">
        <v>131809933.00000003</v>
      </c>
      <c r="U149" s="690">
        <v>408522353</v>
      </c>
      <c r="V149" s="690">
        <v>467949198</v>
      </c>
      <c r="W149" s="690">
        <v>514462110</v>
      </c>
      <c r="X149" s="690">
        <v>515917443</v>
      </c>
      <c r="Y149" s="694">
        <v>0</v>
      </c>
      <c r="Z149" s="694">
        <v>0</v>
      </c>
      <c r="AA149" s="694">
        <v>0</v>
      </c>
      <c r="AB149" s="694">
        <v>0</v>
      </c>
      <c r="AC149" s="694">
        <v>0</v>
      </c>
      <c r="AD149" s="694">
        <v>0</v>
      </c>
      <c r="AE149" s="694">
        <v>0</v>
      </c>
      <c r="AF149" s="689"/>
      <c r="AG149" s="693"/>
      <c r="AH149" s="692"/>
      <c r="AI149" s="692"/>
      <c r="AJ149" s="692"/>
      <c r="AK149" s="692"/>
      <c r="AL149" s="692"/>
      <c r="AM149" s="692"/>
      <c r="AN149" s="692"/>
      <c r="AO149" s="692"/>
      <c r="AP149" s="716"/>
      <c r="AQ149" s="716"/>
      <c r="AR149" s="692"/>
      <c r="AS149" s="692"/>
      <c r="AT149" s="692"/>
      <c r="AU149" s="692"/>
      <c r="AV149" s="692"/>
      <c r="AW149" s="692"/>
      <c r="AX149" s="716"/>
      <c r="AY149" s="691"/>
    </row>
    <row r="150" spans="1:51" ht="36.75" thickBot="1" x14ac:dyDescent="0.3">
      <c r="A150" s="1047"/>
      <c r="B150" s="1048"/>
      <c r="C150" s="1048"/>
      <c r="D150" s="718" t="s">
        <v>32</v>
      </c>
      <c r="E150" s="690">
        <v>7456734676</v>
      </c>
      <c r="F150" s="690">
        <v>7456734676</v>
      </c>
      <c r="G150" s="690">
        <v>7456734676</v>
      </c>
      <c r="H150" s="690">
        <v>7456734675.999999</v>
      </c>
      <c r="I150" s="690">
        <v>7456734675.9974499</v>
      </c>
      <c r="J150" s="690">
        <v>7456734676.0019636</v>
      </c>
      <c r="K150" s="690">
        <v>7456734676.0000029</v>
      </c>
      <c r="L150" s="690">
        <v>0</v>
      </c>
      <c r="M150" s="690">
        <v>0</v>
      </c>
      <c r="N150" s="690">
        <v>0</v>
      </c>
      <c r="O150" s="690">
        <v>0</v>
      </c>
      <c r="P150" s="690">
        <v>0</v>
      </c>
      <c r="Q150" s="690">
        <v>0</v>
      </c>
      <c r="R150" s="690">
        <v>0</v>
      </c>
      <c r="S150" s="690">
        <v>0</v>
      </c>
      <c r="T150" s="690">
        <v>631932399</v>
      </c>
      <c r="U150" s="690">
        <v>1583217753</v>
      </c>
      <c r="V150" s="690">
        <v>2260605597.9990835</v>
      </c>
      <c r="W150" s="690">
        <v>2973525576.0019631</v>
      </c>
      <c r="X150" s="690">
        <v>3719117949</v>
      </c>
      <c r="Y150" s="689">
        <v>0</v>
      </c>
      <c r="Z150" s="689">
        <v>0</v>
      </c>
      <c r="AA150" s="689">
        <v>0</v>
      </c>
      <c r="AB150" s="689">
        <v>0</v>
      </c>
      <c r="AC150" s="689">
        <v>0</v>
      </c>
      <c r="AD150" s="689">
        <v>0</v>
      </c>
      <c r="AE150" s="689">
        <v>0</v>
      </c>
      <c r="AF150" s="689"/>
      <c r="AG150" s="688"/>
      <c r="AH150" s="687"/>
      <c r="AI150" s="687"/>
      <c r="AJ150" s="687"/>
      <c r="AK150" s="687"/>
      <c r="AL150" s="687"/>
      <c r="AM150" s="687"/>
      <c r="AN150" s="687"/>
      <c r="AO150" s="687"/>
      <c r="AP150" s="719"/>
      <c r="AQ150" s="719"/>
      <c r="AR150" s="687"/>
      <c r="AS150" s="687"/>
      <c r="AT150" s="687"/>
      <c r="AU150" s="687"/>
      <c r="AV150" s="687"/>
      <c r="AW150" s="687"/>
      <c r="AX150" s="719"/>
      <c r="AY150" s="686"/>
    </row>
    <row r="151" spans="1:51" x14ac:dyDescent="0.25">
      <c r="R151" s="499"/>
      <c r="S151" s="499"/>
      <c r="T151" s="499"/>
      <c r="U151" s="499"/>
      <c r="V151" s="499"/>
      <c r="W151" s="499"/>
      <c r="X151" s="499"/>
      <c r="Y151" s="499"/>
      <c r="Z151" s="499"/>
      <c r="AA151" s="499"/>
      <c r="AB151" s="499"/>
      <c r="AC151" s="499"/>
      <c r="AD151" s="499"/>
      <c r="AE151" s="499"/>
    </row>
    <row r="152" spans="1:51" x14ac:dyDescent="0.25">
      <c r="B152" s="26" t="s">
        <v>35</v>
      </c>
      <c r="C152" s="24"/>
      <c r="D152" s="24"/>
      <c r="E152" s="24"/>
      <c r="F152" s="25"/>
      <c r="G152" s="25"/>
      <c r="H152" s="25"/>
      <c r="I152" s="25"/>
      <c r="J152" s="25"/>
      <c r="K152" s="25"/>
      <c r="L152" s="25"/>
      <c r="M152" s="25"/>
      <c r="N152" s="25"/>
      <c r="O152" s="25"/>
      <c r="R152" s="499"/>
      <c r="S152" s="499"/>
      <c r="U152" s="499"/>
      <c r="V152" s="499"/>
      <c r="W152" s="499"/>
      <c r="X152" s="499"/>
      <c r="Y152" s="499"/>
      <c r="Z152" s="499"/>
      <c r="AA152" s="499"/>
      <c r="AB152" s="499"/>
      <c r="AC152" s="499"/>
      <c r="AD152" s="499"/>
      <c r="AE152" s="499"/>
    </row>
    <row r="153" spans="1:51" x14ac:dyDescent="0.25">
      <c r="B153" s="29" t="s">
        <v>36</v>
      </c>
      <c r="C153" s="867" t="s">
        <v>37</v>
      </c>
      <c r="D153" s="868"/>
      <c r="E153" s="869"/>
      <c r="F153" s="870" t="s">
        <v>38</v>
      </c>
      <c r="G153" s="871"/>
      <c r="H153" s="871"/>
      <c r="I153" s="871"/>
      <c r="J153" s="871"/>
      <c r="K153" s="871"/>
      <c r="L153" s="871"/>
      <c r="M153" s="871"/>
      <c r="N153" s="871"/>
      <c r="O153" s="871"/>
      <c r="R153" s="499"/>
      <c r="S153" s="499"/>
      <c r="U153" s="499"/>
      <c r="V153" s="499"/>
      <c r="W153" s="499"/>
      <c r="X153" s="499"/>
      <c r="Y153" s="499"/>
      <c r="Z153" s="499"/>
      <c r="AA153" s="499"/>
      <c r="AB153" s="499"/>
      <c r="AC153" s="499"/>
      <c r="AD153" s="499"/>
    </row>
    <row r="154" spans="1:51" x14ac:dyDescent="0.25">
      <c r="B154" s="101">
        <v>13</v>
      </c>
      <c r="C154" s="872" t="s">
        <v>95</v>
      </c>
      <c r="D154" s="873"/>
      <c r="E154" s="874"/>
      <c r="F154" s="875" t="s">
        <v>86</v>
      </c>
      <c r="G154" s="876"/>
      <c r="H154" s="876"/>
      <c r="I154" s="876"/>
      <c r="J154" s="876"/>
      <c r="K154" s="876"/>
      <c r="L154" s="876"/>
      <c r="M154" s="876"/>
      <c r="N154" s="876"/>
      <c r="O154" s="876"/>
      <c r="R154" s="499"/>
      <c r="S154" s="499"/>
      <c r="T154" s="499"/>
      <c r="U154" s="499"/>
      <c r="V154" s="499"/>
      <c r="W154" s="499"/>
      <c r="X154" s="499"/>
      <c r="Y154" s="499"/>
      <c r="Z154" s="499"/>
      <c r="AA154" s="499"/>
      <c r="AB154" s="499"/>
      <c r="AC154" s="499"/>
      <c r="AD154" s="499"/>
    </row>
    <row r="155" spans="1:51" x14ac:dyDescent="0.25">
      <c r="B155" s="101">
        <v>14</v>
      </c>
      <c r="C155" s="872" t="s">
        <v>597</v>
      </c>
      <c r="D155" s="873"/>
      <c r="E155" s="874"/>
      <c r="F155" s="875" t="s">
        <v>598</v>
      </c>
      <c r="G155" s="876"/>
      <c r="H155" s="876"/>
      <c r="I155" s="876"/>
      <c r="J155" s="876"/>
      <c r="K155" s="876"/>
      <c r="L155" s="876"/>
      <c r="M155" s="876"/>
      <c r="N155" s="876"/>
      <c r="O155" s="876"/>
      <c r="R155" s="499"/>
      <c r="S155" s="499"/>
      <c r="T155" s="499"/>
      <c r="U155" s="499"/>
      <c r="V155" s="499"/>
      <c r="W155" s="499"/>
      <c r="X155" s="499"/>
      <c r="Y155" s="499"/>
      <c r="Z155" s="499"/>
      <c r="AA155" s="499"/>
      <c r="AB155" s="499"/>
      <c r="AC155" s="499"/>
      <c r="AD155" s="499"/>
    </row>
    <row r="156" spans="1:51" x14ac:dyDescent="0.25">
      <c r="R156" s="499"/>
      <c r="S156" s="499"/>
      <c r="T156" s="499"/>
      <c r="U156" s="499"/>
      <c r="V156" s="499"/>
      <c r="W156" s="499"/>
      <c r="X156" s="499"/>
      <c r="Y156" s="499"/>
      <c r="Z156" s="499"/>
      <c r="AA156" s="499"/>
      <c r="AB156" s="499"/>
      <c r="AC156" s="499"/>
      <c r="AD156" s="499"/>
    </row>
    <row r="157" spans="1:51" x14ac:dyDescent="0.25">
      <c r="R157" s="499"/>
      <c r="S157" s="499"/>
      <c r="T157" s="499"/>
      <c r="U157" s="499"/>
      <c r="V157" s="499"/>
      <c r="W157" s="499"/>
      <c r="X157" s="499"/>
      <c r="Y157" s="499"/>
      <c r="Z157" s="499"/>
      <c r="AA157" s="499"/>
      <c r="AB157" s="499"/>
      <c r="AC157" s="499"/>
      <c r="AD157" s="499"/>
    </row>
    <row r="158" spans="1:51" x14ac:dyDescent="0.25">
      <c r="R158" s="499"/>
      <c r="S158" s="499"/>
      <c r="T158" s="499"/>
      <c r="U158" s="499"/>
      <c r="V158" s="499"/>
      <c r="W158" s="499"/>
      <c r="X158" s="499"/>
      <c r="Y158" s="499"/>
      <c r="Z158" s="499"/>
      <c r="AA158" s="499"/>
      <c r="AB158" s="499"/>
      <c r="AC158" s="499"/>
      <c r="AD158" s="499"/>
    </row>
    <row r="159" spans="1:51" x14ac:dyDescent="0.25">
      <c r="R159" s="499"/>
      <c r="S159" s="499"/>
      <c r="T159" s="499"/>
      <c r="U159" s="499"/>
      <c r="V159" s="499"/>
      <c r="W159" s="499"/>
      <c r="X159" s="499"/>
      <c r="Y159" s="499"/>
      <c r="Z159" s="499"/>
      <c r="AA159" s="499"/>
      <c r="AB159" s="499"/>
      <c r="AC159" s="499"/>
      <c r="AD159" s="499"/>
    </row>
    <row r="160" spans="1:51" x14ac:dyDescent="0.25">
      <c r="R160" s="499"/>
      <c r="S160" s="499"/>
      <c r="T160" s="499"/>
      <c r="U160" s="499"/>
      <c r="V160" s="499"/>
      <c r="W160" s="499"/>
      <c r="X160" s="499"/>
      <c r="Y160" s="499"/>
      <c r="Z160" s="499"/>
      <c r="AA160" s="499"/>
      <c r="AB160" s="499"/>
      <c r="AC160" s="499"/>
      <c r="AD160" s="499"/>
    </row>
    <row r="161" spans="18:30" x14ac:dyDescent="0.25">
      <c r="R161" s="499"/>
      <c r="S161" s="499"/>
      <c r="T161" s="499"/>
      <c r="U161" s="499"/>
      <c r="V161" s="499"/>
      <c r="W161" s="499"/>
      <c r="X161" s="499"/>
      <c r="Y161" s="499"/>
      <c r="Z161" s="499"/>
      <c r="AA161" s="499"/>
      <c r="AB161" s="499"/>
      <c r="AC161" s="499"/>
      <c r="AD161" s="499"/>
    </row>
    <row r="162" spans="18:30" x14ac:dyDescent="0.25">
      <c r="R162" s="499"/>
      <c r="S162" s="499"/>
      <c r="T162" s="499"/>
      <c r="U162" s="499"/>
      <c r="V162" s="499"/>
      <c r="W162" s="499"/>
      <c r="X162" s="499"/>
      <c r="Y162" s="499"/>
      <c r="Z162" s="499"/>
      <c r="AA162" s="499"/>
      <c r="AB162" s="499"/>
      <c r="AC162" s="499"/>
      <c r="AD162" s="499"/>
    </row>
    <row r="163" spans="18:30" x14ac:dyDescent="0.25">
      <c r="R163" s="499"/>
      <c r="S163" s="499"/>
      <c r="T163" s="499"/>
      <c r="U163" s="499"/>
      <c r="V163" s="499"/>
      <c r="W163" s="499"/>
      <c r="X163" s="499"/>
      <c r="Y163" s="499"/>
      <c r="Z163" s="499"/>
      <c r="AA163" s="499"/>
      <c r="AB163" s="499"/>
      <c r="AC163" s="499"/>
      <c r="AD163" s="499"/>
    </row>
    <row r="164" spans="18:30" x14ac:dyDescent="0.25">
      <c r="R164" s="499"/>
      <c r="S164" s="499"/>
      <c r="T164" s="499"/>
      <c r="U164" s="499"/>
      <c r="V164" s="499"/>
      <c r="W164" s="499"/>
      <c r="X164" s="499"/>
      <c r="Y164" s="499"/>
      <c r="Z164" s="499"/>
      <c r="AA164" s="499"/>
      <c r="AB164" s="499"/>
      <c r="AC164" s="499"/>
      <c r="AD164" s="499"/>
    </row>
    <row r="165" spans="18:30" x14ac:dyDescent="0.25">
      <c r="R165" s="499"/>
      <c r="S165" s="499"/>
      <c r="T165" s="499"/>
      <c r="U165" s="499"/>
      <c r="V165" s="499"/>
      <c r="W165" s="499"/>
      <c r="X165" s="499"/>
      <c r="Y165" s="499"/>
      <c r="Z165" s="499"/>
      <c r="AA165" s="499"/>
      <c r="AB165" s="499"/>
      <c r="AC165" s="499"/>
      <c r="AD165" s="499"/>
    </row>
    <row r="166" spans="18:30" x14ac:dyDescent="0.25">
      <c r="R166" s="499"/>
      <c r="S166" s="499"/>
      <c r="T166" s="499"/>
      <c r="U166" s="499"/>
      <c r="V166" s="499"/>
      <c r="W166" s="499"/>
      <c r="X166" s="499"/>
      <c r="Y166" s="499"/>
      <c r="Z166" s="499"/>
      <c r="AA166" s="499"/>
      <c r="AB166" s="499"/>
      <c r="AC166" s="499"/>
      <c r="AD166" s="499"/>
    </row>
    <row r="167" spans="18:30" x14ac:dyDescent="0.25">
      <c r="R167" s="499"/>
      <c r="S167" s="499"/>
      <c r="T167" s="499"/>
      <c r="U167" s="499"/>
      <c r="V167" s="499"/>
      <c r="W167" s="499"/>
      <c r="X167" s="499"/>
      <c r="Y167" s="499"/>
      <c r="Z167" s="499"/>
      <c r="AA167" s="499"/>
      <c r="AB167" s="499"/>
      <c r="AC167" s="499"/>
      <c r="AD167" s="499"/>
    </row>
    <row r="168" spans="18:30" x14ac:dyDescent="0.25">
      <c r="R168" s="499"/>
      <c r="S168" s="499"/>
      <c r="T168" s="499"/>
      <c r="U168" s="499"/>
      <c r="V168" s="499"/>
      <c r="W168" s="499"/>
      <c r="X168" s="499"/>
      <c r="Y168" s="499"/>
      <c r="Z168" s="499"/>
      <c r="AA168" s="499"/>
      <c r="AB168" s="499"/>
      <c r="AC168" s="499"/>
      <c r="AD168" s="499"/>
    </row>
    <row r="169" spans="18:30" x14ac:dyDescent="0.25">
      <c r="R169" s="499"/>
      <c r="S169" s="499"/>
      <c r="T169" s="499"/>
      <c r="U169" s="499"/>
      <c r="V169" s="499"/>
      <c r="W169" s="499"/>
      <c r="X169" s="499"/>
      <c r="Y169" s="499"/>
      <c r="Z169" s="499"/>
      <c r="AA169" s="499"/>
      <c r="AB169" s="499"/>
      <c r="AC169" s="499"/>
      <c r="AD169" s="499"/>
    </row>
    <row r="170" spans="18:30" x14ac:dyDescent="0.25">
      <c r="R170" s="499"/>
      <c r="S170" s="499"/>
      <c r="T170" s="499"/>
      <c r="U170" s="499"/>
      <c r="V170" s="499"/>
      <c r="W170" s="499"/>
      <c r="X170" s="499"/>
      <c r="Y170" s="499"/>
      <c r="Z170" s="499"/>
      <c r="AA170" s="499"/>
      <c r="AB170" s="499"/>
      <c r="AC170" s="499"/>
      <c r="AD170" s="499"/>
    </row>
    <row r="171" spans="18:30" x14ac:dyDescent="0.25">
      <c r="R171" s="499"/>
      <c r="S171" s="499"/>
      <c r="T171" s="499"/>
      <c r="U171" s="499"/>
      <c r="V171" s="499"/>
      <c r="W171" s="499"/>
      <c r="X171" s="499"/>
      <c r="Y171" s="499"/>
      <c r="Z171" s="499"/>
      <c r="AA171" s="499"/>
      <c r="AB171" s="499"/>
      <c r="AC171" s="499"/>
      <c r="AD171" s="499"/>
    </row>
    <row r="172" spans="18:30" x14ac:dyDescent="0.25">
      <c r="R172" s="499"/>
      <c r="S172" s="499"/>
      <c r="T172" s="499"/>
      <c r="U172" s="499"/>
      <c r="V172" s="499"/>
      <c r="W172" s="499"/>
      <c r="X172" s="499"/>
      <c r="Y172" s="499"/>
      <c r="Z172" s="499"/>
      <c r="AA172" s="499"/>
      <c r="AB172" s="499"/>
      <c r="AC172" s="499"/>
      <c r="AD172" s="499"/>
    </row>
    <row r="173" spans="18:30" x14ac:dyDescent="0.25">
      <c r="R173" s="499"/>
      <c r="S173" s="499"/>
      <c r="T173" s="499"/>
      <c r="U173" s="499"/>
      <c r="V173" s="499"/>
      <c r="W173" s="499"/>
      <c r="X173" s="499"/>
      <c r="Y173" s="499"/>
      <c r="Z173" s="499"/>
      <c r="AA173" s="499"/>
      <c r="AB173" s="499"/>
      <c r="AC173" s="499"/>
      <c r="AD173" s="499"/>
    </row>
    <row r="174" spans="18:30" x14ac:dyDescent="0.25">
      <c r="R174" s="499"/>
      <c r="S174" s="499"/>
      <c r="T174" s="499"/>
      <c r="U174" s="499"/>
      <c r="V174" s="499"/>
      <c r="W174" s="499"/>
      <c r="X174" s="499"/>
      <c r="Y174" s="499"/>
      <c r="Z174" s="499"/>
      <c r="AA174" s="499"/>
      <c r="AB174" s="499"/>
      <c r="AC174" s="499"/>
      <c r="AD174" s="499"/>
    </row>
    <row r="175" spans="18:30" x14ac:dyDescent="0.25">
      <c r="R175" s="499"/>
      <c r="S175" s="499"/>
      <c r="T175" s="499"/>
      <c r="U175" s="499"/>
      <c r="V175" s="499"/>
      <c r="W175" s="499"/>
      <c r="X175" s="499"/>
      <c r="Y175" s="499"/>
      <c r="Z175" s="499"/>
      <c r="AA175" s="499"/>
      <c r="AB175" s="499"/>
      <c r="AC175" s="499"/>
      <c r="AD175" s="499"/>
    </row>
    <row r="176" spans="18:30" x14ac:dyDescent="0.25">
      <c r="R176" s="499"/>
      <c r="S176" s="499"/>
      <c r="T176" s="499"/>
      <c r="U176" s="499"/>
      <c r="V176" s="499"/>
      <c r="W176" s="499"/>
      <c r="X176" s="499"/>
      <c r="Y176" s="499"/>
      <c r="Z176" s="499"/>
      <c r="AA176" s="499"/>
      <c r="AB176" s="499"/>
      <c r="AC176" s="499"/>
      <c r="AD176" s="499"/>
    </row>
    <row r="177" spans="18:30" x14ac:dyDescent="0.25">
      <c r="R177" s="499"/>
      <c r="S177" s="499"/>
      <c r="T177" s="499"/>
      <c r="U177" s="499"/>
      <c r="V177" s="499"/>
      <c r="W177" s="499"/>
      <c r="X177" s="499"/>
      <c r="Y177" s="499"/>
      <c r="Z177" s="499"/>
      <c r="AA177" s="499"/>
      <c r="AB177" s="499"/>
      <c r="AC177" s="499"/>
      <c r="AD177" s="499"/>
    </row>
    <row r="178" spans="18:30" x14ac:dyDescent="0.25">
      <c r="R178" s="499"/>
      <c r="S178" s="499"/>
      <c r="T178" s="499"/>
      <c r="U178" s="499"/>
      <c r="V178" s="499"/>
      <c r="W178" s="499"/>
      <c r="X178" s="499"/>
      <c r="Y178" s="499"/>
      <c r="Z178" s="499"/>
      <c r="AA178" s="499"/>
      <c r="AB178" s="499"/>
      <c r="AC178" s="499"/>
      <c r="AD178" s="499"/>
    </row>
    <row r="179" spans="18:30" x14ac:dyDescent="0.25">
      <c r="R179" s="499"/>
      <c r="S179" s="499"/>
      <c r="T179" s="499"/>
      <c r="U179" s="499"/>
      <c r="V179" s="499"/>
      <c r="W179" s="499"/>
      <c r="X179" s="499"/>
      <c r="Y179" s="499"/>
      <c r="Z179" s="499"/>
      <c r="AA179" s="499"/>
      <c r="AB179" s="499"/>
      <c r="AC179" s="499"/>
      <c r="AD179" s="499"/>
    </row>
    <row r="180" spans="18:30" x14ac:dyDescent="0.25">
      <c r="R180" s="499"/>
      <c r="S180" s="499"/>
      <c r="T180" s="499"/>
      <c r="U180" s="499"/>
      <c r="V180" s="499"/>
      <c r="W180" s="499"/>
      <c r="X180" s="499"/>
      <c r="Y180" s="499"/>
      <c r="Z180" s="499"/>
      <c r="AA180" s="499"/>
      <c r="AB180" s="499"/>
      <c r="AC180" s="499"/>
      <c r="AD180" s="499"/>
    </row>
    <row r="181" spans="18:30" x14ac:dyDescent="0.25">
      <c r="R181" s="499"/>
      <c r="S181" s="499"/>
      <c r="T181" s="499"/>
      <c r="U181" s="499"/>
      <c r="V181" s="499"/>
      <c r="W181" s="499"/>
      <c r="X181" s="499"/>
      <c r="Y181" s="499"/>
      <c r="Z181" s="499"/>
      <c r="AA181" s="499"/>
      <c r="AB181" s="499"/>
      <c r="AC181" s="499"/>
      <c r="AD181" s="499"/>
    </row>
    <row r="182" spans="18:30" x14ac:dyDescent="0.25">
      <c r="R182" s="499"/>
      <c r="S182" s="499"/>
      <c r="T182" s="499"/>
      <c r="U182" s="499"/>
      <c r="V182" s="499"/>
      <c r="W182" s="499"/>
      <c r="X182" s="499"/>
      <c r="Y182" s="499"/>
      <c r="Z182" s="499"/>
      <c r="AA182" s="499"/>
      <c r="AB182" s="499"/>
      <c r="AC182" s="499"/>
      <c r="AD182" s="499"/>
    </row>
    <row r="183" spans="18:30" x14ac:dyDescent="0.25">
      <c r="R183" s="499"/>
      <c r="S183" s="499"/>
      <c r="T183" s="499"/>
      <c r="U183" s="499"/>
      <c r="V183" s="499"/>
      <c r="W183" s="499"/>
      <c r="X183" s="499"/>
      <c r="Y183" s="499"/>
      <c r="Z183" s="499"/>
      <c r="AA183" s="499"/>
      <c r="AB183" s="499"/>
      <c r="AC183" s="499"/>
      <c r="AD183" s="499"/>
    </row>
    <row r="184" spans="18:30" x14ac:dyDescent="0.25">
      <c r="R184" s="499"/>
      <c r="S184" s="499"/>
      <c r="T184" s="499"/>
      <c r="U184" s="499"/>
      <c r="V184" s="499"/>
      <c r="W184" s="499"/>
      <c r="X184" s="499"/>
      <c r="Y184" s="499"/>
      <c r="Z184" s="499"/>
      <c r="AA184" s="499"/>
      <c r="AB184" s="499"/>
      <c r="AC184" s="499"/>
      <c r="AD184" s="499"/>
    </row>
    <row r="185" spans="18:30" x14ac:dyDescent="0.25">
      <c r="R185" s="499"/>
      <c r="S185" s="499"/>
      <c r="T185" s="499"/>
      <c r="U185" s="499"/>
      <c r="V185" s="499"/>
      <c r="W185" s="499"/>
      <c r="X185" s="499"/>
      <c r="Y185" s="499"/>
      <c r="Z185" s="499"/>
      <c r="AA185" s="499"/>
      <c r="AB185" s="499"/>
      <c r="AC185" s="499"/>
      <c r="AD185" s="499"/>
    </row>
    <row r="186" spans="18:30" x14ac:dyDescent="0.25">
      <c r="R186" s="499"/>
      <c r="S186" s="499"/>
      <c r="T186" s="499"/>
      <c r="U186" s="499"/>
      <c r="V186" s="499"/>
      <c r="W186" s="499"/>
      <c r="X186" s="499"/>
      <c r="Y186" s="499"/>
      <c r="Z186" s="499"/>
      <c r="AA186" s="499"/>
      <c r="AB186" s="499"/>
      <c r="AC186" s="499"/>
      <c r="AD186" s="499"/>
    </row>
    <row r="187" spans="18:30" x14ac:dyDescent="0.25">
      <c r="R187" s="499"/>
      <c r="S187" s="499"/>
      <c r="T187" s="499"/>
      <c r="U187" s="499"/>
      <c r="V187" s="499"/>
      <c r="W187" s="499"/>
      <c r="X187" s="499"/>
      <c r="Y187" s="499"/>
      <c r="Z187" s="499"/>
      <c r="AA187" s="499"/>
      <c r="AB187" s="499"/>
      <c r="AC187" s="499"/>
      <c r="AD187" s="499"/>
    </row>
    <row r="188" spans="18:30" x14ac:dyDescent="0.25">
      <c r="R188" s="499"/>
      <c r="S188" s="499"/>
      <c r="T188" s="499"/>
      <c r="U188" s="499"/>
      <c r="V188" s="499"/>
      <c r="W188" s="499"/>
      <c r="X188" s="499"/>
      <c r="Y188" s="499"/>
      <c r="Z188" s="499"/>
      <c r="AA188" s="499"/>
      <c r="AB188" s="499"/>
      <c r="AC188" s="499"/>
      <c r="AD188" s="499"/>
    </row>
    <row r="189" spans="18:30" x14ac:dyDescent="0.25">
      <c r="R189" s="499"/>
      <c r="S189" s="499"/>
      <c r="T189" s="499"/>
      <c r="U189" s="499"/>
      <c r="V189" s="499"/>
      <c r="W189" s="499"/>
      <c r="X189" s="499"/>
      <c r="Y189" s="499"/>
      <c r="Z189" s="499"/>
      <c r="AA189" s="499"/>
      <c r="AB189" s="499"/>
      <c r="AC189" s="499"/>
      <c r="AD189" s="499"/>
    </row>
    <row r="190" spans="18:30" x14ac:dyDescent="0.25">
      <c r="R190" s="499"/>
      <c r="S190" s="499"/>
      <c r="T190" s="499"/>
      <c r="U190" s="499"/>
      <c r="V190" s="499"/>
      <c r="W190" s="499"/>
      <c r="X190" s="499"/>
      <c r="Y190" s="499"/>
      <c r="Z190" s="499"/>
      <c r="AA190" s="499"/>
      <c r="AB190" s="499"/>
      <c r="AC190" s="499"/>
      <c r="AD190" s="499"/>
    </row>
    <row r="191" spans="18:30" x14ac:dyDescent="0.25">
      <c r="R191" s="499"/>
      <c r="S191" s="499"/>
      <c r="T191" s="499"/>
      <c r="U191" s="499"/>
      <c r="V191" s="499"/>
      <c r="W191" s="499"/>
      <c r="X191" s="499"/>
      <c r="Y191" s="499"/>
      <c r="Z191" s="499"/>
      <c r="AA191" s="499"/>
      <c r="AB191" s="499"/>
      <c r="AC191" s="499"/>
      <c r="AD191" s="499"/>
    </row>
    <row r="192" spans="18:30" x14ac:dyDescent="0.25">
      <c r="R192" s="499"/>
      <c r="S192" s="499"/>
      <c r="T192" s="499"/>
      <c r="U192" s="499"/>
      <c r="V192" s="499"/>
      <c r="W192" s="499"/>
      <c r="X192" s="499"/>
      <c r="Y192" s="499"/>
      <c r="Z192" s="499"/>
      <c r="AA192" s="499"/>
      <c r="AB192" s="499"/>
      <c r="AC192" s="499"/>
      <c r="AD192" s="499"/>
    </row>
    <row r="193" spans="18:30" x14ac:dyDescent="0.25">
      <c r="R193" s="499"/>
      <c r="S193" s="499"/>
      <c r="T193" s="499"/>
      <c r="U193" s="499"/>
      <c r="V193" s="499"/>
      <c r="W193" s="499"/>
      <c r="X193" s="499"/>
      <c r="Y193" s="499"/>
      <c r="Z193" s="499"/>
      <c r="AA193" s="499"/>
      <c r="AB193" s="499"/>
      <c r="AC193" s="499"/>
      <c r="AD193" s="499"/>
    </row>
    <row r="194" spans="18:30" x14ac:dyDescent="0.25">
      <c r="R194" s="499"/>
      <c r="S194" s="499"/>
      <c r="T194" s="499"/>
      <c r="U194" s="499"/>
      <c r="V194" s="499"/>
      <c r="W194" s="499"/>
      <c r="X194" s="499"/>
      <c r="Y194" s="499"/>
      <c r="Z194" s="499"/>
      <c r="AA194" s="499"/>
      <c r="AB194" s="499"/>
      <c r="AC194" s="499"/>
      <c r="AD194" s="499"/>
    </row>
    <row r="195" spans="18:30" x14ac:dyDescent="0.25">
      <c r="R195" s="499"/>
      <c r="S195" s="499"/>
      <c r="T195" s="499"/>
      <c r="U195" s="499"/>
      <c r="V195" s="499"/>
      <c r="W195" s="499"/>
      <c r="X195" s="499"/>
      <c r="Y195" s="499"/>
      <c r="Z195" s="499"/>
      <c r="AA195" s="499"/>
      <c r="AB195" s="499"/>
      <c r="AC195" s="499"/>
      <c r="AD195" s="499"/>
    </row>
    <row r="196" spans="18:30" x14ac:dyDescent="0.25">
      <c r="R196" s="499"/>
      <c r="S196" s="499"/>
      <c r="T196" s="499"/>
      <c r="U196" s="499"/>
      <c r="V196" s="499"/>
      <c r="W196" s="499"/>
      <c r="X196" s="499"/>
      <c r="Y196" s="499"/>
      <c r="Z196" s="499"/>
      <c r="AA196" s="499"/>
      <c r="AB196" s="499"/>
      <c r="AC196" s="499"/>
      <c r="AD196" s="499"/>
    </row>
    <row r="197" spans="18:30" x14ac:dyDescent="0.25">
      <c r="R197" s="499"/>
      <c r="S197" s="499"/>
      <c r="T197" s="499"/>
      <c r="U197" s="499"/>
      <c r="V197" s="499"/>
      <c r="W197" s="499"/>
      <c r="X197" s="499"/>
      <c r="Y197" s="499"/>
      <c r="Z197" s="499"/>
      <c r="AA197" s="499"/>
      <c r="AB197" s="499"/>
      <c r="AC197" s="499"/>
      <c r="AD197" s="499"/>
    </row>
    <row r="198" spans="18:30" x14ac:dyDescent="0.25">
      <c r="R198" s="499"/>
      <c r="S198" s="499"/>
      <c r="T198" s="499"/>
      <c r="U198" s="499"/>
      <c r="V198" s="499"/>
      <c r="W198" s="499"/>
      <c r="X198" s="499"/>
      <c r="Y198" s="499"/>
      <c r="Z198" s="499"/>
      <c r="AA198" s="499"/>
      <c r="AB198" s="499"/>
      <c r="AC198" s="499"/>
      <c r="AD198" s="499"/>
    </row>
    <row r="199" spans="18:30" x14ac:dyDescent="0.25">
      <c r="R199" s="499"/>
      <c r="S199" s="499"/>
      <c r="T199" s="499"/>
      <c r="U199" s="499"/>
      <c r="V199" s="499"/>
      <c r="W199" s="499"/>
      <c r="X199" s="499"/>
      <c r="Y199" s="499"/>
      <c r="Z199" s="499"/>
      <c r="AA199" s="499"/>
      <c r="AB199" s="499"/>
      <c r="AC199" s="499"/>
      <c r="AD199" s="499"/>
    </row>
    <row r="200" spans="18:30" x14ac:dyDescent="0.25">
      <c r="R200" s="499"/>
      <c r="S200" s="499"/>
      <c r="T200" s="499"/>
      <c r="U200" s="499"/>
      <c r="V200" s="499"/>
      <c r="W200" s="499"/>
      <c r="X200" s="499"/>
      <c r="Y200" s="499"/>
      <c r="Z200" s="499"/>
      <c r="AA200" s="499"/>
      <c r="AB200" s="499"/>
      <c r="AC200" s="499"/>
      <c r="AD200" s="499"/>
    </row>
    <row r="201" spans="18:30" x14ac:dyDescent="0.25">
      <c r="R201" s="499"/>
      <c r="S201" s="499"/>
      <c r="T201" s="499"/>
      <c r="U201" s="499"/>
      <c r="V201" s="499"/>
      <c r="W201" s="499"/>
      <c r="X201" s="499"/>
      <c r="Y201" s="499"/>
      <c r="Z201" s="499"/>
      <c r="AA201" s="499"/>
      <c r="AB201" s="499"/>
      <c r="AC201" s="499"/>
      <c r="AD201" s="499"/>
    </row>
    <row r="202" spans="18:30" x14ac:dyDescent="0.25">
      <c r="R202" s="499"/>
      <c r="S202" s="499"/>
      <c r="T202" s="499"/>
      <c r="U202" s="499"/>
      <c r="V202" s="499"/>
      <c r="W202" s="499"/>
      <c r="X202" s="499"/>
      <c r="Y202" s="499"/>
      <c r="Z202" s="499"/>
      <c r="AA202" s="499"/>
      <c r="AB202" s="499"/>
      <c r="AC202" s="499"/>
      <c r="AD202" s="499"/>
    </row>
    <row r="203" spans="18:30" x14ac:dyDescent="0.25">
      <c r="R203" s="499"/>
      <c r="S203" s="499"/>
      <c r="T203" s="499"/>
      <c r="U203" s="499"/>
      <c r="V203" s="499"/>
      <c r="W203" s="499"/>
      <c r="X203" s="499"/>
      <c r="Y203" s="499"/>
      <c r="Z203" s="499"/>
      <c r="AA203" s="499"/>
      <c r="AB203" s="499"/>
      <c r="AC203" s="499"/>
      <c r="AD203" s="499"/>
    </row>
    <row r="204" spans="18:30" x14ac:dyDescent="0.25">
      <c r="R204" s="499"/>
      <c r="S204" s="499"/>
      <c r="T204" s="499"/>
      <c r="U204" s="499"/>
      <c r="V204" s="499"/>
      <c r="W204" s="499"/>
      <c r="X204" s="499"/>
      <c r="Y204" s="499"/>
      <c r="Z204" s="499"/>
      <c r="AA204" s="499"/>
      <c r="AB204" s="499"/>
      <c r="AC204" s="499"/>
      <c r="AD204" s="499"/>
    </row>
    <row r="205" spans="18:30" x14ac:dyDescent="0.25">
      <c r="R205" s="499"/>
      <c r="S205" s="499"/>
      <c r="T205" s="499"/>
      <c r="U205" s="499"/>
      <c r="V205" s="499"/>
      <c r="W205" s="499"/>
      <c r="X205" s="499"/>
      <c r="Y205" s="499"/>
      <c r="Z205" s="499"/>
      <c r="AA205" s="499"/>
      <c r="AB205" s="499"/>
      <c r="AC205" s="499"/>
      <c r="AD205" s="499"/>
    </row>
    <row r="206" spans="18:30" x14ac:dyDescent="0.25">
      <c r="R206" s="499"/>
      <c r="S206" s="499"/>
      <c r="T206" s="499"/>
      <c r="U206" s="499"/>
      <c r="V206" s="499"/>
      <c r="W206" s="499"/>
      <c r="X206" s="499"/>
      <c r="Y206" s="499"/>
      <c r="Z206" s="499"/>
      <c r="AA206" s="499"/>
      <c r="AB206" s="499"/>
      <c r="AC206" s="499"/>
      <c r="AD206" s="499"/>
    </row>
    <row r="207" spans="18:30" x14ac:dyDescent="0.25">
      <c r="R207" s="499"/>
      <c r="S207" s="499"/>
      <c r="T207" s="499"/>
      <c r="U207" s="499"/>
      <c r="V207" s="499"/>
      <c r="W207" s="499"/>
      <c r="X207" s="499"/>
      <c r="Y207" s="499"/>
      <c r="Z207" s="499"/>
      <c r="AA207" s="499"/>
      <c r="AB207" s="499"/>
      <c r="AC207" s="499"/>
      <c r="AD207" s="499"/>
    </row>
    <row r="208" spans="18:30" x14ac:dyDescent="0.25">
      <c r="R208" s="499"/>
      <c r="S208" s="499"/>
      <c r="T208" s="499"/>
      <c r="U208" s="499"/>
      <c r="V208" s="499"/>
      <c r="W208" s="499"/>
      <c r="X208" s="499"/>
      <c r="Y208" s="499"/>
      <c r="Z208" s="499"/>
      <c r="AA208" s="499"/>
      <c r="AB208" s="499"/>
      <c r="AC208" s="499"/>
      <c r="AD208" s="499"/>
    </row>
    <row r="209" spans="18:30" x14ac:dyDescent="0.25">
      <c r="R209" s="499"/>
      <c r="S209" s="499"/>
      <c r="T209" s="499"/>
      <c r="U209" s="499"/>
      <c r="V209" s="499"/>
      <c r="W209" s="499"/>
      <c r="X209" s="499"/>
      <c r="Y209" s="499"/>
      <c r="Z209" s="499"/>
      <c r="AA209" s="499"/>
      <c r="AB209" s="499"/>
      <c r="AC209" s="499"/>
      <c r="AD209" s="499"/>
    </row>
    <row r="210" spans="18:30" x14ac:dyDescent="0.25">
      <c r="R210" s="499"/>
      <c r="S210" s="499"/>
      <c r="T210" s="499"/>
      <c r="U210" s="499"/>
      <c r="V210" s="499"/>
      <c r="W210" s="499"/>
      <c r="X210" s="499"/>
      <c r="Y210" s="499"/>
      <c r="Z210" s="499"/>
      <c r="AA210" s="499"/>
      <c r="AB210" s="499"/>
      <c r="AC210" s="499"/>
      <c r="AD210" s="499"/>
    </row>
    <row r="211" spans="18:30" x14ac:dyDescent="0.25">
      <c r="R211" s="499"/>
      <c r="S211" s="499"/>
      <c r="T211" s="499"/>
      <c r="U211" s="499"/>
      <c r="V211" s="499"/>
      <c r="W211" s="499"/>
      <c r="X211" s="499"/>
      <c r="Y211" s="499"/>
      <c r="Z211" s="499"/>
      <c r="AA211" s="499"/>
      <c r="AB211" s="499"/>
      <c r="AC211" s="499"/>
      <c r="AD211" s="499"/>
    </row>
    <row r="212" spans="18:30" x14ac:dyDescent="0.25">
      <c r="R212" s="499"/>
      <c r="S212" s="499"/>
      <c r="T212" s="499"/>
      <c r="U212" s="499"/>
      <c r="V212" s="499"/>
      <c r="W212" s="499"/>
      <c r="X212" s="499"/>
      <c r="Y212" s="499"/>
      <c r="Z212" s="499"/>
      <c r="AA212" s="499"/>
      <c r="AB212" s="499"/>
      <c r="AC212" s="499"/>
      <c r="AD212" s="499"/>
    </row>
    <row r="213" spans="18:30" x14ac:dyDescent="0.25">
      <c r="R213" s="499"/>
      <c r="S213" s="499"/>
      <c r="T213" s="499"/>
      <c r="U213" s="499"/>
      <c r="V213" s="499"/>
      <c r="W213" s="499"/>
      <c r="X213" s="499"/>
      <c r="Y213" s="499"/>
      <c r="Z213" s="499"/>
      <c r="AA213" s="499"/>
      <c r="AB213" s="499"/>
      <c r="AC213" s="499"/>
      <c r="AD213" s="499"/>
    </row>
    <row r="214" spans="18:30" x14ac:dyDescent="0.25">
      <c r="R214" s="499"/>
      <c r="S214" s="499"/>
      <c r="T214" s="499"/>
      <c r="U214" s="499"/>
      <c r="V214" s="499"/>
      <c r="W214" s="499"/>
      <c r="X214" s="499"/>
      <c r="Y214" s="499"/>
      <c r="Z214" s="499"/>
      <c r="AA214" s="499"/>
      <c r="AB214" s="499"/>
      <c r="AC214" s="499"/>
      <c r="AD214" s="499"/>
    </row>
    <row r="215" spans="18:30" x14ac:dyDescent="0.25">
      <c r="R215" s="499"/>
      <c r="S215" s="499"/>
      <c r="T215" s="499"/>
      <c r="U215" s="499"/>
      <c r="V215" s="499"/>
      <c r="W215" s="499"/>
      <c r="X215" s="499"/>
      <c r="Y215" s="499"/>
      <c r="Z215" s="499"/>
      <c r="AA215" s="499"/>
      <c r="AB215" s="499"/>
      <c r="AC215" s="499"/>
      <c r="AD215" s="499"/>
    </row>
    <row r="216" spans="18:30" x14ac:dyDescent="0.25">
      <c r="R216" s="499"/>
      <c r="S216" s="499"/>
      <c r="T216" s="499"/>
      <c r="U216" s="499"/>
      <c r="V216" s="499"/>
      <c r="W216" s="499"/>
      <c r="X216" s="499"/>
      <c r="Y216" s="499"/>
      <c r="Z216" s="499"/>
      <c r="AA216" s="499"/>
      <c r="AB216" s="499"/>
      <c r="AC216" s="499"/>
      <c r="AD216" s="499"/>
    </row>
    <row r="217" spans="18:30" x14ac:dyDescent="0.25">
      <c r="R217" s="499"/>
      <c r="S217" s="499"/>
      <c r="T217" s="499"/>
      <c r="U217" s="499"/>
      <c r="V217" s="499"/>
      <c r="W217" s="499"/>
      <c r="X217" s="499"/>
      <c r="Y217" s="499"/>
      <c r="Z217" s="499"/>
      <c r="AA217" s="499"/>
      <c r="AB217" s="499"/>
      <c r="AC217" s="499"/>
      <c r="AD217" s="499"/>
    </row>
    <row r="218" spans="18:30" x14ac:dyDescent="0.25">
      <c r="R218" s="499"/>
      <c r="S218" s="499"/>
      <c r="T218" s="499"/>
      <c r="U218" s="499"/>
      <c r="V218" s="499"/>
      <c r="W218" s="499"/>
      <c r="X218" s="499"/>
      <c r="Y218" s="499"/>
      <c r="Z218" s="499"/>
      <c r="AA218" s="499"/>
      <c r="AB218" s="499"/>
      <c r="AC218" s="499"/>
      <c r="AD218" s="499"/>
    </row>
    <row r="219" spans="18:30" x14ac:dyDescent="0.25">
      <c r="R219" s="499"/>
      <c r="S219" s="499"/>
      <c r="T219" s="499"/>
      <c r="U219" s="499"/>
      <c r="V219" s="499"/>
      <c r="W219" s="499"/>
      <c r="X219" s="499"/>
      <c r="Y219" s="499"/>
      <c r="Z219" s="499"/>
      <c r="AA219" s="499"/>
      <c r="AB219" s="499"/>
      <c r="AC219" s="499"/>
      <c r="AD219" s="499"/>
    </row>
    <row r="220" spans="18:30" x14ac:dyDescent="0.25">
      <c r="R220" s="499"/>
      <c r="S220" s="499"/>
      <c r="T220" s="499"/>
      <c r="U220" s="499"/>
      <c r="V220" s="499"/>
      <c r="W220" s="499"/>
      <c r="X220" s="499"/>
      <c r="Y220" s="499"/>
      <c r="Z220" s="499"/>
      <c r="AA220" s="499"/>
      <c r="AB220" s="499"/>
      <c r="AC220" s="499"/>
      <c r="AD220" s="499"/>
    </row>
    <row r="221" spans="18:30" x14ac:dyDescent="0.25">
      <c r="R221" s="499"/>
      <c r="S221" s="499"/>
      <c r="T221" s="499"/>
      <c r="U221" s="499"/>
      <c r="V221" s="499"/>
      <c r="W221" s="499"/>
      <c r="X221" s="499"/>
      <c r="Y221" s="499"/>
      <c r="Z221" s="499"/>
      <c r="AA221" s="499"/>
      <c r="AB221" s="499"/>
      <c r="AC221" s="499"/>
      <c r="AD221" s="499"/>
    </row>
    <row r="222" spans="18:30" x14ac:dyDescent="0.25">
      <c r="R222" s="499"/>
      <c r="S222" s="499"/>
      <c r="T222" s="499"/>
      <c r="U222" s="499"/>
      <c r="V222" s="499"/>
      <c r="W222" s="499"/>
      <c r="X222" s="499"/>
      <c r="Y222" s="499"/>
      <c r="Z222" s="499"/>
      <c r="AA222" s="499"/>
      <c r="AB222" s="499"/>
      <c r="AC222" s="499"/>
      <c r="AD222" s="499"/>
    </row>
    <row r="223" spans="18:30" x14ac:dyDescent="0.25">
      <c r="R223" s="499"/>
      <c r="S223" s="499"/>
      <c r="T223" s="499"/>
      <c r="U223" s="499"/>
      <c r="V223" s="499"/>
      <c r="W223" s="499"/>
      <c r="X223" s="499"/>
      <c r="Y223" s="499"/>
      <c r="Z223" s="499"/>
      <c r="AA223" s="499"/>
      <c r="AB223" s="499"/>
      <c r="AC223" s="499"/>
      <c r="AD223" s="499"/>
    </row>
    <row r="224" spans="18:30" x14ac:dyDescent="0.25">
      <c r="R224" s="499"/>
      <c r="S224" s="499"/>
      <c r="T224" s="499"/>
      <c r="U224" s="499"/>
      <c r="V224" s="499"/>
      <c r="W224" s="499"/>
      <c r="X224" s="499"/>
      <c r="Y224" s="499"/>
      <c r="Z224" s="499"/>
      <c r="AA224" s="499"/>
      <c r="AB224" s="499"/>
      <c r="AC224" s="499"/>
      <c r="AD224" s="499"/>
    </row>
    <row r="225" spans="18:30" x14ac:dyDescent="0.25">
      <c r="R225" s="499"/>
      <c r="S225" s="499"/>
      <c r="T225" s="499"/>
      <c r="U225" s="499"/>
      <c r="V225" s="499"/>
      <c r="W225" s="499"/>
      <c r="X225" s="499"/>
      <c r="Y225" s="499"/>
      <c r="Z225" s="499"/>
      <c r="AA225" s="499"/>
      <c r="AB225" s="499"/>
      <c r="AC225" s="499"/>
      <c r="AD225" s="499"/>
    </row>
    <row r="226" spans="18:30" x14ac:dyDescent="0.25">
      <c r="R226" s="499"/>
      <c r="S226" s="499"/>
      <c r="T226" s="499"/>
      <c r="U226" s="499"/>
      <c r="V226" s="499"/>
      <c r="W226" s="499"/>
      <c r="X226" s="499"/>
      <c r="Y226" s="499"/>
      <c r="Z226" s="499"/>
      <c r="AA226" s="499"/>
      <c r="AB226" s="499"/>
      <c r="AC226" s="499"/>
      <c r="AD226" s="499"/>
    </row>
    <row r="227" spans="18:30" x14ac:dyDescent="0.25">
      <c r="R227" s="499"/>
      <c r="S227" s="499"/>
      <c r="T227" s="499"/>
      <c r="U227" s="499"/>
      <c r="V227" s="499"/>
      <c r="W227" s="499"/>
      <c r="X227" s="499"/>
      <c r="Y227" s="499"/>
      <c r="Z227" s="499"/>
      <c r="AA227" s="499"/>
      <c r="AB227" s="499"/>
      <c r="AC227" s="499"/>
      <c r="AD227" s="499"/>
    </row>
    <row r="228" spans="18:30" x14ac:dyDescent="0.25">
      <c r="R228" s="499"/>
      <c r="S228" s="499"/>
      <c r="T228" s="499"/>
      <c r="U228" s="499"/>
      <c r="V228" s="499"/>
      <c r="W228" s="499"/>
      <c r="X228" s="499"/>
      <c r="Y228" s="499"/>
      <c r="Z228" s="499"/>
      <c r="AA228" s="499"/>
      <c r="AB228" s="499"/>
      <c r="AC228" s="499"/>
      <c r="AD228" s="499"/>
    </row>
    <row r="229" spans="18:30" x14ac:dyDescent="0.25">
      <c r="R229" s="499"/>
      <c r="S229" s="499"/>
      <c r="T229" s="499"/>
      <c r="U229" s="499"/>
      <c r="V229" s="499"/>
      <c r="W229" s="499"/>
      <c r="X229" s="499"/>
      <c r="Y229" s="499"/>
      <c r="Z229" s="499"/>
      <c r="AA229" s="499"/>
      <c r="AB229" s="499"/>
      <c r="AC229" s="499"/>
      <c r="AD229" s="499"/>
    </row>
    <row r="230" spans="18:30" x14ac:dyDescent="0.25">
      <c r="R230" s="499"/>
      <c r="S230" s="499"/>
      <c r="T230" s="499"/>
      <c r="U230" s="499"/>
      <c r="V230" s="499"/>
      <c r="W230" s="499"/>
      <c r="X230" s="499"/>
      <c r="Y230" s="499"/>
      <c r="Z230" s="499"/>
      <c r="AA230" s="499"/>
      <c r="AB230" s="499"/>
      <c r="AC230" s="499"/>
      <c r="AD230" s="499"/>
    </row>
    <row r="231" spans="18:30" x14ac:dyDescent="0.25">
      <c r="R231" s="499"/>
      <c r="S231" s="499"/>
      <c r="T231" s="499"/>
      <c r="U231" s="499"/>
      <c r="V231" s="499"/>
      <c r="W231" s="499"/>
      <c r="X231" s="499"/>
      <c r="Y231" s="499"/>
      <c r="Z231" s="499"/>
      <c r="AA231" s="499"/>
      <c r="AB231" s="499"/>
      <c r="AC231" s="499"/>
      <c r="AD231" s="499"/>
    </row>
    <row r="232" spans="18:30" x14ac:dyDescent="0.25">
      <c r="R232" s="499"/>
      <c r="S232" s="499"/>
      <c r="T232" s="499"/>
      <c r="U232" s="499"/>
      <c r="V232" s="499"/>
      <c r="W232" s="499"/>
      <c r="X232" s="499"/>
      <c r="Y232" s="499"/>
      <c r="Z232" s="499"/>
      <c r="AA232" s="499"/>
      <c r="AB232" s="499"/>
      <c r="AC232" s="499"/>
      <c r="AD232" s="499"/>
    </row>
    <row r="233" spans="18:30" x14ac:dyDescent="0.25">
      <c r="R233" s="499"/>
      <c r="S233" s="499"/>
      <c r="T233" s="499"/>
      <c r="U233" s="499"/>
      <c r="V233" s="499"/>
      <c r="W233" s="499"/>
      <c r="X233" s="499"/>
      <c r="Y233" s="499"/>
      <c r="Z233" s="499"/>
      <c r="AA233" s="499"/>
      <c r="AB233" s="499"/>
      <c r="AC233" s="499"/>
      <c r="AD233" s="499"/>
    </row>
    <row r="234" spans="18:30" x14ac:dyDescent="0.25">
      <c r="R234" s="499"/>
      <c r="S234" s="499"/>
      <c r="T234" s="499"/>
      <c r="U234" s="499"/>
      <c r="V234" s="499"/>
      <c r="W234" s="499"/>
      <c r="X234" s="499"/>
      <c r="Y234" s="499"/>
      <c r="Z234" s="499"/>
      <c r="AA234" s="499"/>
      <c r="AB234" s="499"/>
      <c r="AC234" s="499"/>
      <c r="AD234" s="499"/>
    </row>
    <row r="235" spans="18:30" x14ac:dyDescent="0.25">
      <c r="R235" s="499"/>
      <c r="S235" s="499"/>
      <c r="T235" s="499"/>
      <c r="U235" s="499"/>
      <c r="V235" s="499"/>
      <c r="W235" s="499"/>
      <c r="X235" s="499"/>
      <c r="Y235" s="499"/>
      <c r="Z235" s="499"/>
      <c r="AA235" s="499"/>
      <c r="AB235" s="499"/>
      <c r="AC235" s="499"/>
      <c r="AD235" s="499"/>
    </row>
    <row r="236" spans="18:30" x14ac:dyDescent="0.25">
      <c r="R236" s="499"/>
      <c r="S236" s="499"/>
      <c r="T236" s="499"/>
      <c r="U236" s="499"/>
      <c r="V236" s="499"/>
      <c r="W236" s="499"/>
      <c r="X236" s="499"/>
      <c r="Y236" s="499"/>
      <c r="Z236" s="499"/>
      <c r="AA236" s="499"/>
      <c r="AB236" s="499"/>
      <c r="AC236" s="499"/>
      <c r="AD236" s="499"/>
    </row>
    <row r="237" spans="18:30" x14ac:dyDescent="0.25">
      <c r="R237" s="499"/>
      <c r="S237" s="499"/>
      <c r="T237" s="499"/>
      <c r="U237" s="499"/>
      <c r="V237" s="499"/>
      <c r="W237" s="499"/>
      <c r="X237" s="499"/>
      <c r="Y237" s="499"/>
      <c r="Z237" s="499"/>
      <c r="AA237" s="499"/>
      <c r="AB237" s="499"/>
      <c r="AC237" s="499"/>
      <c r="AD237" s="499"/>
    </row>
    <row r="238" spans="18:30" x14ac:dyDescent="0.25">
      <c r="R238" s="499"/>
      <c r="S238" s="499"/>
      <c r="T238" s="499"/>
      <c r="U238" s="499"/>
      <c r="V238" s="499"/>
      <c r="W238" s="499"/>
      <c r="X238" s="499"/>
      <c r="Y238" s="499"/>
      <c r="Z238" s="499"/>
      <c r="AA238" s="499"/>
      <c r="AB238" s="499"/>
      <c r="AC238" s="499"/>
      <c r="AD238" s="499"/>
    </row>
    <row r="239" spans="18:30" x14ac:dyDescent="0.25">
      <c r="R239" s="499"/>
      <c r="S239" s="499"/>
      <c r="T239" s="499"/>
      <c r="U239" s="499"/>
      <c r="V239" s="499"/>
      <c r="W239" s="499"/>
      <c r="X239" s="499"/>
      <c r="Y239" s="499"/>
      <c r="Z239" s="499"/>
      <c r="AA239" s="499"/>
      <c r="AB239" s="499"/>
      <c r="AC239" s="499"/>
      <c r="AD239" s="499"/>
    </row>
    <row r="240" spans="18:30" x14ac:dyDescent="0.25">
      <c r="R240" s="499"/>
      <c r="S240" s="499"/>
      <c r="T240" s="499"/>
      <c r="U240" s="499"/>
      <c r="V240" s="499"/>
      <c r="W240" s="499"/>
      <c r="X240" s="499"/>
      <c r="Y240" s="499"/>
      <c r="Z240" s="499"/>
      <c r="AA240" s="499"/>
      <c r="AB240" s="499"/>
      <c r="AC240" s="499"/>
      <c r="AD240" s="499"/>
    </row>
    <row r="241" spans="18:30" x14ac:dyDescent="0.25">
      <c r="R241" s="499"/>
      <c r="S241" s="499"/>
      <c r="T241" s="499"/>
      <c r="U241" s="499"/>
      <c r="V241" s="499"/>
      <c r="W241" s="499"/>
      <c r="X241" s="499"/>
      <c r="Y241" s="499"/>
      <c r="Z241" s="499"/>
      <c r="AA241" s="499"/>
      <c r="AB241" s="499"/>
      <c r="AC241" s="499"/>
      <c r="AD241" s="499"/>
    </row>
    <row r="242" spans="18:30" x14ac:dyDescent="0.25">
      <c r="R242" s="499"/>
      <c r="S242" s="499"/>
      <c r="T242" s="499"/>
      <c r="U242" s="499"/>
      <c r="V242" s="499"/>
      <c r="W242" s="499"/>
      <c r="X242" s="499"/>
      <c r="Y242" s="499"/>
      <c r="Z242" s="499"/>
      <c r="AA242" s="499"/>
      <c r="AB242" s="499"/>
      <c r="AC242" s="499"/>
      <c r="AD242" s="499"/>
    </row>
    <row r="243" spans="18:30" x14ac:dyDescent="0.25">
      <c r="R243" s="499"/>
      <c r="S243" s="499"/>
      <c r="T243" s="499"/>
      <c r="U243" s="499"/>
      <c r="V243" s="499"/>
      <c r="W243" s="499"/>
      <c r="X243" s="499"/>
      <c r="Y243" s="499"/>
      <c r="Z243" s="499"/>
      <c r="AA243" s="499"/>
      <c r="AB243" s="499"/>
      <c r="AC243" s="499"/>
      <c r="AD243" s="499"/>
    </row>
    <row r="244" spans="18:30" x14ac:dyDescent="0.25">
      <c r="R244" s="499"/>
      <c r="S244" s="499"/>
      <c r="T244" s="499"/>
      <c r="U244" s="499"/>
      <c r="V244" s="499"/>
      <c r="W244" s="499"/>
      <c r="X244" s="499"/>
      <c r="Y244" s="499"/>
      <c r="Z244" s="499"/>
      <c r="AA244" s="499"/>
      <c r="AB244" s="499"/>
      <c r="AC244" s="499"/>
      <c r="AD244" s="499"/>
    </row>
    <row r="245" spans="18:30" x14ac:dyDescent="0.25">
      <c r="R245" s="499"/>
      <c r="S245" s="499"/>
      <c r="T245" s="499"/>
      <c r="U245" s="499"/>
      <c r="V245" s="499"/>
      <c r="W245" s="499"/>
      <c r="X245" s="499"/>
      <c r="Y245" s="499"/>
      <c r="Z245" s="499"/>
      <c r="AA245" s="499"/>
      <c r="AB245" s="499"/>
      <c r="AC245" s="499"/>
      <c r="AD245" s="499"/>
    </row>
    <row r="246" spans="18:30" x14ac:dyDescent="0.25">
      <c r="R246" s="499"/>
      <c r="S246" s="499"/>
      <c r="T246" s="499"/>
      <c r="U246" s="499"/>
      <c r="V246" s="499"/>
      <c r="W246" s="499"/>
      <c r="X246" s="499"/>
      <c r="Y246" s="499"/>
      <c r="Z246" s="499"/>
      <c r="AA246" s="499"/>
      <c r="AB246" s="499"/>
      <c r="AC246" s="499"/>
      <c r="AD246" s="499"/>
    </row>
    <row r="247" spans="18:30" x14ac:dyDescent="0.25">
      <c r="R247" s="499"/>
      <c r="S247" s="499"/>
      <c r="T247" s="499"/>
      <c r="U247" s="499"/>
      <c r="V247" s="499"/>
      <c r="W247" s="499"/>
      <c r="X247" s="499"/>
      <c r="Y247" s="499"/>
      <c r="Z247" s="499"/>
      <c r="AA247" s="499"/>
      <c r="AB247" s="499"/>
      <c r="AC247" s="499"/>
      <c r="AD247" s="499"/>
    </row>
    <row r="248" spans="18:30" x14ac:dyDescent="0.25">
      <c r="R248" s="499"/>
      <c r="S248" s="499"/>
      <c r="T248" s="499"/>
      <c r="U248" s="499"/>
      <c r="V248" s="499"/>
      <c r="W248" s="499"/>
      <c r="X248" s="499"/>
      <c r="Y248" s="499"/>
      <c r="Z248" s="499"/>
      <c r="AA248" s="499"/>
      <c r="AB248" s="499"/>
      <c r="AC248" s="499"/>
      <c r="AD248" s="499"/>
    </row>
    <row r="249" spans="18:30" x14ac:dyDescent="0.25">
      <c r="R249" s="499"/>
      <c r="S249" s="499"/>
      <c r="T249" s="499"/>
      <c r="U249" s="499"/>
      <c r="V249" s="499"/>
      <c r="W249" s="499"/>
      <c r="X249" s="499"/>
      <c r="Y249" s="499"/>
      <c r="Z249" s="499"/>
      <c r="AA249" s="499"/>
      <c r="AB249" s="499"/>
      <c r="AC249" s="499"/>
      <c r="AD249" s="499"/>
    </row>
    <row r="250" spans="18:30" x14ac:dyDescent="0.25">
      <c r="R250" s="499"/>
      <c r="S250" s="499"/>
      <c r="T250" s="499"/>
      <c r="U250" s="499"/>
      <c r="V250" s="499"/>
      <c r="W250" s="499"/>
      <c r="X250" s="499"/>
      <c r="Y250" s="499"/>
      <c r="Z250" s="499"/>
      <c r="AA250" s="499"/>
      <c r="AB250" s="499"/>
      <c r="AC250" s="499"/>
      <c r="AD250" s="499"/>
    </row>
    <row r="251" spans="18:30" x14ac:dyDescent="0.25">
      <c r="R251" s="499"/>
      <c r="S251" s="499"/>
      <c r="T251" s="499"/>
      <c r="U251" s="499"/>
      <c r="V251" s="499"/>
      <c r="W251" s="499"/>
      <c r="X251" s="499"/>
      <c r="Y251" s="499"/>
      <c r="Z251" s="499"/>
      <c r="AA251" s="499"/>
      <c r="AB251" s="499"/>
      <c r="AC251" s="499"/>
      <c r="AD251" s="499"/>
    </row>
    <row r="252" spans="18:30" x14ac:dyDescent="0.25">
      <c r="R252" s="499"/>
      <c r="S252" s="499"/>
      <c r="T252" s="499"/>
      <c r="U252" s="499"/>
      <c r="V252" s="499"/>
      <c r="W252" s="499"/>
      <c r="X252" s="499"/>
      <c r="Y252" s="499"/>
      <c r="Z252" s="499"/>
      <c r="AA252" s="499"/>
      <c r="AB252" s="499"/>
      <c r="AC252" s="499"/>
      <c r="AD252" s="499"/>
    </row>
    <row r="253" spans="18:30" x14ac:dyDescent="0.25">
      <c r="R253" s="499"/>
      <c r="S253" s="499"/>
      <c r="T253" s="499"/>
      <c r="U253" s="499"/>
      <c r="V253" s="499"/>
      <c r="W253" s="499"/>
      <c r="X253" s="499"/>
      <c r="Y253" s="499"/>
      <c r="Z253" s="499"/>
      <c r="AA253" s="499"/>
      <c r="AB253" s="499"/>
      <c r="AC253" s="499"/>
      <c r="AD253" s="499"/>
    </row>
    <row r="254" spans="18:30" x14ac:dyDescent="0.25">
      <c r="R254" s="499"/>
      <c r="S254" s="499"/>
      <c r="T254" s="499"/>
      <c r="U254" s="499"/>
      <c r="V254" s="499"/>
      <c r="W254" s="499"/>
      <c r="X254" s="499"/>
      <c r="Y254" s="499"/>
      <c r="Z254" s="499"/>
      <c r="AA254" s="499"/>
      <c r="AB254" s="499"/>
      <c r="AC254" s="499"/>
      <c r="AD254" s="499"/>
    </row>
    <row r="255" spans="18:30" x14ac:dyDescent="0.25">
      <c r="R255" s="499"/>
      <c r="S255" s="499"/>
      <c r="T255" s="499"/>
      <c r="U255" s="499"/>
      <c r="V255" s="499"/>
      <c r="W255" s="499"/>
      <c r="X255" s="499"/>
      <c r="Y255" s="499"/>
      <c r="Z255" s="499"/>
      <c r="AA255" s="499"/>
      <c r="AB255" s="499"/>
      <c r="AC255" s="499"/>
      <c r="AD255" s="499"/>
    </row>
    <row r="256" spans="18:30" x14ac:dyDescent="0.25">
      <c r="R256" s="499"/>
      <c r="S256" s="499"/>
      <c r="T256" s="499"/>
      <c r="U256" s="499"/>
      <c r="V256" s="499"/>
      <c r="W256" s="499"/>
      <c r="X256" s="499"/>
      <c r="Y256" s="499"/>
      <c r="Z256" s="499"/>
      <c r="AA256" s="499"/>
      <c r="AB256" s="499"/>
      <c r="AC256" s="499"/>
      <c r="AD256" s="499"/>
    </row>
    <row r="257" spans="18:30" x14ac:dyDescent="0.25">
      <c r="R257" s="499"/>
      <c r="S257" s="499"/>
      <c r="T257" s="499"/>
      <c r="U257" s="499"/>
      <c r="V257" s="499"/>
      <c r="W257" s="499"/>
      <c r="X257" s="499"/>
      <c r="Y257" s="499"/>
      <c r="Z257" s="499"/>
      <c r="AA257" s="499"/>
      <c r="AB257" s="499"/>
      <c r="AC257" s="499"/>
      <c r="AD257" s="499"/>
    </row>
    <row r="258" spans="18:30" x14ac:dyDescent="0.25">
      <c r="R258" s="499"/>
      <c r="S258" s="499"/>
      <c r="T258" s="499"/>
      <c r="U258" s="499"/>
      <c r="V258" s="499"/>
      <c r="W258" s="499"/>
      <c r="X258" s="499"/>
      <c r="Y258" s="499"/>
      <c r="Z258" s="499"/>
      <c r="AA258" s="499"/>
      <c r="AB258" s="499"/>
      <c r="AC258" s="499"/>
      <c r="AD258" s="499"/>
    </row>
    <row r="259" spans="18:30" x14ac:dyDescent="0.25">
      <c r="R259" s="499"/>
      <c r="S259" s="499"/>
      <c r="T259" s="499"/>
      <c r="U259" s="499"/>
      <c r="V259" s="499"/>
      <c r="W259" s="499"/>
      <c r="X259" s="499"/>
      <c r="Y259" s="499"/>
      <c r="Z259" s="499"/>
      <c r="AA259" s="499"/>
      <c r="AB259" s="499"/>
      <c r="AC259" s="499"/>
      <c r="AD259" s="499"/>
    </row>
    <row r="260" spans="18:30" x14ac:dyDescent="0.25">
      <c r="R260" s="499"/>
      <c r="S260" s="499"/>
      <c r="T260" s="499"/>
      <c r="U260" s="499"/>
      <c r="V260" s="499"/>
      <c r="W260" s="499"/>
      <c r="X260" s="499"/>
      <c r="Y260" s="499"/>
      <c r="Z260" s="499"/>
      <c r="AA260" s="499"/>
      <c r="AB260" s="499"/>
      <c r="AC260" s="499"/>
      <c r="AD260" s="499"/>
    </row>
    <row r="261" spans="18:30" x14ac:dyDescent="0.25">
      <c r="R261" s="499"/>
      <c r="S261" s="499"/>
      <c r="T261" s="499"/>
      <c r="U261" s="499"/>
      <c r="V261" s="499"/>
      <c r="W261" s="499"/>
      <c r="X261" s="499"/>
      <c r="Y261" s="499"/>
      <c r="Z261" s="499"/>
      <c r="AA261" s="499"/>
      <c r="AB261" s="499"/>
      <c r="AC261" s="499"/>
      <c r="AD261" s="499"/>
    </row>
    <row r="262" spans="18:30" x14ac:dyDescent="0.25">
      <c r="R262" s="499"/>
      <c r="S262" s="499"/>
      <c r="T262" s="499"/>
      <c r="U262" s="499"/>
      <c r="V262" s="499"/>
      <c r="W262" s="499"/>
      <c r="X262" s="499"/>
      <c r="Y262" s="499"/>
      <c r="Z262" s="499"/>
      <c r="AA262" s="499"/>
      <c r="AB262" s="499"/>
      <c r="AC262" s="499"/>
      <c r="AD262" s="499"/>
    </row>
    <row r="263" spans="18:30" x14ac:dyDescent="0.25">
      <c r="R263" s="499"/>
      <c r="S263" s="499"/>
      <c r="T263" s="499"/>
      <c r="U263" s="499"/>
      <c r="V263" s="499"/>
      <c r="W263" s="499"/>
      <c r="X263" s="499"/>
      <c r="Y263" s="499"/>
      <c r="Z263" s="499"/>
      <c r="AA263" s="499"/>
      <c r="AB263" s="499"/>
      <c r="AC263" s="499"/>
      <c r="AD263" s="499"/>
    </row>
    <row r="264" spans="18:30" x14ac:dyDescent="0.25">
      <c r="R264" s="499"/>
      <c r="S264" s="499"/>
      <c r="T264" s="499"/>
      <c r="U264" s="499"/>
      <c r="V264" s="499"/>
      <c r="W264" s="499"/>
      <c r="X264" s="499"/>
      <c r="Y264" s="499"/>
      <c r="Z264" s="499"/>
      <c r="AA264" s="499"/>
      <c r="AB264" s="499"/>
      <c r="AC264" s="499"/>
      <c r="AD264" s="499"/>
    </row>
    <row r="265" spans="18:30" x14ac:dyDescent="0.25">
      <c r="R265" s="499"/>
      <c r="S265" s="499"/>
      <c r="T265" s="499"/>
      <c r="U265" s="499"/>
      <c r="V265" s="499"/>
      <c r="W265" s="499"/>
      <c r="X265" s="499"/>
      <c r="Y265" s="499"/>
      <c r="Z265" s="499"/>
      <c r="AA265" s="499"/>
      <c r="AB265" s="499"/>
      <c r="AC265" s="499"/>
      <c r="AD265" s="499"/>
    </row>
    <row r="266" spans="18:30" x14ac:dyDescent="0.25">
      <c r="R266" s="499"/>
      <c r="S266" s="499"/>
      <c r="T266" s="499"/>
      <c r="U266" s="499"/>
      <c r="V266" s="499"/>
      <c r="W266" s="499"/>
      <c r="X266" s="499"/>
      <c r="Y266" s="499"/>
      <c r="Z266" s="499"/>
      <c r="AA266" s="499"/>
      <c r="AB266" s="499"/>
      <c r="AC266" s="499"/>
      <c r="AD266" s="499"/>
    </row>
    <row r="267" spans="18:30" x14ac:dyDescent="0.25">
      <c r="R267" s="499"/>
      <c r="S267" s="499"/>
      <c r="T267" s="499"/>
      <c r="U267" s="499"/>
      <c r="V267" s="499"/>
      <c r="W267" s="499"/>
      <c r="X267" s="499"/>
      <c r="Y267" s="499"/>
      <c r="Z267" s="499"/>
      <c r="AA267" s="499"/>
      <c r="AB267" s="499"/>
      <c r="AC267" s="499"/>
      <c r="AD267" s="499"/>
    </row>
    <row r="268" spans="18:30" x14ac:dyDescent="0.25">
      <c r="R268" s="499"/>
      <c r="S268" s="499"/>
      <c r="T268" s="499"/>
      <c r="U268" s="499"/>
      <c r="V268" s="499"/>
      <c r="W268" s="499"/>
      <c r="X268" s="499"/>
      <c r="Y268" s="499"/>
      <c r="Z268" s="499"/>
      <c r="AA268" s="499"/>
      <c r="AB268" s="499"/>
      <c r="AC268" s="499"/>
      <c r="AD268" s="499"/>
    </row>
    <row r="269" spans="18:30" x14ac:dyDescent="0.25">
      <c r="R269" s="499"/>
      <c r="S269" s="499"/>
      <c r="T269" s="499"/>
      <c r="U269" s="499"/>
      <c r="V269" s="499"/>
      <c r="W269" s="499"/>
      <c r="X269" s="499"/>
      <c r="Y269" s="499"/>
      <c r="Z269" s="499"/>
      <c r="AA269" s="499"/>
      <c r="AB269" s="499"/>
      <c r="AC269" s="499"/>
      <c r="AD269" s="499"/>
    </row>
    <row r="270" spans="18:30" x14ac:dyDescent="0.25">
      <c r="R270" s="499"/>
      <c r="S270" s="499"/>
      <c r="T270" s="499"/>
      <c r="U270" s="499"/>
      <c r="V270" s="499"/>
      <c r="W270" s="499"/>
      <c r="X270" s="499"/>
      <c r="Y270" s="499"/>
      <c r="Z270" s="499"/>
      <c r="AA270" s="499"/>
      <c r="AB270" s="499"/>
      <c r="AC270" s="499"/>
      <c r="AD270" s="499"/>
    </row>
    <row r="271" spans="18:30" x14ac:dyDescent="0.25">
      <c r="R271" s="499"/>
      <c r="S271" s="499"/>
      <c r="T271" s="499"/>
      <c r="U271" s="499"/>
      <c r="V271" s="499"/>
      <c r="W271" s="499"/>
      <c r="X271" s="499"/>
      <c r="Y271" s="499"/>
      <c r="Z271" s="499"/>
      <c r="AA271" s="499"/>
      <c r="AB271" s="499"/>
      <c r="AC271" s="499"/>
      <c r="AD271" s="499"/>
    </row>
    <row r="272" spans="18:30" x14ac:dyDescent="0.25">
      <c r="R272" s="499"/>
      <c r="S272" s="499"/>
      <c r="T272" s="499"/>
      <c r="U272" s="499"/>
      <c r="V272" s="499"/>
      <c r="W272" s="499"/>
      <c r="X272" s="499"/>
      <c r="Y272" s="499"/>
      <c r="Z272" s="499"/>
      <c r="AA272" s="499"/>
      <c r="AB272" s="499"/>
      <c r="AC272" s="499"/>
      <c r="AD272" s="499"/>
    </row>
    <row r="273" spans="18:30" x14ac:dyDescent="0.25">
      <c r="R273" s="499"/>
      <c r="S273" s="499"/>
      <c r="T273" s="499"/>
      <c r="U273" s="499"/>
      <c r="V273" s="499"/>
      <c r="W273" s="499"/>
      <c r="X273" s="499"/>
      <c r="Y273" s="499"/>
      <c r="Z273" s="499"/>
      <c r="AA273" s="499"/>
      <c r="AB273" s="499"/>
      <c r="AC273" s="499"/>
      <c r="AD273" s="499"/>
    </row>
    <row r="274" spans="18:30" x14ac:dyDescent="0.25">
      <c r="R274" s="499"/>
      <c r="S274" s="499"/>
      <c r="T274" s="499"/>
      <c r="U274" s="499"/>
      <c r="V274" s="499"/>
      <c r="W274" s="499"/>
      <c r="X274" s="499"/>
      <c r="Y274" s="499"/>
      <c r="Z274" s="499"/>
      <c r="AA274" s="499"/>
      <c r="AB274" s="499"/>
      <c r="AC274" s="499"/>
      <c r="AD274" s="499"/>
    </row>
    <row r="275" spans="18:30" x14ac:dyDescent="0.25">
      <c r="R275" s="499"/>
      <c r="S275" s="499"/>
      <c r="T275" s="499"/>
      <c r="U275" s="499"/>
      <c r="V275" s="499"/>
      <c r="W275" s="499"/>
      <c r="X275" s="499"/>
      <c r="Y275" s="499"/>
      <c r="Z275" s="499"/>
      <c r="AA275" s="499"/>
      <c r="AB275" s="499"/>
      <c r="AC275" s="499"/>
      <c r="AD275" s="499"/>
    </row>
    <row r="276" spans="18:30" x14ac:dyDescent="0.25">
      <c r="R276" s="499"/>
      <c r="S276" s="499"/>
      <c r="T276" s="499"/>
      <c r="U276" s="499"/>
      <c r="V276" s="499"/>
      <c r="W276" s="499"/>
      <c r="X276" s="499"/>
      <c r="Y276" s="499"/>
      <c r="Z276" s="499"/>
      <c r="AA276" s="499"/>
      <c r="AB276" s="499"/>
      <c r="AC276" s="499"/>
      <c r="AD276" s="499"/>
    </row>
    <row r="277" spans="18:30" x14ac:dyDescent="0.25">
      <c r="R277" s="499"/>
      <c r="S277" s="499"/>
      <c r="T277" s="499"/>
      <c r="U277" s="499"/>
      <c r="V277" s="499"/>
      <c r="W277" s="499"/>
      <c r="X277" s="499"/>
      <c r="Y277" s="499"/>
      <c r="Z277" s="499"/>
      <c r="AA277" s="499"/>
      <c r="AB277" s="499"/>
      <c r="AC277" s="499"/>
      <c r="AD277" s="499"/>
    </row>
    <row r="278" spans="18:30" x14ac:dyDescent="0.25">
      <c r="R278" s="499"/>
      <c r="S278" s="499"/>
      <c r="T278" s="499"/>
      <c r="U278" s="499"/>
      <c r="V278" s="499"/>
      <c r="W278" s="499"/>
      <c r="X278" s="499"/>
      <c r="Y278" s="499"/>
      <c r="Z278" s="499"/>
      <c r="AA278" s="499"/>
      <c r="AB278" s="499"/>
      <c r="AC278" s="499"/>
      <c r="AD278" s="499"/>
    </row>
    <row r="279" spans="18:30" x14ac:dyDescent="0.25">
      <c r="R279" s="499"/>
      <c r="S279" s="499"/>
      <c r="T279" s="499"/>
      <c r="U279" s="499"/>
      <c r="V279" s="499"/>
      <c r="W279" s="499"/>
      <c r="X279" s="499"/>
      <c r="Y279" s="499"/>
      <c r="Z279" s="499"/>
      <c r="AA279" s="499"/>
      <c r="AB279" s="499"/>
      <c r="AC279" s="499"/>
      <c r="AD279" s="499"/>
    </row>
    <row r="280" spans="18:30" x14ac:dyDescent="0.25">
      <c r="R280" s="499"/>
      <c r="S280" s="499"/>
      <c r="T280" s="499"/>
      <c r="U280" s="499"/>
      <c r="V280" s="499"/>
      <c r="W280" s="499"/>
      <c r="X280" s="499"/>
      <c r="Y280" s="499"/>
      <c r="Z280" s="499"/>
      <c r="AA280" s="499"/>
      <c r="AB280" s="499"/>
      <c r="AC280" s="499"/>
      <c r="AD280" s="499"/>
    </row>
    <row r="281" spans="18:30" x14ac:dyDescent="0.25">
      <c r="R281" s="499"/>
      <c r="S281" s="499"/>
      <c r="T281" s="499"/>
      <c r="U281" s="499"/>
      <c r="V281" s="499"/>
      <c r="W281" s="499"/>
      <c r="X281" s="499"/>
      <c r="Y281" s="499"/>
      <c r="Z281" s="499"/>
      <c r="AA281" s="499"/>
      <c r="AB281" s="499"/>
      <c r="AC281" s="499"/>
      <c r="AD281" s="499"/>
    </row>
    <row r="282" spans="18:30" x14ac:dyDescent="0.25">
      <c r="R282" s="499"/>
      <c r="S282" s="499"/>
      <c r="T282" s="499"/>
      <c r="U282" s="499"/>
      <c r="V282" s="499"/>
      <c r="W282" s="499"/>
      <c r="X282" s="499"/>
      <c r="Y282" s="499"/>
      <c r="Z282" s="499"/>
      <c r="AA282" s="499"/>
      <c r="AB282" s="499"/>
      <c r="AC282" s="499"/>
      <c r="AD282" s="499"/>
    </row>
    <row r="283" spans="18:30" x14ac:dyDescent="0.25">
      <c r="R283" s="499"/>
      <c r="S283" s="499"/>
      <c r="T283" s="499"/>
      <c r="U283" s="499"/>
      <c r="V283" s="499"/>
      <c r="W283" s="499"/>
      <c r="X283" s="499"/>
      <c r="Y283" s="499"/>
      <c r="Z283" s="499"/>
      <c r="AA283" s="499"/>
      <c r="AB283" s="499"/>
      <c r="AC283" s="499"/>
      <c r="AD283" s="499"/>
    </row>
    <row r="284" spans="18:30" x14ac:dyDescent="0.25">
      <c r="R284" s="499"/>
      <c r="S284" s="499"/>
      <c r="T284" s="499"/>
      <c r="U284" s="499"/>
      <c r="V284" s="499"/>
      <c r="W284" s="499"/>
      <c r="X284" s="499"/>
      <c r="Y284" s="499"/>
      <c r="Z284" s="499"/>
      <c r="AA284" s="499"/>
      <c r="AB284" s="499"/>
      <c r="AC284" s="499"/>
      <c r="AD284" s="499"/>
    </row>
    <row r="285" spans="18:30" x14ac:dyDescent="0.25">
      <c r="R285" s="499"/>
      <c r="S285" s="499"/>
      <c r="T285" s="499"/>
      <c r="U285" s="499"/>
      <c r="V285" s="499"/>
      <c r="W285" s="499"/>
      <c r="X285" s="499"/>
      <c r="Y285" s="499"/>
      <c r="Z285" s="499"/>
      <c r="AA285" s="499"/>
      <c r="AB285" s="499"/>
      <c r="AC285" s="499"/>
      <c r="AD285" s="499"/>
    </row>
    <row r="286" spans="18:30" x14ac:dyDescent="0.25">
      <c r="R286" s="499"/>
      <c r="S286" s="499"/>
      <c r="T286" s="499"/>
      <c r="U286" s="499"/>
      <c r="V286" s="499"/>
      <c r="W286" s="499"/>
      <c r="X286" s="499"/>
      <c r="Y286" s="499"/>
      <c r="Z286" s="499"/>
      <c r="AA286" s="499"/>
      <c r="AB286" s="499"/>
      <c r="AC286" s="499"/>
      <c r="AD286" s="499"/>
    </row>
    <row r="287" spans="18:30" x14ac:dyDescent="0.25">
      <c r="R287" s="499"/>
      <c r="S287" s="499"/>
      <c r="T287" s="499"/>
      <c r="U287" s="499"/>
      <c r="V287" s="499"/>
      <c r="W287" s="499"/>
      <c r="X287" s="499"/>
      <c r="Y287" s="499"/>
      <c r="Z287" s="499"/>
      <c r="AA287" s="499"/>
      <c r="AB287" s="499"/>
      <c r="AC287" s="499"/>
      <c r="AD287" s="499"/>
    </row>
    <row r="288" spans="18:30" x14ac:dyDescent="0.25">
      <c r="R288" s="499"/>
      <c r="S288" s="499"/>
      <c r="T288" s="499"/>
      <c r="U288" s="499"/>
      <c r="V288" s="499"/>
      <c r="W288" s="499"/>
      <c r="X288" s="499"/>
      <c r="Y288" s="499"/>
      <c r="Z288" s="499"/>
      <c r="AA288" s="499"/>
      <c r="AB288" s="499"/>
      <c r="AC288" s="499"/>
      <c r="AD288" s="499"/>
    </row>
    <row r="289" spans="18:30" x14ac:dyDescent="0.25">
      <c r="R289" s="499"/>
      <c r="S289" s="499"/>
      <c r="T289" s="499"/>
      <c r="U289" s="499"/>
      <c r="V289" s="499"/>
      <c r="W289" s="499"/>
      <c r="X289" s="499"/>
      <c r="Y289" s="499"/>
      <c r="Z289" s="499"/>
      <c r="AA289" s="499"/>
      <c r="AB289" s="499"/>
      <c r="AC289" s="499"/>
      <c r="AD289" s="499"/>
    </row>
    <row r="290" spans="18:30" x14ac:dyDescent="0.25">
      <c r="R290" s="499"/>
      <c r="S290" s="499"/>
      <c r="T290" s="499"/>
      <c r="U290" s="499"/>
      <c r="V290" s="499"/>
      <c r="W290" s="499"/>
      <c r="X290" s="499"/>
      <c r="Y290" s="499"/>
      <c r="Z290" s="499"/>
      <c r="AA290" s="499"/>
      <c r="AB290" s="499"/>
      <c r="AC290" s="499"/>
      <c r="AD290" s="499"/>
    </row>
    <row r="291" spans="18:30" x14ac:dyDescent="0.25">
      <c r="R291" s="499"/>
      <c r="S291" s="499"/>
      <c r="T291" s="499"/>
      <c r="U291" s="499"/>
      <c r="V291" s="499"/>
      <c r="W291" s="499"/>
      <c r="X291" s="499"/>
      <c r="Y291" s="499"/>
      <c r="Z291" s="499"/>
      <c r="AA291" s="499"/>
      <c r="AB291" s="499"/>
      <c r="AC291" s="499"/>
      <c r="AD291" s="499"/>
    </row>
    <row r="292" spans="18:30" x14ac:dyDescent="0.25">
      <c r="R292" s="499"/>
      <c r="S292" s="499"/>
      <c r="T292" s="499"/>
      <c r="U292" s="499"/>
      <c r="V292" s="499"/>
      <c r="W292" s="499"/>
      <c r="X292" s="499"/>
      <c r="Y292" s="499"/>
      <c r="Z292" s="499"/>
      <c r="AA292" s="499"/>
      <c r="AB292" s="499"/>
      <c r="AC292" s="499"/>
      <c r="AD292" s="499"/>
    </row>
    <row r="293" spans="18:30" x14ac:dyDescent="0.25">
      <c r="R293" s="499"/>
      <c r="S293" s="499"/>
      <c r="T293" s="499"/>
      <c r="U293" s="499"/>
      <c r="V293" s="499"/>
      <c r="W293" s="499"/>
      <c r="X293" s="499"/>
      <c r="Y293" s="499"/>
      <c r="Z293" s="499"/>
      <c r="AA293" s="499"/>
      <c r="AB293" s="499"/>
      <c r="AC293" s="499"/>
      <c r="AD293" s="499"/>
    </row>
    <row r="294" spans="18:30" x14ac:dyDescent="0.25">
      <c r="R294" s="499"/>
      <c r="S294" s="499"/>
      <c r="T294" s="499"/>
      <c r="U294" s="499"/>
      <c r="V294" s="499"/>
      <c r="W294" s="499"/>
      <c r="X294" s="499"/>
      <c r="Y294" s="499"/>
      <c r="Z294" s="499"/>
      <c r="AA294" s="499"/>
      <c r="AB294" s="499"/>
      <c r="AC294" s="499"/>
      <c r="AD294" s="499"/>
    </row>
    <row r="295" spans="18:30" x14ac:dyDescent="0.25">
      <c r="R295" s="499"/>
      <c r="S295" s="499"/>
      <c r="T295" s="499"/>
      <c r="U295" s="499"/>
      <c r="V295" s="499"/>
      <c r="W295" s="499"/>
      <c r="X295" s="499"/>
      <c r="Y295" s="499"/>
      <c r="Z295" s="499"/>
      <c r="AA295" s="499"/>
      <c r="AB295" s="499"/>
      <c r="AC295" s="499"/>
      <c r="AD295" s="499"/>
    </row>
    <row r="296" spans="18:30" x14ac:dyDescent="0.25">
      <c r="R296" s="499"/>
      <c r="S296" s="499"/>
      <c r="T296" s="499"/>
      <c r="U296" s="499"/>
      <c r="V296" s="499"/>
      <c r="W296" s="499"/>
      <c r="X296" s="499"/>
      <c r="Y296" s="499"/>
      <c r="Z296" s="499"/>
      <c r="AA296" s="499"/>
      <c r="AB296" s="499"/>
      <c r="AC296" s="499"/>
      <c r="AD296" s="499"/>
    </row>
    <row r="297" spans="18:30" x14ac:dyDescent="0.25">
      <c r="R297" s="499"/>
      <c r="S297" s="499"/>
      <c r="T297" s="499"/>
      <c r="U297" s="499"/>
      <c r="V297" s="499"/>
      <c r="W297" s="499"/>
      <c r="X297" s="499"/>
      <c r="Y297" s="499"/>
      <c r="Z297" s="499"/>
      <c r="AA297" s="499"/>
      <c r="AB297" s="499"/>
      <c r="AC297" s="499"/>
      <c r="AD297" s="499"/>
    </row>
    <row r="298" spans="18:30" x14ac:dyDescent="0.25">
      <c r="R298" s="499"/>
      <c r="S298" s="499"/>
      <c r="T298" s="499"/>
      <c r="U298" s="499"/>
      <c r="V298" s="499"/>
      <c r="W298" s="499"/>
      <c r="X298" s="499"/>
      <c r="Y298" s="499"/>
      <c r="Z298" s="499"/>
      <c r="AA298" s="499"/>
      <c r="AB298" s="499"/>
      <c r="AC298" s="499"/>
      <c r="AD298" s="499"/>
    </row>
    <row r="299" spans="18:30" x14ac:dyDescent="0.25">
      <c r="R299" s="499"/>
      <c r="S299" s="499"/>
      <c r="T299" s="499"/>
      <c r="U299" s="499"/>
      <c r="V299" s="499"/>
      <c r="W299" s="499"/>
      <c r="X299" s="499"/>
      <c r="Y299" s="499"/>
      <c r="Z299" s="499"/>
      <c r="AA299" s="499"/>
      <c r="AB299" s="499"/>
      <c r="AC299" s="499"/>
      <c r="AD299" s="499"/>
    </row>
    <row r="300" spans="18:30" x14ac:dyDescent="0.25">
      <c r="R300" s="499"/>
      <c r="S300" s="499"/>
      <c r="T300" s="499"/>
      <c r="U300" s="499"/>
      <c r="V300" s="499"/>
      <c r="W300" s="499"/>
      <c r="X300" s="499"/>
      <c r="Y300" s="499"/>
      <c r="Z300" s="499"/>
      <c r="AA300" s="499"/>
      <c r="AB300" s="499"/>
      <c r="AC300" s="499"/>
      <c r="AD300" s="499"/>
    </row>
    <row r="301" spans="18:30" x14ac:dyDescent="0.25">
      <c r="R301" s="499"/>
      <c r="S301" s="499"/>
      <c r="T301" s="499"/>
      <c r="U301" s="499"/>
      <c r="V301" s="499"/>
      <c r="W301" s="499"/>
      <c r="X301" s="499"/>
      <c r="Y301" s="499"/>
      <c r="Z301" s="499"/>
      <c r="AA301" s="499"/>
      <c r="AB301" s="499"/>
      <c r="AC301" s="499"/>
      <c r="AD301" s="499"/>
    </row>
    <row r="302" spans="18:30" x14ac:dyDescent="0.25">
      <c r="R302" s="499"/>
      <c r="S302" s="499"/>
      <c r="T302" s="499"/>
      <c r="U302" s="499"/>
      <c r="V302" s="499"/>
      <c r="W302" s="499"/>
      <c r="X302" s="499"/>
      <c r="Y302" s="499"/>
      <c r="Z302" s="499"/>
      <c r="AA302" s="499"/>
      <c r="AB302" s="499"/>
      <c r="AC302" s="499"/>
      <c r="AD302" s="499"/>
    </row>
    <row r="303" spans="18:30" x14ac:dyDescent="0.25">
      <c r="R303" s="499"/>
      <c r="S303" s="499"/>
      <c r="T303" s="499"/>
      <c r="U303" s="499"/>
      <c r="V303" s="499"/>
      <c r="W303" s="499"/>
      <c r="X303" s="499"/>
      <c r="Y303" s="499"/>
      <c r="Z303" s="499"/>
      <c r="AA303" s="499"/>
      <c r="AB303" s="499"/>
      <c r="AC303" s="499"/>
      <c r="AD303" s="499"/>
    </row>
    <row r="304" spans="18:30" x14ac:dyDescent="0.25">
      <c r="R304" s="499"/>
      <c r="S304" s="499"/>
      <c r="T304" s="499"/>
      <c r="U304" s="499"/>
      <c r="V304" s="499"/>
      <c r="W304" s="499"/>
      <c r="X304" s="499"/>
      <c r="Y304" s="499"/>
      <c r="Z304" s="499"/>
      <c r="AA304" s="499"/>
      <c r="AB304" s="499"/>
      <c r="AC304" s="499"/>
      <c r="AD304" s="499"/>
    </row>
    <row r="305" spans="18:30" x14ac:dyDescent="0.25">
      <c r="R305" s="499"/>
      <c r="S305" s="499"/>
      <c r="T305" s="499"/>
      <c r="U305" s="499"/>
      <c r="V305" s="499"/>
      <c r="W305" s="499"/>
      <c r="X305" s="499"/>
      <c r="Y305" s="499"/>
      <c r="Z305" s="499"/>
      <c r="AA305" s="499"/>
      <c r="AB305" s="499"/>
      <c r="AC305" s="499"/>
      <c r="AD305" s="499"/>
    </row>
    <row r="306" spans="18:30" x14ac:dyDescent="0.25">
      <c r="R306" s="499"/>
      <c r="S306" s="499"/>
      <c r="T306" s="499"/>
      <c r="U306" s="499"/>
      <c r="V306" s="499"/>
      <c r="W306" s="499"/>
      <c r="X306" s="499"/>
      <c r="Y306" s="499"/>
      <c r="Z306" s="499"/>
      <c r="AA306" s="499"/>
      <c r="AB306" s="499"/>
      <c r="AC306" s="499"/>
      <c r="AD306" s="499"/>
    </row>
    <row r="307" spans="18:30" x14ac:dyDescent="0.25">
      <c r="R307" s="499"/>
      <c r="S307" s="499"/>
      <c r="T307" s="499"/>
      <c r="U307" s="499"/>
      <c r="V307" s="499"/>
      <c r="W307" s="499"/>
      <c r="X307" s="499"/>
      <c r="Y307" s="499"/>
      <c r="Z307" s="499"/>
      <c r="AA307" s="499"/>
      <c r="AB307" s="499"/>
      <c r="AC307" s="499"/>
      <c r="AD307" s="499"/>
    </row>
    <row r="308" spans="18:30" x14ac:dyDescent="0.25">
      <c r="R308" s="499"/>
      <c r="S308" s="499"/>
      <c r="T308" s="499"/>
      <c r="U308" s="499"/>
      <c r="V308" s="499"/>
      <c r="W308" s="499"/>
      <c r="X308" s="499"/>
      <c r="Y308" s="499"/>
      <c r="Z308" s="499"/>
      <c r="AA308" s="499"/>
      <c r="AB308" s="499"/>
      <c r="AC308" s="499"/>
      <c r="AD308" s="499"/>
    </row>
    <row r="309" spans="18:30" x14ac:dyDescent="0.25">
      <c r="R309" s="499"/>
      <c r="S309" s="499"/>
      <c r="T309" s="499"/>
      <c r="U309" s="499"/>
      <c r="V309" s="499"/>
      <c r="W309" s="499"/>
      <c r="X309" s="499"/>
      <c r="Y309" s="499"/>
      <c r="Z309" s="499"/>
      <c r="AA309" s="499"/>
      <c r="AB309" s="499"/>
      <c r="AC309" s="499"/>
      <c r="AD309" s="499"/>
    </row>
    <row r="310" spans="18:30" x14ac:dyDescent="0.25">
      <c r="R310" s="499"/>
      <c r="S310" s="499"/>
      <c r="T310" s="499"/>
      <c r="U310" s="499"/>
      <c r="V310" s="499"/>
      <c r="W310" s="499"/>
      <c r="X310" s="499"/>
      <c r="Y310" s="499"/>
      <c r="Z310" s="499"/>
      <c r="AA310" s="499"/>
      <c r="AB310" s="499"/>
      <c r="AC310" s="499"/>
      <c r="AD310" s="499"/>
    </row>
    <row r="311" spans="18:30" x14ac:dyDescent="0.25">
      <c r="R311" s="499"/>
      <c r="S311" s="499"/>
      <c r="T311" s="499"/>
      <c r="U311" s="499"/>
      <c r="V311" s="499"/>
      <c r="W311" s="499"/>
      <c r="X311" s="499"/>
      <c r="Y311" s="499"/>
      <c r="Z311" s="499"/>
      <c r="AA311" s="499"/>
      <c r="AB311" s="499"/>
      <c r="AC311" s="499"/>
      <c r="AD311" s="499"/>
    </row>
    <row r="312" spans="18:30" x14ac:dyDescent="0.25">
      <c r="R312" s="499"/>
      <c r="S312" s="499"/>
      <c r="T312" s="499"/>
      <c r="U312" s="499"/>
      <c r="V312" s="499"/>
      <c r="W312" s="499"/>
      <c r="X312" s="499"/>
      <c r="Y312" s="499"/>
      <c r="Z312" s="499"/>
      <c r="AA312" s="499"/>
      <c r="AB312" s="499"/>
      <c r="AC312" s="499"/>
      <c r="AD312" s="499"/>
    </row>
    <row r="313" spans="18:30" x14ac:dyDescent="0.25">
      <c r="R313" s="499"/>
      <c r="S313" s="499"/>
      <c r="T313" s="499"/>
      <c r="U313" s="499"/>
      <c r="V313" s="499"/>
      <c r="W313" s="499"/>
      <c r="X313" s="499"/>
      <c r="Y313" s="499"/>
      <c r="Z313" s="499"/>
      <c r="AA313" s="499"/>
      <c r="AB313" s="499"/>
      <c r="AC313" s="499"/>
      <c r="AD313" s="499"/>
    </row>
    <row r="314" spans="18:30" x14ac:dyDescent="0.25">
      <c r="R314" s="499"/>
      <c r="S314" s="499"/>
      <c r="T314" s="499"/>
      <c r="U314" s="499"/>
      <c r="V314" s="499"/>
      <c r="W314" s="499"/>
      <c r="X314" s="499"/>
      <c r="Y314" s="499"/>
      <c r="Z314" s="499"/>
      <c r="AA314" s="499"/>
      <c r="AB314" s="499"/>
      <c r="AC314" s="499"/>
      <c r="AD314" s="499"/>
    </row>
    <row r="315" spans="18:30" x14ac:dyDescent="0.25">
      <c r="R315" s="499"/>
      <c r="S315" s="499"/>
      <c r="T315" s="499"/>
      <c r="U315" s="499"/>
      <c r="V315" s="499"/>
      <c r="W315" s="499"/>
      <c r="X315" s="499"/>
      <c r="Y315" s="499"/>
      <c r="Z315" s="499"/>
      <c r="AA315" s="499"/>
      <c r="AB315" s="499"/>
      <c r="AC315" s="499"/>
      <c r="AD315" s="499"/>
    </row>
    <row r="316" spans="18:30" x14ac:dyDescent="0.25">
      <c r="R316" s="499"/>
      <c r="S316" s="499"/>
      <c r="T316" s="499"/>
      <c r="U316" s="499"/>
      <c r="V316" s="499"/>
      <c r="W316" s="499"/>
      <c r="X316" s="499"/>
      <c r="Y316" s="499"/>
      <c r="Z316" s="499"/>
      <c r="AA316" s="499"/>
      <c r="AB316" s="499"/>
      <c r="AC316" s="499"/>
      <c r="AD316" s="499"/>
    </row>
    <row r="317" spans="18:30" x14ac:dyDescent="0.25">
      <c r="R317" s="499"/>
      <c r="S317" s="499"/>
      <c r="T317" s="499"/>
      <c r="U317" s="499"/>
      <c r="V317" s="499"/>
      <c r="W317" s="499"/>
      <c r="X317" s="499"/>
      <c r="Y317" s="499"/>
      <c r="Z317" s="499"/>
      <c r="AA317" s="499"/>
      <c r="AB317" s="499"/>
      <c r="AC317" s="499"/>
      <c r="AD317" s="499"/>
    </row>
    <row r="318" spans="18:30" x14ac:dyDescent="0.25">
      <c r="R318" s="499"/>
      <c r="S318" s="499"/>
      <c r="T318" s="499"/>
      <c r="U318" s="499"/>
      <c r="V318" s="499"/>
      <c r="W318" s="499"/>
      <c r="X318" s="499"/>
      <c r="Y318" s="499"/>
      <c r="Z318" s="499"/>
      <c r="AA318" s="499"/>
      <c r="AB318" s="499"/>
      <c r="AC318" s="499"/>
      <c r="AD318" s="499"/>
    </row>
    <row r="319" spans="18:30" x14ac:dyDescent="0.25">
      <c r="R319" s="499"/>
      <c r="S319" s="499"/>
      <c r="T319" s="499"/>
      <c r="U319" s="499"/>
      <c r="V319" s="499"/>
      <c r="W319" s="499"/>
      <c r="X319" s="499"/>
      <c r="Y319" s="499"/>
      <c r="Z319" s="499"/>
      <c r="AA319" s="499"/>
      <c r="AB319" s="499"/>
      <c r="AC319" s="499"/>
      <c r="AD319" s="499"/>
    </row>
    <row r="320" spans="18:30" x14ac:dyDescent="0.25">
      <c r="R320" s="499"/>
      <c r="S320" s="499"/>
      <c r="T320" s="499"/>
      <c r="U320" s="499"/>
      <c r="V320" s="499"/>
      <c r="W320" s="499"/>
      <c r="X320" s="499"/>
      <c r="Y320" s="499"/>
      <c r="Z320" s="499"/>
      <c r="AA320" s="499"/>
      <c r="AB320" s="499"/>
      <c r="AC320" s="499"/>
      <c r="AD320" s="499"/>
    </row>
    <row r="321" spans="18:30" x14ac:dyDescent="0.25">
      <c r="R321" s="499"/>
      <c r="S321" s="499"/>
      <c r="T321" s="499"/>
      <c r="U321" s="499"/>
      <c r="V321" s="499"/>
      <c r="W321" s="499"/>
      <c r="X321" s="499"/>
      <c r="Y321" s="499"/>
      <c r="Z321" s="499"/>
      <c r="AA321" s="499"/>
      <c r="AB321" s="499"/>
      <c r="AC321" s="499"/>
      <c r="AD321" s="499"/>
    </row>
    <row r="322" spans="18:30" x14ac:dyDescent="0.25">
      <c r="R322" s="499"/>
      <c r="S322" s="499"/>
      <c r="T322" s="499"/>
      <c r="U322" s="499"/>
      <c r="V322" s="499"/>
      <c r="W322" s="499"/>
      <c r="X322" s="499"/>
      <c r="Y322" s="499"/>
      <c r="Z322" s="499"/>
      <c r="AA322" s="499"/>
      <c r="AB322" s="499"/>
      <c r="AC322" s="499"/>
      <c r="AD322" s="499"/>
    </row>
    <row r="323" spans="18:30" x14ac:dyDescent="0.25">
      <c r="R323" s="499"/>
      <c r="S323" s="499"/>
      <c r="T323" s="499"/>
      <c r="U323" s="499"/>
      <c r="V323" s="499"/>
      <c r="W323" s="499"/>
      <c r="X323" s="499"/>
      <c r="Y323" s="499"/>
      <c r="Z323" s="499"/>
      <c r="AA323" s="499"/>
      <c r="AB323" s="499"/>
      <c r="AC323" s="499"/>
      <c r="AD323" s="499"/>
    </row>
    <row r="324" spans="18:30" x14ac:dyDescent="0.25">
      <c r="R324" s="499"/>
      <c r="S324" s="499"/>
      <c r="T324" s="499"/>
      <c r="U324" s="499"/>
      <c r="V324" s="499"/>
      <c r="W324" s="499"/>
      <c r="X324" s="499"/>
      <c r="Y324" s="499"/>
      <c r="Z324" s="499"/>
      <c r="AA324" s="499"/>
      <c r="AB324" s="499"/>
      <c r="AC324" s="499"/>
      <c r="AD324" s="499"/>
    </row>
    <row r="325" spans="18:30" x14ac:dyDescent="0.25">
      <c r="R325" s="499"/>
      <c r="S325" s="499"/>
      <c r="T325" s="499"/>
      <c r="U325" s="499"/>
      <c r="V325" s="499"/>
      <c r="W325" s="499"/>
      <c r="X325" s="499"/>
      <c r="Y325" s="499"/>
      <c r="Z325" s="499"/>
      <c r="AA325" s="499"/>
      <c r="AB325" s="499"/>
      <c r="AC325" s="499"/>
      <c r="AD325" s="499"/>
    </row>
    <row r="326" spans="18:30" x14ac:dyDescent="0.25">
      <c r="R326" s="499"/>
      <c r="S326" s="499"/>
      <c r="T326" s="499"/>
      <c r="U326" s="499"/>
      <c r="V326" s="499"/>
      <c r="W326" s="499"/>
      <c r="X326" s="499"/>
      <c r="Y326" s="499"/>
      <c r="Z326" s="499"/>
      <c r="AA326" s="499"/>
      <c r="AB326" s="499"/>
      <c r="AC326" s="499"/>
      <c r="AD326" s="499"/>
    </row>
    <row r="327" spans="18:30" x14ac:dyDescent="0.25">
      <c r="R327" s="499"/>
      <c r="S327" s="499"/>
      <c r="T327" s="499"/>
      <c r="U327" s="499"/>
      <c r="V327" s="499"/>
      <c r="W327" s="499"/>
      <c r="X327" s="499"/>
      <c r="Y327" s="499"/>
      <c r="Z327" s="499"/>
      <c r="AA327" s="499"/>
      <c r="AB327" s="499"/>
      <c r="AC327" s="499"/>
      <c r="AD327" s="499"/>
    </row>
    <row r="328" spans="18:30" x14ac:dyDescent="0.25">
      <c r="R328" s="499"/>
      <c r="S328" s="499"/>
      <c r="T328" s="499"/>
      <c r="U328" s="499"/>
      <c r="V328" s="499"/>
      <c r="W328" s="499"/>
      <c r="X328" s="499"/>
      <c r="Y328" s="499"/>
      <c r="Z328" s="499"/>
      <c r="AA328" s="499"/>
      <c r="AB328" s="499"/>
      <c r="AC328" s="499"/>
      <c r="AD328" s="499"/>
    </row>
    <row r="329" spans="18:30" x14ac:dyDescent="0.25">
      <c r="R329" s="499"/>
      <c r="S329" s="499"/>
      <c r="T329" s="499"/>
      <c r="U329" s="499"/>
      <c r="V329" s="499"/>
      <c r="W329" s="499"/>
      <c r="X329" s="499"/>
      <c r="Y329" s="499"/>
      <c r="Z329" s="499"/>
      <c r="AA329" s="499"/>
      <c r="AB329" s="499"/>
      <c r="AC329" s="499"/>
      <c r="AD329" s="499"/>
    </row>
    <row r="330" spans="18:30" x14ac:dyDescent="0.25">
      <c r="R330" s="499"/>
      <c r="S330" s="499"/>
      <c r="T330" s="499"/>
      <c r="U330" s="499"/>
      <c r="V330" s="499"/>
      <c r="W330" s="499"/>
      <c r="X330" s="499"/>
      <c r="Y330" s="499"/>
      <c r="Z330" s="499"/>
      <c r="AA330" s="499"/>
      <c r="AB330" s="499"/>
      <c r="AC330" s="499"/>
      <c r="AD330" s="499"/>
    </row>
    <row r="331" spans="18:30" x14ac:dyDescent="0.25">
      <c r="R331" s="499"/>
      <c r="S331" s="499"/>
      <c r="T331" s="499"/>
      <c r="U331" s="499"/>
      <c r="V331" s="499"/>
      <c r="W331" s="499"/>
      <c r="X331" s="499"/>
      <c r="Y331" s="499"/>
      <c r="Z331" s="499"/>
      <c r="AA331" s="499"/>
      <c r="AB331" s="499"/>
      <c r="AC331" s="499"/>
      <c r="AD331" s="499"/>
    </row>
    <row r="332" spans="18:30" x14ac:dyDescent="0.25">
      <c r="R332" s="499"/>
      <c r="S332" s="499"/>
      <c r="T332" s="499"/>
      <c r="U332" s="499"/>
      <c r="V332" s="499"/>
      <c r="W332" s="499"/>
      <c r="X332" s="499"/>
      <c r="Y332" s="499"/>
      <c r="Z332" s="499"/>
      <c r="AA332" s="499"/>
      <c r="AB332" s="499"/>
      <c r="AC332" s="499"/>
      <c r="AD332" s="499"/>
    </row>
    <row r="333" spans="18:30" x14ac:dyDescent="0.25">
      <c r="R333" s="499"/>
      <c r="S333" s="499"/>
      <c r="T333" s="499"/>
      <c r="U333" s="499"/>
      <c r="V333" s="499"/>
      <c r="W333" s="499"/>
      <c r="X333" s="499"/>
      <c r="Y333" s="499"/>
      <c r="Z333" s="499"/>
      <c r="AA333" s="499"/>
      <c r="AB333" s="499"/>
      <c r="AC333" s="499"/>
      <c r="AD333" s="499"/>
    </row>
    <row r="334" spans="18:30" x14ac:dyDescent="0.25">
      <c r="R334" s="499"/>
      <c r="S334" s="499"/>
      <c r="T334" s="499"/>
      <c r="U334" s="499"/>
      <c r="V334" s="499"/>
      <c r="W334" s="499"/>
      <c r="X334" s="499"/>
      <c r="Y334" s="499"/>
      <c r="Z334" s="499"/>
      <c r="AA334" s="499"/>
      <c r="AB334" s="499"/>
      <c r="AC334" s="499"/>
      <c r="AD334" s="499"/>
    </row>
    <row r="335" spans="18:30" x14ac:dyDescent="0.25">
      <c r="R335" s="499"/>
      <c r="S335" s="499"/>
      <c r="T335" s="499"/>
      <c r="U335" s="499"/>
      <c r="V335" s="499"/>
      <c r="W335" s="499"/>
      <c r="X335" s="499"/>
      <c r="Y335" s="499"/>
      <c r="Z335" s="499"/>
      <c r="AA335" s="499"/>
      <c r="AB335" s="499"/>
      <c r="AC335" s="499"/>
      <c r="AD335" s="499"/>
    </row>
    <row r="336" spans="18:30" x14ac:dyDescent="0.25">
      <c r="R336" s="499"/>
      <c r="S336" s="499"/>
      <c r="T336" s="499"/>
      <c r="U336" s="499"/>
      <c r="V336" s="499"/>
      <c r="W336" s="499"/>
      <c r="X336" s="499"/>
      <c r="Y336" s="499"/>
      <c r="Z336" s="499"/>
      <c r="AA336" s="499"/>
      <c r="AB336" s="499"/>
      <c r="AC336" s="499"/>
      <c r="AD336" s="499"/>
    </row>
    <row r="337" spans="18:30" x14ac:dyDescent="0.25">
      <c r="R337" s="499"/>
      <c r="S337" s="499"/>
      <c r="T337" s="499"/>
      <c r="U337" s="499"/>
      <c r="V337" s="499"/>
      <c r="W337" s="499"/>
      <c r="X337" s="499"/>
      <c r="Y337" s="499"/>
      <c r="Z337" s="499"/>
      <c r="AA337" s="499"/>
      <c r="AB337" s="499"/>
      <c r="AC337" s="499"/>
      <c r="AD337" s="499"/>
    </row>
    <row r="338" spans="18:30" x14ac:dyDescent="0.25">
      <c r="R338" s="499"/>
      <c r="S338" s="499"/>
      <c r="T338" s="499"/>
      <c r="U338" s="499"/>
      <c r="V338" s="499"/>
      <c r="W338" s="499"/>
      <c r="X338" s="499"/>
      <c r="Y338" s="499"/>
      <c r="Z338" s="499"/>
      <c r="AA338" s="499"/>
      <c r="AB338" s="499"/>
      <c r="AC338" s="499"/>
      <c r="AD338" s="499"/>
    </row>
    <row r="339" spans="18:30" x14ac:dyDescent="0.25">
      <c r="R339" s="499"/>
      <c r="S339" s="499"/>
      <c r="T339" s="499"/>
      <c r="U339" s="499"/>
      <c r="V339" s="499"/>
      <c r="W339" s="499"/>
      <c r="X339" s="499"/>
      <c r="Y339" s="499"/>
      <c r="Z339" s="499"/>
      <c r="AA339" s="499"/>
      <c r="AB339" s="499"/>
      <c r="AC339" s="499"/>
      <c r="AD339" s="499"/>
    </row>
    <row r="340" spans="18:30" x14ac:dyDescent="0.25">
      <c r="R340" s="499"/>
      <c r="S340" s="499"/>
      <c r="T340" s="499"/>
      <c r="U340" s="499"/>
      <c r="V340" s="499"/>
      <c r="W340" s="499"/>
      <c r="X340" s="499"/>
      <c r="Y340" s="499"/>
      <c r="Z340" s="499"/>
      <c r="AA340" s="499"/>
      <c r="AB340" s="499"/>
      <c r="AC340" s="499"/>
      <c r="AD340" s="499"/>
    </row>
    <row r="341" spans="18:30" x14ac:dyDescent="0.25">
      <c r="R341" s="499"/>
      <c r="S341" s="499"/>
      <c r="T341" s="499"/>
      <c r="U341" s="499"/>
      <c r="V341" s="499"/>
      <c r="W341" s="499"/>
      <c r="X341" s="499"/>
      <c r="Y341" s="499"/>
      <c r="Z341" s="499"/>
      <c r="AA341" s="499"/>
      <c r="AB341" s="499"/>
      <c r="AC341" s="499"/>
      <c r="AD341" s="499"/>
    </row>
    <row r="342" spans="18:30" x14ac:dyDescent="0.25">
      <c r="R342" s="499"/>
      <c r="S342" s="499"/>
      <c r="T342" s="499"/>
      <c r="U342" s="499"/>
      <c r="V342" s="499"/>
      <c r="W342" s="499"/>
      <c r="X342" s="499"/>
      <c r="Y342" s="499"/>
      <c r="Z342" s="499"/>
      <c r="AA342" s="499"/>
      <c r="AB342" s="499"/>
      <c r="AC342" s="499"/>
      <c r="AD342" s="499"/>
    </row>
    <row r="343" spans="18:30" x14ac:dyDescent="0.25">
      <c r="R343" s="499"/>
      <c r="S343" s="499"/>
      <c r="T343" s="499"/>
      <c r="U343" s="499"/>
      <c r="V343" s="499"/>
      <c r="W343" s="499"/>
      <c r="X343" s="499"/>
      <c r="Y343" s="499"/>
      <c r="Z343" s="499"/>
      <c r="AA343" s="499"/>
      <c r="AB343" s="499"/>
      <c r="AC343" s="499"/>
      <c r="AD343" s="499"/>
    </row>
    <row r="344" spans="18:30" x14ac:dyDescent="0.25">
      <c r="R344" s="499"/>
      <c r="S344" s="499"/>
      <c r="T344" s="499"/>
      <c r="U344" s="499"/>
      <c r="V344" s="499"/>
      <c r="W344" s="499"/>
      <c r="X344" s="499"/>
      <c r="Y344" s="499"/>
      <c r="Z344" s="499"/>
      <c r="AA344" s="499"/>
      <c r="AB344" s="499"/>
      <c r="AC344" s="499"/>
      <c r="AD344" s="499"/>
    </row>
    <row r="345" spans="18:30" x14ac:dyDescent="0.25">
      <c r="R345" s="499"/>
      <c r="S345" s="499"/>
      <c r="T345" s="499"/>
      <c r="U345" s="499"/>
      <c r="V345" s="499"/>
      <c r="W345" s="499"/>
      <c r="X345" s="499"/>
      <c r="Y345" s="499"/>
      <c r="Z345" s="499"/>
      <c r="AA345" s="499"/>
      <c r="AB345" s="499"/>
      <c r="AC345" s="499"/>
      <c r="AD345" s="499"/>
    </row>
    <row r="346" spans="18:30" x14ac:dyDescent="0.25">
      <c r="R346" s="499"/>
      <c r="S346" s="499"/>
      <c r="T346" s="499"/>
      <c r="U346" s="499"/>
      <c r="V346" s="499"/>
      <c r="W346" s="499"/>
      <c r="X346" s="499"/>
      <c r="Y346" s="499"/>
      <c r="Z346" s="499"/>
      <c r="AA346" s="499"/>
      <c r="AB346" s="499"/>
      <c r="AC346" s="499"/>
      <c r="AD346" s="499"/>
    </row>
    <row r="347" spans="18:30" x14ac:dyDescent="0.25">
      <c r="R347" s="499"/>
      <c r="S347" s="499"/>
      <c r="T347" s="499"/>
      <c r="U347" s="499"/>
      <c r="V347" s="499"/>
      <c r="W347" s="499"/>
      <c r="X347" s="499"/>
      <c r="Y347" s="499"/>
      <c r="Z347" s="499"/>
      <c r="AA347" s="499"/>
      <c r="AB347" s="499"/>
      <c r="AC347" s="499"/>
      <c r="AD347" s="499"/>
    </row>
    <row r="348" spans="18:30" x14ac:dyDescent="0.25">
      <c r="R348" s="499"/>
      <c r="S348" s="499"/>
      <c r="T348" s="499"/>
      <c r="U348" s="499"/>
      <c r="V348" s="499"/>
      <c r="W348" s="499"/>
      <c r="X348" s="499"/>
      <c r="Y348" s="499"/>
      <c r="Z348" s="499"/>
      <c r="AA348" s="499"/>
      <c r="AB348" s="499"/>
      <c r="AC348" s="499"/>
      <c r="AD348" s="499"/>
    </row>
    <row r="349" spans="18:30" x14ac:dyDescent="0.25">
      <c r="R349" s="499"/>
      <c r="S349" s="499"/>
      <c r="T349" s="499"/>
      <c r="U349" s="499"/>
      <c r="V349" s="499"/>
      <c r="W349" s="499"/>
      <c r="X349" s="499"/>
      <c r="Y349" s="499"/>
      <c r="Z349" s="499"/>
      <c r="AA349" s="499"/>
      <c r="AB349" s="499"/>
      <c r="AC349" s="499"/>
      <c r="AD349" s="499"/>
    </row>
    <row r="350" spans="18:30" x14ac:dyDescent="0.25">
      <c r="R350" s="499"/>
      <c r="S350" s="499"/>
      <c r="T350" s="499"/>
      <c r="U350" s="499"/>
      <c r="V350" s="499"/>
      <c r="W350" s="499"/>
      <c r="X350" s="499"/>
      <c r="Y350" s="499"/>
      <c r="Z350" s="499"/>
      <c r="AA350" s="499"/>
      <c r="AB350" s="499"/>
      <c r="AC350" s="499"/>
      <c r="AD350" s="499"/>
    </row>
    <row r="351" spans="18:30" x14ac:dyDescent="0.25">
      <c r="R351" s="499"/>
      <c r="S351" s="499"/>
      <c r="T351" s="499"/>
      <c r="U351" s="499"/>
      <c r="V351" s="499"/>
      <c r="W351" s="499"/>
      <c r="X351" s="499"/>
      <c r="Y351" s="499"/>
      <c r="Z351" s="499"/>
      <c r="AA351" s="499"/>
      <c r="AB351" s="499"/>
      <c r="AC351" s="499"/>
      <c r="AD351" s="499"/>
    </row>
    <row r="352" spans="18:30" x14ac:dyDescent="0.25">
      <c r="R352" s="499"/>
      <c r="S352" s="499"/>
      <c r="T352" s="499"/>
      <c r="U352" s="499"/>
      <c r="V352" s="499"/>
      <c r="W352" s="499"/>
      <c r="X352" s="499"/>
      <c r="Y352" s="499"/>
      <c r="Z352" s="499"/>
      <c r="AA352" s="499"/>
      <c r="AB352" s="499"/>
      <c r="AC352" s="499"/>
      <c r="AD352" s="499"/>
    </row>
    <row r="353" spans="18:30" x14ac:dyDescent="0.25">
      <c r="R353" s="499"/>
      <c r="S353" s="499"/>
      <c r="T353" s="499"/>
      <c r="U353" s="499"/>
      <c r="V353" s="499"/>
      <c r="W353" s="499"/>
      <c r="X353" s="499"/>
      <c r="Y353" s="499"/>
      <c r="Z353" s="499"/>
      <c r="AA353" s="499"/>
      <c r="AB353" s="499"/>
      <c r="AC353" s="499"/>
      <c r="AD353" s="499"/>
    </row>
    <row r="354" spans="18:30" x14ac:dyDescent="0.25">
      <c r="R354" s="499"/>
      <c r="S354" s="499"/>
      <c r="T354" s="499"/>
      <c r="U354" s="499"/>
      <c r="V354" s="499"/>
      <c r="W354" s="499"/>
      <c r="X354" s="499"/>
      <c r="Y354" s="499"/>
      <c r="Z354" s="499"/>
      <c r="AA354" s="499"/>
      <c r="AB354" s="499"/>
      <c r="AC354" s="499"/>
      <c r="AD354" s="499"/>
    </row>
    <row r="355" spans="18:30" x14ac:dyDescent="0.25">
      <c r="R355" s="499"/>
      <c r="S355" s="499"/>
      <c r="T355" s="499"/>
      <c r="U355" s="499"/>
      <c r="V355" s="499"/>
      <c r="W355" s="499"/>
      <c r="X355" s="499"/>
      <c r="Y355" s="499"/>
      <c r="Z355" s="499"/>
      <c r="AA355" s="499"/>
      <c r="AB355" s="499"/>
      <c r="AC355" s="499"/>
      <c r="AD355" s="499"/>
    </row>
    <row r="356" spans="18:30" x14ac:dyDescent="0.25">
      <c r="R356" s="499"/>
      <c r="S356" s="499"/>
      <c r="T356" s="499"/>
      <c r="U356" s="499"/>
      <c r="V356" s="499"/>
      <c r="W356" s="499"/>
      <c r="X356" s="499"/>
      <c r="Y356" s="499"/>
      <c r="Z356" s="499"/>
      <c r="AA356" s="499"/>
      <c r="AB356" s="499"/>
      <c r="AC356" s="499"/>
      <c r="AD356" s="499"/>
    </row>
    <row r="357" spans="18:30" x14ac:dyDescent="0.25">
      <c r="R357" s="499"/>
      <c r="S357" s="499"/>
      <c r="T357" s="499"/>
      <c r="U357" s="499"/>
      <c r="V357" s="499"/>
      <c r="W357" s="499"/>
      <c r="X357" s="499"/>
      <c r="Y357" s="499"/>
      <c r="Z357" s="499"/>
      <c r="AA357" s="499"/>
      <c r="AB357" s="499"/>
      <c r="AC357" s="499"/>
      <c r="AD357" s="499"/>
    </row>
    <row r="358" spans="18:30" x14ac:dyDescent="0.25">
      <c r="R358" s="499"/>
      <c r="S358" s="499"/>
      <c r="T358" s="499"/>
      <c r="U358" s="499"/>
      <c r="V358" s="499"/>
      <c r="W358" s="499"/>
      <c r="X358" s="499"/>
      <c r="Y358" s="499"/>
      <c r="Z358" s="499"/>
      <c r="AA358" s="499"/>
      <c r="AB358" s="499"/>
      <c r="AC358" s="499"/>
      <c r="AD358" s="499"/>
    </row>
    <row r="359" spans="18:30" x14ac:dyDescent="0.25">
      <c r="R359" s="499"/>
      <c r="S359" s="499"/>
      <c r="T359" s="499"/>
      <c r="U359" s="499"/>
      <c r="V359" s="499"/>
      <c r="W359" s="499"/>
      <c r="X359" s="499"/>
      <c r="Y359" s="499"/>
      <c r="Z359" s="499"/>
      <c r="AA359" s="499"/>
      <c r="AB359" s="499"/>
      <c r="AC359" s="499"/>
      <c r="AD359" s="499"/>
    </row>
    <row r="360" spans="18:30" x14ac:dyDescent="0.25">
      <c r="R360" s="499"/>
      <c r="S360" s="499"/>
      <c r="T360" s="499"/>
      <c r="U360" s="499"/>
      <c r="V360" s="499"/>
      <c r="W360" s="499"/>
      <c r="X360" s="499"/>
      <c r="Y360" s="499"/>
      <c r="Z360" s="499"/>
      <c r="AA360" s="499"/>
      <c r="AB360" s="499"/>
      <c r="AC360" s="499"/>
      <c r="AD360" s="499"/>
    </row>
    <row r="361" spans="18:30" x14ac:dyDescent="0.25">
      <c r="R361" s="499"/>
      <c r="S361" s="499"/>
      <c r="T361" s="499"/>
      <c r="U361" s="499"/>
      <c r="V361" s="499"/>
      <c r="W361" s="499"/>
      <c r="X361" s="499"/>
      <c r="Y361" s="499"/>
      <c r="Z361" s="499"/>
      <c r="AA361" s="499"/>
      <c r="AB361" s="499"/>
      <c r="AC361" s="499"/>
      <c r="AD361" s="499"/>
    </row>
    <row r="362" spans="18:30" x14ac:dyDescent="0.25">
      <c r="R362" s="499"/>
      <c r="S362" s="499"/>
      <c r="T362" s="499"/>
      <c r="U362" s="499"/>
      <c r="V362" s="499"/>
      <c r="W362" s="499"/>
      <c r="X362" s="499"/>
      <c r="Y362" s="499"/>
      <c r="Z362" s="499"/>
      <c r="AA362" s="499"/>
      <c r="AB362" s="499"/>
      <c r="AC362" s="499"/>
      <c r="AD362" s="499"/>
    </row>
    <row r="363" spans="18:30" x14ac:dyDescent="0.25">
      <c r="R363" s="499"/>
      <c r="S363" s="499"/>
      <c r="T363" s="499"/>
      <c r="U363" s="499"/>
      <c r="V363" s="499"/>
      <c r="W363" s="499"/>
      <c r="X363" s="499"/>
      <c r="Y363" s="499"/>
      <c r="Z363" s="499"/>
      <c r="AA363" s="499"/>
      <c r="AB363" s="499"/>
      <c r="AC363" s="499"/>
      <c r="AD363" s="499"/>
    </row>
    <row r="364" spans="18:30" x14ac:dyDescent="0.25">
      <c r="R364" s="499"/>
      <c r="S364" s="499"/>
      <c r="T364" s="499"/>
      <c r="U364" s="499"/>
      <c r="V364" s="499"/>
      <c r="W364" s="499"/>
      <c r="X364" s="499"/>
      <c r="Y364" s="499"/>
      <c r="Z364" s="499"/>
      <c r="AA364" s="499"/>
      <c r="AB364" s="499"/>
      <c r="AC364" s="499"/>
      <c r="AD364" s="499"/>
    </row>
    <row r="365" spans="18:30" x14ac:dyDescent="0.25">
      <c r="R365" s="499"/>
      <c r="S365" s="499"/>
      <c r="T365" s="499"/>
      <c r="U365" s="499"/>
      <c r="V365" s="499"/>
      <c r="W365" s="499"/>
      <c r="X365" s="499"/>
      <c r="Y365" s="499"/>
      <c r="Z365" s="499"/>
      <c r="AA365" s="499"/>
      <c r="AB365" s="499"/>
      <c r="AC365" s="499"/>
      <c r="AD365" s="499"/>
    </row>
    <row r="366" spans="18:30" x14ac:dyDescent="0.25">
      <c r="R366" s="499"/>
      <c r="S366" s="499"/>
      <c r="T366" s="499"/>
      <c r="U366" s="499"/>
      <c r="V366" s="499"/>
      <c r="W366" s="499"/>
      <c r="X366" s="499"/>
      <c r="Y366" s="499"/>
      <c r="Z366" s="499"/>
      <c r="AA366" s="499"/>
      <c r="AB366" s="499"/>
      <c r="AC366" s="499"/>
      <c r="AD366" s="499"/>
    </row>
    <row r="367" spans="18:30" x14ac:dyDescent="0.25">
      <c r="R367" s="499"/>
      <c r="S367" s="499"/>
      <c r="T367" s="499"/>
      <c r="U367" s="499"/>
      <c r="V367" s="499"/>
      <c r="W367" s="499"/>
      <c r="X367" s="499"/>
      <c r="Y367" s="499"/>
      <c r="Z367" s="499"/>
      <c r="AA367" s="499"/>
      <c r="AB367" s="499"/>
      <c r="AC367" s="499"/>
      <c r="AD367" s="499"/>
    </row>
    <row r="368" spans="18:30" x14ac:dyDescent="0.25">
      <c r="R368" s="499"/>
      <c r="S368" s="499"/>
      <c r="T368" s="499"/>
      <c r="U368" s="499"/>
      <c r="V368" s="499"/>
      <c r="W368" s="499"/>
      <c r="X368" s="499"/>
      <c r="Y368" s="499"/>
      <c r="Z368" s="499"/>
      <c r="AA368" s="499"/>
      <c r="AB368" s="499"/>
      <c r="AC368" s="499"/>
      <c r="AD368" s="499"/>
    </row>
    <row r="369" spans="18:30" x14ac:dyDescent="0.25">
      <c r="R369" s="499"/>
      <c r="S369" s="499"/>
      <c r="T369" s="499"/>
      <c r="U369" s="499"/>
      <c r="V369" s="499"/>
      <c r="W369" s="499"/>
      <c r="X369" s="499"/>
      <c r="Y369" s="499"/>
      <c r="Z369" s="499"/>
      <c r="AA369" s="499"/>
      <c r="AB369" s="499"/>
      <c r="AC369" s="499"/>
      <c r="AD369" s="499"/>
    </row>
    <row r="370" spans="18:30" x14ac:dyDescent="0.25">
      <c r="R370" s="499"/>
      <c r="S370" s="499"/>
      <c r="T370" s="499"/>
      <c r="U370" s="499"/>
      <c r="V370" s="499"/>
      <c r="W370" s="499"/>
      <c r="X370" s="499"/>
      <c r="Y370" s="499"/>
      <c r="Z370" s="499"/>
      <c r="AA370" s="499"/>
      <c r="AB370" s="499"/>
      <c r="AC370" s="499"/>
      <c r="AD370" s="499"/>
    </row>
    <row r="371" spans="18:30" x14ac:dyDescent="0.25">
      <c r="R371" s="499"/>
      <c r="S371" s="499"/>
      <c r="T371" s="499"/>
      <c r="U371" s="499"/>
      <c r="V371" s="499"/>
      <c r="W371" s="499"/>
      <c r="X371" s="499"/>
      <c r="Y371" s="499"/>
      <c r="Z371" s="499"/>
      <c r="AA371" s="499"/>
      <c r="AB371" s="499"/>
      <c r="AC371" s="499"/>
      <c r="AD371" s="499"/>
    </row>
    <row r="372" spans="18:30" x14ac:dyDescent="0.25">
      <c r="R372" s="499"/>
      <c r="S372" s="499"/>
      <c r="T372" s="499"/>
      <c r="U372" s="499"/>
      <c r="V372" s="499"/>
      <c r="W372" s="499"/>
      <c r="X372" s="499"/>
      <c r="Y372" s="499"/>
      <c r="Z372" s="499"/>
      <c r="AA372" s="499"/>
      <c r="AB372" s="499"/>
      <c r="AC372" s="499"/>
      <c r="AD372" s="499"/>
    </row>
    <row r="373" spans="18:30" x14ac:dyDescent="0.25">
      <c r="R373" s="499"/>
      <c r="S373" s="499"/>
      <c r="T373" s="499"/>
      <c r="U373" s="499"/>
      <c r="V373" s="499"/>
      <c r="W373" s="499"/>
      <c r="X373" s="499"/>
      <c r="Y373" s="499"/>
      <c r="Z373" s="499"/>
      <c r="AA373" s="499"/>
      <c r="AB373" s="499"/>
      <c r="AC373" s="499"/>
      <c r="AD373" s="499"/>
    </row>
    <row r="374" spans="18:30" x14ac:dyDescent="0.25">
      <c r="R374" s="499"/>
      <c r="S374" s="499"/>
      <c r="T374" s="499"/>
      <c r="U374" s="499"/>
      <c r="V374" s="499"/>
      <c r="W374" s="499"/>
      <c r="X374" s="499"/>
      <c r="Y374" s="499"/>
      <c r="Z374" s="499"/>
      <c r="AA374" s="499"/>
      <c r="AB374" s="499"/>
      <c r="AC374" s="499"/>
      <c r="AD374" s="499"/>
    </row>
    <row r="375" spans="18:30" x14ac:dyDescent="0.25">
      <c r="R375" s="499"/>
      <c r="S375" s="499"/>
      <c r="T375" s="499"/>
      <c r="U375" s="499"/>
      <c r="V375" s="499"/>
      <c r="W375" s="499"/>
      <c r="X375" s="499"/>
      <c r="Y375" s="499"/>
      <c r="Z375" s="499"/>
      <c r="AA375" s="499"/>
      <c r="AB375" s="499"/>
      <c r="AC375" s="499"/>
      <c r="AD375" s="499"/>
    </row>
    <row r="376" spans="18:30" x14ac:dyDescent="0.25">
      <c r="R376" s="499"/>
      <c r="S376" s="499"/>
      <c r="T376" s="499"/>
      <c r="U376" s="499"/>
      <c r="V376" s="499"/>
      <c r="W376" s="499"/>
      <c r="X376" s="499"/>
      <c r="Y376" s="499"/>
      <c r="Z376" s="499"/>
      <c r="AA376" s="499"/>
      <c r="AB376" s="499"/>
      <c r="AC376" s="499"/>
      <c r="AD376" s="499"/>
    </row>
    <row r="377" spans="18:30" x14ac:dyDescent="0.25">
      <c r="R377" s="499"/>
      <c r="S377" s="499"/>
      <c r="T377" s="499"/>
      <c r="U377" s="499"/>
      <c r="V377" s="499"/>
      <c r="W377" s="499"/>
      <c r="X377" s="499"/>
      <c r="Y377" s="499"/>
      <c r="Z377" s="499"/>
      <c r="AA377" s="499"/>
      <c r="AB377" s="499"/>
      <c r="AC377" s="499"/>
      <c r="AD377" s="499"/>
    </row>
    <row r="378" spans="18:30" x14ac:dyDescent="0.25">
      <c r="R378" s="499"/>
      <c r="S378" s="499"/>
      <c r="T378" s="499"/>
      <c r="U378" s="499"/>
      <c r="V378" s="499"/>
      <c r="W378" s="499"/>
      <c r="X378" s="499"/>
      <c r="Y378" s="499"/>
      <c r="Z378" s="499"/>
      <c r="AA378" s="499"/>
      <c r="AB378" s="499"/>
      <c r="AC378" s="499"/>
      <c r="AD378" s="499"/>
    </row>
    <row r="379" spans="18:30" x14ac:dyDescent="0.25">
      <c r="R379" s="499"/>
      <c r="S379" s="499"/>
      <c r="T379" s="499"/>
      <c r="U379" s="499"/>
      <c r="V379" s="499"/>
      <c r="W379" s="499"/>
      <c r="X379" s="499"/>
      <c r="Y379" s="499"/>
      <c r="Z379" s="499"/>
      <c r="AA379" s="499"/>
      <c r="AB379" s="499"/>
      <c r="AC379" s="499"/>
      <c r="AD379" s="499"/>
    </row>
    <row r="380" spans="18:30" x14ac:dyDescent="0.25">
      <c r="R380" s="499"/>
      <c r="S380" s="499"/>
      <c r="T380" s="499"/>
      <c r="U380" s="499"/>
      <c r="V380" s="499"/>
      <c r="W380" s="499"/>
      <c r="X380" s="499"/>
      <c r="Y380" s="499"/>
      <c r="Z380" s="499"/>
      <c r="AA380" s="499"/>
      <c r="AB380" s="499"/>
      <c r="AC380" s="499"/>
      <c r="AD380" s="499"/>
    </row>
    <row r="381" spans="18:30" x14ac:dyDescent="0.25">
      <c r="R381" s="499"/>
      <c r="S381" s="499"/>
      <c r="T381" s="499"/>
      <c r="U381" s="499"/>
      <c r="V381" s="499"/>
      <c r="W381" s="499"/>
      <c r="X381" s="499"/>
      <c r="Y381" s="499"/>
      <c r="Z381" s="499"/>
      <c r="AA381" s="499"/>
      <c r="AB381" s="499"/>
      <c r="AC381" s="499"/>
      <c r="AD381" s="499"/>
    </row>
    <row r="382" spans="18:30" x14ac:dyDescent="0.25">
      <c r="R382" s="499"/>
      <c r="S382" s="499"/>
      <c r="T382" s="499"/>
      <c r="U382" s="499"/>
      <c r="V382" s="499"/>
      <c r="W382" s="499"/>
      <c r="X382" s="499"/>
      <c r="Y382" s="499"/>
      <c r="Z382" s="499"/>
      <c r="AA382" s="499"/>
      <c r="AB382" s="499"/>
      <c r="AC382" s="499"/>
      <c r="AD382" s="499"/>
    </row>
    <row r="383" spans="18:30" x14ac:dyDescent="0.25">
      <c r="R383" s="499"/>
      <c r="S383" s="499"/>
      <c r="T383" s="499"/>
      <c r="U383" s="499"/>
      <c r="V383" s="499"/>
      <c r="W383" s="499"/>
      <c r="X383" s="499"/>
      <c r="Y383" s="499"/>
      <c r="Z383" s="499"/>
      <c r="AA383" s="499"/>
      <c r="AB383" s="499"/>
      <c r="AC383" s="499"/>
      <c r="AD383" s="499"/>
    </row>
    <row r="384" spans="18:30" x14ac:dyDescent="0.25">
      <c r="R384" s="499"/>
      <c r="S384" s="499"/>
      <c r="T384" s="499"/>
      <c r="U384" s="499"/>
      <c r="V384" s="499"/>
      <c r="W384" s="499"/>
      <c r="X384" s="499"/>
      <c r="Y384" s="499"/>
      <c r="Z384" s="499"/>
      <c r="AA384" s="499"/>
      <c r="AB384" s="499"/>
      <c r="AC384" s="499"/>
      <c r="AD384" s="499"/>
    </row>
    <row r="385" spans="18:30" x14ac:dyDescent="0.25">
      <c r="R385" s="499"/>
      <c r="S385" s="499"/>
      <c r="T385" s="499"/>
      <c r="U385" s="499"/>
      <c r="V385" s="499"/>
      <c r="W385" s="499"/>
      <c r="X385" s="499"/>
      <c r="Y385" s="499"/>
      <c r="Z385" s="499"/>
      <c r="AA385" s="499"/>
      <c r="AB385" s="499"/>
      <c r="AC385" s="499"/>
      <c r="AD385" s="499"/>
    </row>
    <row r="386" spans="18:30" x14ac:dyDescent="0.25">
      <c r="R386" s="499"/>
      <c r="S386" s="499"/>
      <c r="T386" s="499"/>
      <c r="U386" s="499"/>
      <c r="V386" s="499"/>
      <c r="W386" s="499"/>
      <c r="X386" s="499"/>
      <c r="Y386" s="499"/>
      <c r="Z386" s="499"/>
      <c r="AA386" s="499"/>
      <c r="AB386" s="499"/>
      <c r="AC386" s="499"/>
      <c r="AD386" s="499"/>
    </row>
    <row r="387" spans="18:30" x14ac:dyDescent="0.25">
      <c r="R387" s="499"/>
      <c r="S387" s="499"/>
      <c r="T387" s="499"/>
      <c r="U387" s="499"/>
      <c r="V387" s="499"/>
      <c r="W387" s="499"/>
      <c r="X387" s="499"/>
      <c r="Y387" s="499"/>
      <c r="Z387" s="499"/>
      <c r="AA387" s="499"/>
      <c r="AB387" s="499"/>
      <c r="AC387" s="499"/>
      <c r="AD387" s="499"/>
    </row>
    <row r="388" spans="18:30" x14ac:dyDescent="0.25">
      <c r="R388" s="499"/>
      <c r="S388" s="499"/>
      <c r="T388" s="499"/>
      <c r="U388" s="499"/>
      <c r="V388" s="499"/>
      <c r="W388" s="499"/>
      <c r="X388" s="499"/>
      <c r="Y388" s="499"/>
      <c r="Z388" s="499"/>
      <c r="AA388" s="499"/>
      <c r="AB388" s="499"/>
      <c r="AC388" s="499"/>
      <c r="AD388" s="499"/>
    </row>
    <row r="389" spans="18:30" x14ac:dyDescent="0.25">
      <c r="R389" s="499"/>
      <c r="S389" s="499"/>
      <c r="T389" s="499"/>
      <c r="U389" s="499"/>
      <c r="V389" s="499"/>
      <c r="W389" s="499"/>
      <c r="X389" s="499"/>
      <c r="Y389" s="499"/>
      <c r="Z389" s="499"/>
      <c r="AA389" s="499"/>
      <c r="AB389" s="499"/>
      <c r="AC389" s="499"/>
      <c r="AD389" s="499"/>
    </row>
    <row r="390" spans="18:30" x14ac:dyDescent="0.25">
      <c r="R390" s="499"/>
      <c r="S390" s="499"/>
      <c r="T390" s="499"/>
      <c r="U390" s="499"/>
      <c r="V390" s="499"/>
      <c r="W390" s="499"/>
      <c r="X390" s="499"/>
      <c r="Y390" s="499"/>
      <c r="Z390" s="499"/>
      <c r="AA390" s="499"/>
      <c r="AB390" s="499"/>
      <c r="AC390" s="499"/>
      <c r="AD390" s="499"/>
    </row>
    <row r="391" spans="18:30" x14ac:dyDescent="0.25">
      <c r="R391" s="499"/>
      <c r="S391" s="499"/>
      <c r="T391" s="499"/>
      <c r="U391" s="499"/>
      <c r="V391" s="499"/>
      <c r="W391" s="499"/>
      <c r="X391" s="499"/>
      <c r="Y391" s="499"/>
      <c r="Z391" s="499"/>
      <c r="AA391" s="499"/>
      <c r="AB391" s="499"/>
      <c r="AC391" s="499"/>
      <c r="AD391" s="499"/>
    </row>
    <row r="392" spans="18:30" x14ac:dyDescent="0.25">
      <c r="R392" s="499"/>
      <c r="S392" s="499"/>
      <c r="T392" s="499"/>
      <c r="U392" s="499"/>
      <c r="V392" s="499"/>
      <c r="W392" s="499"/>
      <c r="X392" s="499"/>
      <c r="Y392" s="499"/>
      <c r="Z392" s="499"/>
      <c r="AA392" s="499"/>
      <c r="AB392" s="499"/>
      <c r="AC392" s="499"/>
      <c r="AD392" s="499"/>
    </row>
    <row r="393" spans="18:30" x14ac:dyDescent="0.25">
      <c r="R393" s="499"/>
      <c r="S393" s="499"/>
      <c r="T393" s="499"/>
      <c r="U393" s="499"/>
      <c r="V393" s="499"/>
      <c r="W393" s="499"/>
      <c r="X393" s="499"/>
      <c r="Y393" s="499"/>
      <c r="Z393" s="499"/>
      <c r="AA393" s="499"/>
      <c r="AB393" s="499"/>
      <c r="AC393" s="499"/>
      <c r="AD393" s="499"/>
    </row>
    <row r="394" spans="18:30" x14ac:dyDescent="0.25">
      <c r="R394" s="499"/>
      <c r="S394" s="499"/>
      <c r="T394" s="499"/>
      <c r="U394" s="499"/>
      <c r="V394" s="499"/>
      <c r="W394" s="499"/>
      <c r="X394" s="499"/>
      <c r="Y394" s="499"/>
      <c r="Z394" s="499"/>
      <c r="AA394" s="499"/>
      <c r="AB394" s="499"/>
      <c r="AC394" s="499"/>
      <c r="AD394" s="499"/>
    </row>
    <row r="395" spans="18:30" x14ac:dyDescent="0.25">
      <c r="R395" s="499"/>
      <c r="S395" s="499"/>
      <c r="T395" s="499"/>
      <c r="U395" s="499"/>
      <c r="V395" s="499"/>
      <c r="W395" s="499"/>
      <c r="X395" s="499"/>
      <c r="Y395" s="499"/>
      <c r="Z395" s="499"/>
      <c r="AA395" s="499"/>
      <c r="AB395" s="499"/>
      <c r="AC395" s="499"/>
      <c r="AD395" s="499"/>
    </row>
    <row r="396" spans="18:30" x14ac:dyDescent="0.25">
      <c r="R396" s="499"/>
      <c r="S396" s="499"/>
      <c r="T396" s="499"/>
      <c r="U396" s="499"/>
      <c r="V396" s="499"/>
      <c r="W396" s="499"/>
      <c r="X396" s="499"/>
      <c r="Y396" s="499"/>
      <c r="Z396" s="499"/>
      <c r="AA396" s="499"/>
      <c r="AB396" s="499"/>
      <c r="AC396" s="499"/>
      <c r="AD396" s="499"/>
    </row>
    <row r="397" spans="18:30" x14ac:dyDescent="0.25">
      <c r="R397" s="499"/>
      <c r="S397" s="499"/>
      <c r="T397" s="499"/>
      <c r="U397" s="499"/>
      <c r="V397" s="499"/>
      <c r="W397" s="499"/>
      <c r="X397" s="499"/>
      <c r="Y397" s="499"/>
      <c r="Z397" s="499"/>
      <c r="AA397" s="499"/>
      <c r="AB397" s="499"/>
      <c r="AC397" s="499"/>
      <c r="AD397" s="499"/>
    </row>
    <row r="398" spans="18:30" x14ac:dyDescent="0.25">
      <c r="R398" s="499"/>
      <c r="S398" s="499"/>
      <c r="T398" s="499"/>
      <c r="U398" s="499"/>
      <c r="V398" s="499"/>
      <c r="W398" s="499"/>
      <c r="X398" s="499"/>
      <c r="Y398" s="499"/>
      <c r="Z398" s="499"/>
      <c r="AA398" s="499"/>
      <c r="AB398" s="499"/>
      <c r="AC398" s="499"/>
      <c r="AD398" s="499"/>
    </row>
    <row r="399" spans="18:30" x14ac:dyDescent="0.25">
      <c r="R399" s="499"/>
      <c r="S399" s="499"/>
      <c r="T399" s="499"/>
      <c r="U399" s="499"/>
      <c r="V399" s="499"/>
      <c r="W399" s="499"/>
      <c r="X399" s="499"/>
      <c r="Y399" s="499"/>
      <c r="Z399" s="499"/>
      <c r="AA399" s="499"/>
      <c r="AB399" s="499"/>
      <c r="AC399" s="499"/>
      <c r="AD399" s="499"/>
    </row>
    <row r="400" spans="18:30" x14ac:dyDescent="0.25">
      <c r="R400" s="499"/>
      <c r="S400" s="499"/>
      <c r="T400" s="499"/>
      <c r="U400" s="499"/>
      <c r="V400" s="499"/>
      <c r="W400" s="499"/>
      <c r="X400" s="499"/>
      <c r="Y400" s="499"/>
      <c r="Z400" s="499"/>
      <c r="AA400" s="499"/>
      <c r="AB400" s="499"/>
      <c r="AC400" s="499"/>
      <c r="AD400" s="499"/>
    </row>
    <row r="401" spans="18:30" x14ac:dyDescent="0.25">
      <c r="R401" s="499"/>
      <c r="S401" s="499"/>
      <c r="T401" s="499"/>
      <c r="U401" s="499"/>
      <c r="V401" s="499"/>
      <c r="W401" s="499"/>
      <c r="X401" s="499"/>
      <c r="Y401" s="499"/>
      <c r="Z401" s="499"/>
      <c r="AA401" s="499"/>
      <c r="AB401" s="499"/>
      <c r="AC401" s="499"/>
      <c r="AD401" s="499"/>
    </row>
    <row r="402" spans="18:30" x14ac:dyDescent="0.25">
      <c r="R402" s="499"/>
      <c r="S402" s="499"/>
      <c r="T402" s="499"/>
      <c r="U402" s="499"/>
      <c r="V402" s="499"/>
      <c r="W402" s="499"/>
      <c r="X402" s="499"/>
      <c r="Y402" s="499"/>
      <c r="Z402" s="499"/>
      <c r="AA402" s="499"/>
      <c r="AB402" s="499"/>
      <c r="AC402" s="499"/>
      <c r="AD402" s="499"/>
    </row>
    <row r="403" spans="18:30" x14ac:dyDescent="0.25">
      <c r="R403" s="499"/>
      <c r="S403" s="499"/>
      <c r="T403" s="499"/>
      <c r="U403" s="499"/>
      <c r="V403" s="499"/>
      <c r="W403" s="499"/>
      <c r="X403" s="499"/>
      <c r="Y403" s="499"/>
      <c r="Z403" s="499"/>
      <c r="AA403" s="499"/>
      <c r="AB403" s="499"/>
      <c r="AC403" s="499"/>
      <c r="AD403" s="499"/>
    </row>
    <row r="404" spans="18:30" x14ac:dyDescent="0.25">
      <c r="R404" s="499"/>
      <c r="S404" s="499"/>
      <c r="T404" s="499"/>
      <c r="U404" s="499"/>
      <c r="V404" s="499"/>
      <c r="W404" s="499"/>
      <c r="X404" s="499"/>
      <c r="Y404" s="499"/>
      <c r="Z404" s="499"/>
      <c r="AA404" s="499"/>
      <c r="AB404" s="499"/>
      <c r="AC404" s="499"/>
      <c r="AD404" s="499"/>
    </row>
    <row r="405" spans="18:30" x14ac:dyDescent="0.25">
      <c r="R405" s="499"/>
      <c r="S405" s="499"/>
      <c r="T405" s="499"/>
      <c r="U405" s="499"/>
      <c r="V405" s="499"/>
      <c r="W405" s="499"/>
      <c r="X405" s="499"/>
      <c r="Y405" s="499"/>
      <c r="Z405" s="499"/>
      <c r="AA405" s="499"/>
      <c r="AB405" s="499"/>
      <c r="AC405" s="499"/>
      <c r="AD405" s="499"/>
    </row>
    <row r="406" spans="18:30" x14ac:dyDescent="0.25">
      <c r="R406" s="499"/>
      <c r="S406" s="499"/>
      <c r="T406" s="499"/>
      <c r="U406" s="499"/>
      <c r="V406" s="499"/>
      <c r="W406" s="499"/>
      <c r="X406" s="499"/>
      <c r="Y406" s="499"/>
      <c r="Z406" s="499"/>
      <c r="AA406" s="499"/>
      <c r="AB406" s="499"/>
      <c r="AC406" s="499"/>
      <c r="AD406" s="499"/>
    </row>
    <row r="407" spans="18:30" x14ac:dyDescent="0.25">
      <c r="R407" s="499"/>
      <c r="S407" s="499"/>
      <c r="T407" s="499"/>
      <c r="U407" s="499"/>
      <c r="V407" s="499"/>
      <c r="W407" s="499"/>
      <c r="X407" s="499"/>
      <c r="Y407" s="499"/>
      <c r="Z407" s="499"/>
      <c r="AA407" s="499"/>
      <c r="AB407" s="499"/>
      <c r="AC407" s="499"/>
      <c r="AD407" s="499"/>
    </row>
    <row r="408" spans="18:30" x14ac:dyDescent="0.25">
      <c r="R408" s="499"/>
      <c r="S408" s="499"/>
      <c r="T408" s="499"/>
      <c r="U408" s="499"/>
      <c r="V408" s="499"/>
      <c r="W408" s="499"/>
      <c r="X408" s="499"/>
      <c r="Y408" s="499"/>
      <c r="Z408" s="499"/>
      <c r="AA408" s="499"/>
      <c r="AB408" s="499"/>
      <c r="AC408" s="499"/>
      <c r="AD408" s="499"/>
    </row>
    <row r="409" spans="18:30" x14ac:dyDescent="0.25">
      <c r="R409" s="499"/>
      <c r="S409" s="499"/>
      <c r="T409" s="499"/>
      <c r="U409" s="499"/>
      <c r="V409" s="499"/>
      <c r="W409" s="499"/>
      <c r="X409" s="499"/>
      <c r="Y409" s="499"/>
      <c r="Z409" s="499"/>
      <c r="AA409" s="499"/>
      <c r="AB409" s="499"/>
      <c r="AC409" s="499"/>
      <c r="AD409" s="499"/>
    </row>
    <row r="410" spans="18:30" x14ac:dyDescent="0.25">
      <c r="R410" s="499"/>
      <c r="S410" s="499"/>
      <c r="T410" s="499"/>
      <c r="U410" s="499"/>
      <c r="V410" s="499"/>
      <c r="W410" s="499"/>
      <c r="X410" s="499"/>
      <c r="Y410" s="499"/>
      <c r="Z410" s="499"/>
      <c r="AA410" s="499"/>
      <c r="AB410" s="499"/>
      <c r="AC410" s="499"/>
      <c r="AD410" s="499"/>
    </row>
    <row r="411" spans="18:30" x14ac:dyDescent="0.25">
      <c r="R411" s="499"/>
      <c r="S411" s="499"/>
      <c r="T411" s="499"/>
      <c r="U411" s="499"/>
      <c r="V411" s="499"/>
      <c r="W411" s="499"/>
      <c r="X411" s="499"/>
      <c r="Y411" s="499"/>
      <c r="Z411" s="499"/>
      <c r="AA411" s="499"/>
      <c r="AB411" s="499"/>
      <c r="AC411" s="499"/>
      <c r="AD411" s="499"/>
    </row>
    <row r="412" spans="18:30" x14ac:dyDescent="0.25">
      <c r="R412" s="499"/>
      <c r="S412" s="499"/>
      <c r="T412" s="499"/>
      <c r="U412" s="499"/>
      <c r="V412" s="499"/>
      <c r="W412" s="499"/>
      <c r="X412" s="499"/>
      <c r="Y412" s="499"/>
      <c r="Z412" s="499"/>
      <c r="AA412" s="499"/>
      <c r="AB412" s="499"/>
      <c r="AC412" s="499"/>
      <c r="AD412" s="499"/>
    </row>
    <row r="413" spans="18:30" x14ac:dyDescent="0.25">
      <c r="R413" s="499"/>
      <c r="S413" s="499"/>
      <c r="T413" s="499"/>
      <c r="U413" s="499"/>
      <c r="V413" s="499"/>
      <c r="W413" s="499"/>
      <c r="X413" s="499"/>
      <c r="Y413" s="499"/>
      <c r="Z413" s="499"/>
      <c r="AA413" s="499"/>
      <c r="AB413" s="499"/>
      <c r="AC413" s="499"/>
      <c r="AD413" s="499"/>
    </row>
    <row r="414" spans="18:30" x14ac:dyDescent="0.25">
      <c r="R414" s="499"/>
      <c r="S414" s="499"/>
      <c r="T414" s="499"/>
      <c r="U414" s="499"/>
      <c r="V414" s="499"/>
      <c r="W414" s="499"/>
      <c r="X414" s="499"/>
      <c r="Y414" s="499"/>
      <c r="Z414" s="499"/>
      <c r="AA414" s="499"/>
      <c r="AB414" s="499"/>
      <c r="AC414" s="499"/>
      <c r="AD414" s="499"/>
    </row>
    <row r="415" spans="18:30" x14ac:dyDescent="0.25">
      <c r="R415" s="499"/>
      <c r="S415" s="499"/>
      <c r="T415" s="499"/>
      <c r="U415" s="499"/>
      <c r="V415" s="499"/>
      <c r="W415" s="499"/>
      <c r="X415" s="499"/>
      <c r="Y415" s="499"/>
      <c r="Z415" s="499"/>
      <c r="AA415" s="499"/>
      <c r="AB415" s="499"/>
      <c r="AC415" s="499"/>
      <c r="AD415" s="499"/>
    </row>
    <row r="416" spans="18:30" x14ac:dyDescent="0.25">
      <c r="R416" s="499"/>
      <c r="S416" s="499"/>
      <c r="T416" s="499"/>
      <c r="U416" s="499"/>
      <c r="V416" s="499"/>
      <c r="W416" s="499"/>
      <c r="X416" s="499"/>
      <c r="Y416" s="499"/>
      <c r="Z416" s="499"/>
      <c r="AA416" s="499"/>
      <c r="AB416" s="499"/>
      <c r="AC416" s="499"/>
      <c r="AD416" s="499"/>
    </row>
    <row r="417" spans="18:30" x14ac:dyDescent="0.25">
      <c r="R417" s="499"/>
      <c r="S417" s="499"/>
      <c r="T417" s="499"/>
      <c r="U417" s="499"/>
      <c r="V417" s="499"/>
      <c r="W417" s="499"/>
      <c r="X417" s="499"/>
      <c r="Y417" s="499"/>
      <c r="Z417" s="499"/>
      <c r="AA417" s="499"/>
      <c r="AB417" s="499"/>
      <c r="AC417" s="499"/>
      <c r="AD417" s="499"/>
    </row>
    <row r="418" spans="18:30" x14ac:dyDescent="0.25">
      <c r="R418" s="499"/>
      <c r="S418" s="499"/>
      <c r="T418" s="499"/>
      <c r="U418" s="499"/>
      <c r="V418" s="499"/>
      <c r="W418" s="499"/>
      <c r="X418" s="499"/>
      <c r="Y418" s="499"/>
      <c r="Z418" s="499"/>
      <c r="AA418" s="499"/>
      <c r="AB418" s="499"/>
      <c r="AC418" s="499"/>
      <c r="AD418" s="499"/>
    </row>
    <row r="419" spans="18:30" x14ac:dyDescent="0.25">
      <c r="R419" s="499"/>
      <c r="S419" s="499"/>
      <c r="T419" s="499"/>
      <c r="U419" s="499"/>
      <c r="V419" s="499"/>
      <c r="W419" s="499"/>
      <c r="X419" s="499"/>
      <c r="Y419" s="499"/>
      <c r="Z419" s="499"/>
      <c r="AA419" s="499"/>
      <c r="AB419" s="499"/>
      <c r="AC419" s="499"/>
      <c r="AD419" s="499"/>
    </row>
    <row r="420" spans="18:30" x14ac:dyDescent="0.25">
      <c r="R420" s="499"/>
      <c r="S420" s="499"/>
      <c r="T420" s="499"/>
      <c r="U420" s="499"/>
      <c r="V420" s="499"/>
      <c r="W420" s="499"/>
      <c r="X420" s="499"/>
      <c r="Y420" s="499"/>
      <c r="Z420" s="499"/>
      <c r="AA420" s="499"/>
      <c r="AB420" s="499"/>
      <c r="AC420" s="499"/>
      <c r="AD420" s="499"/>
    </row>
    <row r="421" spans="18:30" x14ac:dyDescent="0.25">
      <c r="R421" s="499"/>
      <c r="S421" s="499"/>
      <c r="T421" s="499"/>
      <c r="U421" s="499"/>
      <c r="V421" s="499"/>
      <c r="W421" s="499"/>
      <c r="X421" s="499"/>
      <c r="Y421" s="499"/>
      <c r="Z421" s="499"/>
      <c r="AA421" s="499"/>
      <c r="AB421" s="499"/>
      <c r="AC421" s="499"/>
      <c r="AD421" s="499"/>
    </row>
    <row r="422" spans="18:30" x14ac:dyDescent="0.25">
      <c r="R422" s="499"/>
      <c r="S422" s="499"/>
      <c r="T422" s="499"/>
      <c r="U422" s="499"/>
      <c r="V422" s="499"/>
      <c r="W422" s="499"/>
      <c r="X422" s="499"/>
      <c r="Y422" s="499"/>
      <c r="Z422" s="499"/>
      <c r="AA422" s="499"/>
      <c r="AB422" s="499"/>
      <c r="AC422" s="499"/>
      <c r="AD422" s="499"/>
    </row>
    <row r="423" spans="18:30" x14ac:dyDescent="0.25">
      <c r="R423" s="499"/>
      <c r="S423" s="499"/>
      <c r="T423" s="499"/>
      <c r="U423" s="499"/>
      <c r="V423" s="499"/>
      <c r="W423" s="499"/>
      <c r="X423" s="499"/>
      <c r="Y423" s="499"/>
      <c r="Z423" s="499"/>
      <c r="AA423" s="499"/>
      <c r="AB423" s="499"/>
      <c r="AC423" s="499"/>
      <c r="AD423" s="499"/>
    </row>
    <row r="424" spans="18:30" x14ac:dyDescent="0.25">
      <c r="R424" s="499"/>
      <c r="S424" s="499"/>
      <c r="T424" s="499"/>
      <c r="U424" s="499"/>
      <c r="V424" s="499"/>
      <c r="W424" s="499"/>
      <c r="X424" s="499"/>
      <c r="Y424" s="499"/>
      <c r="Z424" s="499"/>
      <c r="AA424" s="499"/>
      <c r="AB424" s="499"/>
      <c r="AC424" s="499"/>
      <c r="AD424" s="499"/>
    </row>
    <row r="425" spans="18:30" x14ac:dyDescent="0.25">
      <c r="R425" s="499"/>
      <c r="S425" s="499"/>
      <c r="T425" s="499"/>
      <c r="U425" s="499"/>
      <c r="V425" s="499"/>
      <c r="W425" s="499"/>
      <c r="X425" s="499"/>
      <c r="Y425" s="499"/>
      <c r="Z425" s="499"/>
      <c r="AA425" s="499"/>
      <c r="AB425" s="499"/>
      <c r="AC425" s="499"/>
      <c r="AD425" s="499"/>
    </row>
    <row r="426" spans="18:30" x14ac:dyDescent="0.25">
      <c r="R426" s="499"/>
      <c r="S426" s="499"/>
      <c r="T426" s="499"/>
      <c r="U426" s="499"/>
      <c r="V426" s="499"/>
      <c r="W426" s="499"/>
      <c r="X426" s="499"/>
      <c r="Y426" s="499"/>
      <c r="Z426" s="499"/>
      <c r="AA426" s="499"/>
      <c r="AB426" s="499"/>
      <c r="AC426" s="499"/>
      <c r="AD426" s="499"/>
    </row>
    <row r="427" spans="18:30" x14ac:dyDescent="0.25">
      <c r="R427" s="499"/>
      <c r="S427" s="499"/>
      <c r="T427" s="499"/>
      <c r="U427" s="499"/>
      <c r="V427" s="499"/>
      <c r="W427" s="499"/>
      <c r="X427" s="499"/>
      <c r="Y427" s="499"/>
      <c r="Z427" s="499"/>
      <c r="AA427" s="499"/>
      <c r="AB427" s="499"/>
      <c r="AC427" s="499"/>
      <c r="AD427" s="499"/>
    </row>
    <row r="428" spans="18:30" x14ac:dyDescent="0.25">
      <c r="R428" s="499"/>
      <c r="S428" s="499"/>
      <c r="T428" s="499"/>
      <c r="U428" s="499"/>
      <c r="V428" s="499"/>
      <c r="W428" s="499"/>
      <c r="X428" s="499"/>
      <c r="Y428" s="499"/>
      <c r="Z428" s="499"/>
      <c r="AA428" s="499"/>
      <c r="AB428" s="499"/>
      <c r="AC428" s="499"/>
      <c r="AD428" s="499"/>
    </row>
    <row r="429" spans="18:30" x14ac:dyDescent="0.25">
      <c r="R429" s="499"/>
      <c r="S429" s="499"/>
      <c r="T429" s="499"/>
      <c r="U429" s="499"/>
      <c r="V429" s="499"/>
      <c r="W429" s="499"/>
      <c r="X429" s="499"/>
      <c r="Y429" s="499"/>
      <c r="Z429" s="499"/>
      <c r="AA429" s="499"/>
      <c r="AB429" s="499"/>
      <c r="AC429" s="499"/>
      <c r="AD429" s="499"/>
    </row>
    <row r="430" spans="18:30" x14ac:dyDescent="0.25">
      <c r="R430" s="499"/>
      <c r="S430" s="499"/>
      <c r="T430" s="499"/>
      <c r="U430" s="499"/>
      <c r="V430" s="499"/>
      <c r="W430" s="499"/>
      <c r="X430" s="499"/>
      <c r="Y430" s="499"/>
      <c r="Z430" s="499"/>
      <c r="AA430" s="499"/>
      <c r="AB430" s="499"/>
      <c r="AC430" s="499"/>
      <c r="AD430" s="499"/>
    </row>
    <row r="431" spans="18:30" x14ac:dyDescent="0.25">
      <c r="R431" s="499"/>
      <c r="S431" s="499"/>
      <c r="T431" s="499"/>
      <c r="U431" s="499"/>
      <c r="V431" s="499"/>
      <c r="W431" s="499"/>
      <c r="X431" s="499"/>
      <c r="Y431" s="499"/>
      <c r="Z431" s="499"/>
      <c r="AA431" s="499"/>
      <c r="AB431" s="499"/>
      <c r="AC431" s="499"/>
      <c r="AD431" s="499"/>
    </row>
    <row r="432" spans="18:30" x14ac:dyDescent="0.25">
      <c r="R432" s="499"/>
      <c r="S432" s="499"/>
      <c r="T432" s="499"/>
      <c r="U432" s="499"/>
      <c r="V432" s="499"/>
      <c r="W432" s="499"/>
      <c r="X432" s="499"/>
      <c r="Y432" s="499"/>
      <c r="Z432" s="499"/>
      <c r="AA432" s="499"/>
      <c r="AB432" s="499"/>
      <c r="AC432" s="499"/>
      <c r="AD432" s="499"/>
    </row>
    <row r="433" spans="18:30" x14ac:dyDescent="0.25">
      <c r="R433" s="499"/>
      <c r="S433" s="499"/>
      <c r="T433" s="499"/>
      <c r="U433" s="499"/>
      <c r="V433" s="499"/>
      <c r="W433" s="499"/>
      <c r="X433" s="499"/>
      <c r="Y433" s="499"/>
      <c r="Z433" s="499"/>
      <c r="AA433" s="499"/>
      <c r="AB433" s="499"/>
      <c r="AC433" s="499"/>
      <c r="AD433" s="499"/>
    </row>
    <row r="434" spans="18:30" x14ac:dyDescent="0.25">
      <c r="R434" s="499"/>
      <c r="S434" s="499"/>
      <c r="T434" s="499"/>
      <c r="U434" s="499"/>
      <c r="V434" s="499"/>
      <c r="W434" s="499"/>
      <c r="X434" s="499"/>
      <c r="Y434" s="499"/>
      <c r="Z434" s="499"/>
      <c r="AA434" s="499"/>
      <c r="AB434" s="499"/>
      <c r="AC434" s="499"/>
      <c r="AD434" s="499"/>
    </row>
    <row r="435" spans="18:30" x14ac:dyDescent="0.25">
      <c r="R435" s="499"/>
      <c r="S435" s="499"/>
      <c r="T435" s="499"/>
      <c r="U435" s="499"/>
      <c r="V435" s="499"/>
      <c r="W435" s="499"/>
      <c r="X435" s="499"/>
      <c r="Y435" s="499"/>
      <c r="Z435" s="499"/>
      <c r="AA435" s="499"/>
      <c r="AB435" s="499"/>
      <c r="AC435" s="499"/>
      <c r="AD435" s="499"/>
    </row>
    <row r="436" spans="18:30" x14ac:dyDescent="0.25">
      <c r="R436" s="499"/>
      <c r="S436" s="499"/>
      <c r="T436" s="499"/>
      <c r="U436" s="499"/>
      <c r="V436" s="499"/>
      <c r="W436" s="499"/>
      <c r="X436" s="499"/>
      <c r="Y436" s="499"/>
      <c r="Z436" s="499"/>
      <c r="AA436" s="499"/>
      <c r="AB436" s="499"/>
      <c r="AC436" s="499"/>
      <c r="AD436" s="499"/>
    </row>
    <row r="437" spans="18:30" x14ac:dyDescent="0.25">
      <c r="R437" s="499"/>
      <c r="S437" s="499"/>
      <c r="T437" s="499"/>
      <c r="U437" s="499"/>
      <c r="V437" s="499"/>
      <c r="W437" s="499"/>
      <c r="X437" s="499"/>
      <c r="Y437" s="499"/>
      <c r="Z437" s="499"/>
      <c r="AA437" s="499"/>
      <c r="AB437" s="499"/>
      <c r="AC437" s="499"/>
      <c r="AD437" s="499"/>
    </row>
    <row r="438" spans="18:30" x14ac:dyDescent="0.25">
      <c r="R438" s="499"/>
      <c r="S438" s="499"/>
      <c r="T438" s="499"/>
      <c r="U438" s="499"/>
      <c r="V438" s="499"/>
      <c r="W438" s="499"/>
      <c r="X438" s="499"/>
      <c r="Y438" s="499"/>
      <c r="Z438" s="499"/>
      <c r="AA438" s="499"/>
      <c r="AB438" s="499"/>
      <c r="AC438" s="499"/>
      <c r="AD438" s="499"/>
    </row>
    <row r="439" spans="18:30" x14ac:dyDescent="0.25">
      <c r="R439" s="499"/>
      <c r="S439" s="499"/>
      <c r="T439" s="499"/>
      <c r="U439" s="499"/>
      <c r="V439" s="499"/>
      <c r="W439" s="499"/>
      <c r="X439" s="499"/>
      <c r="Y439" s="499"/>
      <c r="Z439" s="499"/>
      <c r="AA439" s="499"/>
      <c r="AB439" s="499"/>
      <c r="AC439" s="499"/>
      <c r="AD439" s="499"/>
    </row>
    <row r="440" spans="18:30" x14ac:dyDescent="0.25">
      <c r="R440" s="499"/>
      <c r="S440" s="499"/>
      <c r="T440" s="499"/>
      <c r="U440" s="499"/>
      <c r="V440" s="499"/>
      <c r="W440" s="499"/>
      <c r="X440" s="499"/>
      <c r="Y440" s="499"/>
      <c r="Z440" s="499"/>
      <c r="AA440" s="499"/>
      <c r="AB440" s="499"/>
      <c r="AC440" s="499"/>
      <c r="AD440" s="499"/>
    </row>
    <row r="441" spans="18:30" x14ac:dyDescent="0.25">
      <c r="R441" s="499"/>
      <c r="S441" s="499"/>
      <c r="T441" s="499"/>
      <c r="U441" s="499"/>
      <c r="V441" s="499"/>
      <c r="W441" s="499"/>
      <c r="X441" s="499"/>
      <c r="Y441" s="499"/>
      <c r="Z441" s="499"/>
      <c r="AA441" s="499"/>
      <c r="AB441" s="499"/>
      <c r="AC441" s="499"/>
      <c r="AD441" s="499"/>
    </row>
    <row r="442" spans="18:30" x14ac:dyDescent="0.25">
      <c r="R442" s="499"/>
      <c r="S442" s="499"/>
      <c r="T442" s="499"/>
      <c r="U442" s="499"/>
      <c r="V442" s="499"/>
      <c r="W442" s="499"/>
      <c r="X442" s="499"/>
      <c r="Y442" s="499"/>
      <c r="Z442" s="499"/>
      <c r="AA442" s="499"/>
      <c r="AB442" s="499"/>
      <c r="AC442" s="499"/>
      <c r="AD442" s="499"/>
    </row>
    <row r="443" spans="18:30" x14ac:dyDescent="0.25">
      <c r="R443" s="499"/>
      <c r="S443" s="499"/>
      <c r="T443" s="499"/>
      <c r="U443" s="499"/>
      <c r="V443" s="499"/>
      <c r="W443" s="499"/>
      <c r="X443" s="499"/>
      <c r="Y443" s="499"/>
      <c r="Z443" s="499"/>
      <c r="AA443" s="499"/>
      <c r="AB443" s="499"/>
      <c r="AC443" s="499"/>
      <c r="AD443" s="499"/>
    </row>
    <row r="444" spans="18:30" x14ac:dyDescent="0.25">
      <c r="R444" s="499"/>
      <c r="S444" s="499"/>
      <c r="T444" s="499"/>
      <c r="U444" s="499"/>
      <c r="V444" s="499"/>
      <c r="W444" s="499"/>
      <c r="X444" s="499"/>
      <c r="Y444" s="499"/>
      <c r="Z444" s="499"/>
      <c r="AA444" s="499"/>
      <c r="AB444" s="499"/>
      <c r="AC444" s="499"/>
      <c r="AD444" s="499"/>
    </row>
    <row r="445" spans="18:30" x14ac:dyDescent="0.25">
      <c r="R445" s="499"/>
      <c r="S445" s="499"/>
      <c r="T445" s="499"/>
      <c r="U445" s="499"/>
      <c r="V445" s="499"/>
      <c r="W445" s="499"/>
      <c r="X445" s="499"/>
      <c r="Y445" s="499"/>
      <c r="Z445" s="499"/>
      <c r="AA445" s="499"/>
      <c r="AB445" s="499"/>
      <c r="AC445" s="499"/>
      <c r="AD445" s="499"/>
    </row>
    <row r="446" spans="18:30" x14ac:dyDescent="0.25">
      <c r="R446" s="499"/>
      <c r="S446" s="499"/>
      <c r="T446" s="499"/>
      <c r="U446" s="499"/>
      <c r="V446" s="499"/>
      <c r="W446" s="499"/>
      <c r="X446" s="499"/>
      <c r="Y446" s="499"/>
      <c r="Z446" s="499"/>
      <c r="AA446" s="499"/>
      <c r="AB446" s="499"/>
      <c r="AC446" s="499"/>
      <c r="AD446" s="499"/>
    </row>
    <row r="447" spans="18:30" x14ac:dyDescent="0.25">
      <c r="R447" s="499"/>
      <c r="S447" s="499"/>
      <c r="T447" s="499"/>
      <c r="U447" s="499"/>
      <c r="V447" s="499"/>
      <c r="W447" s="499"/>
      <c r="X447" s="499"/>
      <c r="Y447" s="499"/>
      <c r="Z447" s="499"/>
      <c r="AA447" s="499"/>
      <c r="AB447" s="499"/>
      <c r="AC447" s="499"/>
      <c r="AD447" s="499"/>
    </row>
    <row r="448" spans="18:30" x14ac:dyDescent="0.25">
      <c r="R448" s="499"/>
      <c r="S448" s="499"/>
      <c r="T448" s="499"/>
      <c r="U448" s="499"/>
      <c r="V448" s="499"/>
      <c r="W448" s="499"/>
      <c r="X448" s="499"/>
      <c r="Y448" s="499"/>
      <c r="Z448" s="499"/>
      <c r="AA448" s="499"/>
      <c r="AB448" s="499"/>
      <c r="AC448" s="499"/>
      <c r="AD448" s="499"/>
    </row>
    <row r="449" spans="18:30" x14ac:dyDescent="0.25">
      <c r="R449" s="499"/>
      <c r="S449" s="499"/>
      <c r="T449" s="499"/>
      <c r="U449" s="499"/>
      <c r="V449" s="499"/>
      <c r="W449" s="499"/>
      <c r="X449" s="499"/>
      <c r="Y449" s="499"/>
      <c r="Z449" s="499"/>
      <c r="AA449" s="499"/>
      <c r="AB449" s="499"/>
      <c r="AC449" s="499"/>
      <c r="AD449" s="499"/>
    </row>
    <row r="450" spans="18:30" x14ac:dyDescent="0.25">
      <c r="R450" s="499"/>
      <c r="S450" s="499"/>
      <c r="T450" s="499"/>
      <c r="U450" s="499"/>
      <c r="V450" s="499"/>
      <c r="W450" s="499"/>
      <c r="X450" s="499"/>
      <c r="Y450" s="499"/>
      <c r="Z450" s="499"/>
      <c r="AA450" s="499"/>
      <c r="AB450" s="499"/>
      <c r="AC450" s="499"/>
      <c r="AD450" s="499"/>
    </row>
    <row r="451" spans="18:30" x14ac:dyDescent="0.25">
      <c r="R451" s="499"/>
      <c r="S451" s="499"/>
      <c r="T451" s="499"/>
      <c r="U451" s="499"/>
      <c r="V451" s="499"/>
      <c r="W451" s="499"/>
      <c r="X451" s="499"/>
      <c r="Y451" s="499"/>
      <c r="Z451" s="499"/>
      <c r="AA451" s="499"/>
      <c r="AB451" s="499"/>
      <c r="AC451" s="499"/>
      <c r="AD451" s="499"/>
    </row>
    <row r="452" spans="18:30" x14ac:dyDescent="0.25">
      <c r="R452" s="499"/>
      <c r="S452" s="499"/>
      <c r="T452" s="499"/>
      <c r="U452" s="499"/>
      <c r="V452" s="499"/>
      <c r="W452" s="499"/>
      <c r="X452" s="499"/>
      <c r="Y452" s="499"/>
      <c r="Z452" s="499"/>
      <c r="AA452" s="499"/>
      <c r="AB452" s="499"/>
      <c r="AC452" s="499"/>
      <c r="AD452" s="499"/>
    </row>
    <row r="453" spans="18:30" x14ac:dyDescent="0.25">
      <c r="R453" s="499"/>
      <c r="S453" s="499"/>
      <c r="T453" s="499"/>
      <c r="U453" s="499"/>
      <c r="V453" s="499"/>
      <c r="W453" s="499"/>
      <c r="X453" s="499"/>
      <c r="Y453" s="499"/>
      <c r="Z453" s="499"/>
      <c r="AA453" s="499"/>
      <c r="AB453" s="499"/>
      <c r="AC453" s="499"/>
      <c r="AD453" s="499"/>
    </row>
    <row r="454" spans="18:30" x14ac:dyDescent="0.25">
      <c r="R454" s="499"/>
      <c r="S454" s="499"/>
      <c r="T454" s="499"/>
      <c r="U454" s="499"/>
      <c r="V454" s="499"/>
      <c r="W454" s="499"/>
      <c r="X454" s="499"/>
      <c r="Y454" s="499"/>
      <c r="Z454" s="499"/>
      <c r="AA454" s="499"/>
      <c r="AB454" s="499"/>
      <c r="AC454" s="499"/>
      <c r="AD454" s="499"/>
    </row>
    <row r="455" spans="18:30" x14ac:dyDescent="0.25">
      <c r="R455" s="499"/>
      <c r="S455" s="499"/>
      <c r="T455" s="499"/>
      <c r="U455" s="499"/>
      <c r="V455" s="499"/>
      <c r="W455" s="499"/>
      <c r="X455" s="499"/>
      <c r="Y455" s="499"/>
      <c r="Z455" s="499"/>
      <c r="AA455" s="499"/>
      <c r="AB455" s="499"/>
      <c r="AC455" s="499"/>
      <c r="AD455" s="499"/>
    </row>
    <row r="456" spans="18:30" x14ac:dyDescent="0.25">
      <c r="R456" s="499"/>
      <c r="S456" s="499"/>
      <c r="T456" s="499"/>
      <c r="U456" s="499"/>
      <c r="V456" s="499"/>
      <c r="W456" s="499"/>
      <c r="X456" s="499"/>
      <c r="Y456" s="499"/>
      <c r="Z456" s="499"/>
      <c r="AA456" s="499"/>
      <c r="AB456" s="499"/>
      <c r="AC456" s="499"/>
      <c r="AD456" s="499"/>
    </row>
    <row r="457" spans="18:30" x14ac:dyDescent="0.25">
      <c r="R457" s="499"/>
      <c r="S457" s="499"/>
      <c r="T457" s="499"/>
      <c r="U457" s="499"/>
      <c r="V457" s="499"/>
      <c r="W457" s="499"/>
      <c r="X457" s="499"/>
      <c r="Y457" s="499"/>
      <c r="Z457" s="499"/>
      <c r="AA457" s="499"/>
      <c r="AB457" s="499"/>
      <c r="AC457" s="499"/>
      <c r="AD457" s="499"/>
    </row>
    <row r="458" spans="18:30" x14ac:dyDescent="0.25">
      <c r="R458" s="499"/>
      <c r="S458" s="499"/>
      <c r="T458" s="499"/>
      <c r="U458" s="499"/>
      <c r="V458" s="499"/>
      <c r="W458" s="499"/>
      <c r="X458" s="499"/>
      <c r="Y458" s="499"/>
      <c r="Z458" s="499"/>
      <c r="AA458" s="499"/>
      <c r="AB458" s="499"/>
      <c r="AC458" s="499"/>
      <c r="AD458" s="499"/>
    </row>
    <row r="459" spans="18:30" x14ac:dyDescent="0.25">
      <c r="R459" s="499"/>
      <c r="S459" s="499"/>
      <c r="T459" s="499"/>
      <c r="U459" s="499"/>
      <c r="V459" s="499"/>
      <c r="W459" s="499"/>
      <c r="X459" s="499"/>
      <c r="Y459" s="499"/>
      <c r="Z459" s="499"/>
      <c r="AA459" s="499"/>
      <c r="AB459" s="499"/>
      <c r="AC459" s="499"/>
      <c r="AD459" s="499"/>
    </row>
    <row r="460" spans="18:30" x14ac:dyDescent="0.25">
      <c r="R460" s="499"/>
      <c r="S460" s="499"/>
      <c r="T460" s="499"/>
      <c r="U460" s="499"/>
      <c r="V460" s="499"/>
      <c r="W460" s="499"/>
      <c r="X460" s="499"/>
      <c r="Y460" s="499"/>
      <c r="Z460" s="499"/>
      <c r="AA460" s="499"/>
      <c r="AB460" s="499"/>
      <c r="AC460" s="499"/>
      <c r="AD460" s="499"/>
    </row>
    <row r="461" spans="18:30" x14ac:dyDescent="0.25">
      <c r="R461" s="499"/>
      <c r="S461" s="499"/>
      <c r="T461" s="499"/>
      <c r="U461" s="499"/>
      <c r="V461" s="499"/>
      <c r="W461" s="499"/>
      <c r="X461" s="499"/>
      <c r="Y461" s="499"/>
      <c r="Z461" s="499"/>
      <c r="AA461" s="499"/>
      <c r="AB461" s="499"/>
      <c r="AC461" s="499"/>
      <c r="AD461" s="499"/>
    </row>
    <row r="462" spans="18:30" x14ac:dyDescent="0.25">
      <c r="R462" s="499"/>
      <c r="S462" s="499"/>
      <c r="T462" s="499"/>
      <c r="U462" s="499"/>
      <c r="V462" s="499"/>
      <c r="W462" s="499"/>
      <c r="X462" s="499"/>
      <c r="Y462" s="499"/>
      <c r="Z462" s="499"/>
      <c r="AA462" s="499"/>
      <c r="AB462" s="499"/>
      <c r="AC462" s="499"/>
      <c r="AD462" s="499"/>
    </row>
    <row r="463" spans="18:30" x14ac:dyDescent="0.25">
      <c r="R463" s="499"/>
      <c r="S463" s="499"/>
      <c r="T463" s="499"/>
      <c r="U463" s="499"/>
      <c r="V463" s="499"/>
      <c r="W463" s="499"/>
      <c r="X463" s="499"/>
      <c r="Y463" s="499"/>
      <c r="Z463" s="499"/>
      <c r="AA463" s="499"/>
      <c r="AB463" s="499"/>
      <c r="AC463" s="499"/>
      <c r="AD463" s="499"/>
    </row>
    <row r="464" spans="18:30" x14ac:dyDescent="0.25">
      <c r="R464" s="499"/>
      <c r="S464" s="499"/>
      <c r="T464" s="499"/>
      <c r="U464" s="499"/>
      <c r="V464" s="499"/>
      <c r="W464" s="499"/>
      <c r="X464" s="499"/>
      <c r="Y464" s="499"/>
      <c r="Z464" s="499"/>
      <c r="AA464" s="499"/>
      <c r="AB464" s="499"/>
      <c r="AC464" s="499"/>
      <c r="AD464" s="499"/>
    </row>
    <row r="465" spans="18:30" x14ac:dyDescent="0.25">
      <c r="R465" s="499"/>
      <c r="S465" s="499"/>
      <c r="T465" s="499"/>
      <c r="U465" s="499"/>
      <c r="V465" s="499"/>
      <c r="W465" s="499"/>
      <c r="X465" s="499"/>
      <c r="Y465" s="499"/>
      <c r="Z465" s="499"/>
      <c r="AA465" s="499"/>
      <c r="AB465" s="499"/>
      <c r="AC465" s="499"/>
      <c r="AD465" s="499"/>
    </row>
    <row r="466" spans="18:30" x14ac:dyDescent="0.25">
      <c r="R466" s="499"/>
      <c r="S466" s="499"/>
      <c r="T466" s="499"/>
      <c r="U466" s="499"/>
      <c r="V466" s="499"/>
      <c r="W466" s="499"/>
      <c r="X466" s="499"/>
      <c r="Y466" s="499"/>
      <c r="Z466" s="499"/>
      <c r="AA466" s="499"/>
      <c r="AB466" s="499"/>
      <c r="AC466" s="499"/>
      <c r="AD466" s="499"/>
    </row>
    <row r="467" spans="18:30" x14ac:dyDescent="0.25">
      <c r="R467" s="499"/>
      <c r="S467" s="499"/>
      <c r="T467" s="499"/>
      <c r="U467" s="499"/>
      <c r="V467" s="499"/>
      <c r="W467" s="499"/>
      <c r="X467" s="499"/>
      <c r="Y467" s="499"/>
      <c r="Z467" s="499"/>
      <c r="AA467" s="499"/>
      <c r="AB467" s="499"/>
      <c r="AC467" s="499"/>
      <c r="AD467" s="499"/>
    </row>
    <row r="468" spans="18:30" x14ac:dyDescent="0.25">
      <c r="R468" s="499"/>
      <c r="S468" s="499"/>
      <c r="T468" s="499"/>
      <c r="U468" s="499"/>
      <c r="V468" s="499"/>
      <c r="W468" s="499"/>
      <c r="X468" s="499"/>
      <c r="Y468" s="499"/>
      <c r="Z468" s="499"/>
      <c r="AA468" s="499"/>
      <c r="AB468" s="499"/>
      <c r="AC468" s="499"/>
      <c r="AD468" s="499"/>
    </row>
    <row r="469" spans="18:30" x14ac:dyDescent="0.25">
      <c r="R469" s="499"/>
      <c r="S469" s="499"/>
      <c r="T469" s="499"/>
      <c r="U469" s="499"/>
      <c r="V469" s="499"/>
      <c r="W469" s="499"/>
      <c r="X469" s="499"/>
      <c r="Y469" s="499"/>
      <c r="Z469" s="499"/>
      <c r="AA469" s="499"/>
      <c r="AB469" s="499"/>
      <c r="AC469" s="499"/>
      <c r="AD469" s="499"/>
    </row>
    <row r="470" spans="18:30" x14ac:dyDescent="0.25">
      <c r="R470" s="499"/>
      <c r="S470" s="499"/>
      <c r="T470" s="499"/>
      <c r="U470" s="499"/>
      <c r="V470" s="499"/>
      <c r="W470" s="499"/>
      <c r="X470" s="499"/>
      <c r="Y470" s="499"/>
      <c r="Z470" s="499"/>
      <c r="AA470" s="499"/>
      <c r="AB470" s="499"/>
      <c r="AC470" s="499"/>
      <c r="AD470" s="499"/>
    </row>
    <row r="471" spans="18:30" x14ac:dyDescent="0.25">
      <c r="R471" s="499"/>
      <c r="S471" s="499"/>
      <c r="T471" s="499"/>
      <c r="U471" s="499"/>
      <c r="V471" s="499"/>
      <c r="W471" s="499"/>
      <c r="X471" s="499"/>
      <c r="Y471" s="499"/>
      <c r="Z471" s="499"/>
      <c r="AA471" s="499"/>
      <c r="AB471" s="499"/>
      <c r="AC471" s="499"/>
      <c r="AD471" s="499"/>
    </row>
    <row r="472" spans="18:30" x14ac:dyDescent="0.25">
      <c r="R472" s="499"/>
      <c r="S472" s="499"/>
      <c r="T472" s="499"/>
      <c r="U472" s="499"/>
      <c r="V472" s="499"/>
      <c r="W472" s="499"/>
      <c r="X472" s="499"/>
      <c r="Y472" s="499"/>
      <c r="Z472" s="499"/>
      <c r="AA472" s="499"/>
      <c r="AB472" s="499"/>
      <c r="AC472" s="499"/>
      <c r="AD472" s="499"/>
    </row>
    <row r="473" spans="18:30" x14ac:dyDescent="0.25">
      <c r="R473" s="499"/>
      <c r="S473" s="499"/>
      <c r="T473" s="499"/>
      <c r="U473" s="499"/>
      <c r="V473" s="499"/>
      <c r="W473" s="499"/>
      <c r="X473" s="499"/>
      <c r="Y473" s="499"/>
      <c r="Z473" s="499"/>
      <c r="AA473" s="499"/>
      <c r="AB473" s="499"/>
      <c r="AC473" s="499"/>
      <c r="AD473" s="499"/>
    </row>
    <row r="474" spans="18:30" x14ac:dyDescent="0.25">
      <c r="R474" s="499"/>
      <c r="S474" s="499"/>
      <c r="T474" s="499"/>
      <c r="U474" s="499"/>
      <c r="V474" s="499"/>
      <c r="W474" s="499"/>
      <c r="X474" s="499"/>
      <c r="Y474" s="499"/>
      <c r="Z474" s="499"/>
      <c r="AA474" s="499"/>
      <c r="AB474" s="499"/>
      <c r="AC474" s="499"/>
      <c r="AD474" s="499"/>
    </row>
    <row r="475" spans="18:30" x14ac:dyDescent="0.25">
      <c r="R475" s="499"/>
      <c r="S475" s="499"/>
      <c r="T475" s="499"/>
      <c r="U475" s="499"/>
      <c r="V475" s="499"/>
      <c r="W475" s="499"/>
      <c r="X475" s="499"/>
      <c r="Y475" s="499"/>
      <c r="Z475" s="499"/>
      <c r="AA475" s="499"/>
      <c r="AB475" s="499"/>
      <c r="AC475" s="499"/>
      <c r="AD475" s="499"/>
    </row>
    <row r="476" spans="18:30" x14ac:dyDescent="0.25">
      <c r="R476" s="499"/>
      <c r="S476" s="499"/>
      <c r="T476" s="499"/>
      <c r="U476" s="499"/>
      <c r="V476" s="499"/>
      <c r="W476" s="499"/>
      <c r="X476" s="499"/>
      <c r="Y476" s="499"/>
      <c r="Z476" s="499"/>
      <c r="AA476" s="499"/>
      <c r="AB476" s="499"/>
      <c r="AC476" s="499"/>
      <c r="AD476" s="499"/>
    </row>
    <row r="477" spans="18:30" x14ac:dyDescent="0.25">
      <c r="R477" s="499"/>
      <c r="S477" s="499"/>
      <c r="T477" s="499"/>
      <c r="U477" s="499"/>
      <c r="V477" s="499"/>
      <c r="W477" s="499"/>
      <c r="X477" s="499"/>
      <c r="Y477" s="499"/>
      <c r="Z477" s="499"/>
      <c r="AA477" s="499"/>
      <c r="AB477" s="499"/>
      <c r="AC477" s="499"/>
      <c r="AD477" s="499"/>
    </row>
    <row r="478" spans="18:30" x14ac:dyDescent="0.25">
      <c r="R478" s="499"/>
      <c r="S478" s="499"/>
      <c r="T478" s="499"/>
      <c r="U478" s="499"/>
      <c r="V478" s="499"/>
      <c r="W478" s="499"/>
      <c r="X478" s="499"/>
      <c r="Y478" s="499"/>
      <c r="Z478" s="499"/>
      <c r="AA478" s="499"/>
      <c r="AB478" s="499"/>
      <c r="AC478" s="499"/>
      <c r="AD478" s="499"/>
    </row>
    <row r="479" spans="18:30" x14ac:dyDescent="0.25">
      <c r="R479" s="499"/>
      <c r="S479" s="499"/>
      <c r="T479" s="499"/>
      <c r="U479" s="499"/>
      <c r="V479" s="499"/>
      <c r="W479" s="499"/>
      <c r="X479" s="499"/>
      <c r="Y479" s="499"/>
      <c r="Z479" s="499"/>
      <c r="AA479" s="499"/>
      <c r="AB479" s="499"/>
      <c r="AC479" s="499"/>
      <c r="AD479" s="499"/>
    </row>
    <row r="480" spans="18:30" x14ac:dyDescent="0.25">
      <c r="R480" s="499"/>
      <c r="S480" s="499"/>
      <c r="T480" s="499"/>
      <c r="U480" s="499"/>
      <c r="V480" s="499"/>
      <c r="W480" s="499"/>
      <c r="X480" s="499"/>
      <c r="Y480" s="499"/>
      <c r="Z480" s="499"/>
      <c r="AA480" s="499"/>
      <c r="AB480" s="499"/>
      <c r="AC480" s="499"/>
      <c r="AD480" s="499"/>
    </row>
    <row r="481" spans="18:30" x14ac:dyDescent="0.25">
      <c r="R481" s="499"/>
      <c r="S481" s="499"/>
      <c r="T481" s="499"/>
      <c r="U481" s="499"/>
      <c r="V481" s="499"/>
      <c r="W481" s="499"/>
      <c r="X481" s="499"/>
      <c r="Y481" s="499"/>
      <c r="Z481" s="499"/>
      <c r="AA481" s="499"/>
      <c r="AB481" s="499"/>
      <c r="AC481" s="499"/>
      <c r="AD481" s="499"/>
    </row>
    <row r="482" spans="18:30" x14ac:dyDescent="0.25">
      <c r="R482" s="499"/>
      <c r="S482" s="499"/>
      <c r="T482" s="499"/>
      <c r="U482" s="499"/>
      <c r="V482" s="499"/>
      <c r="W482" s="499"/>
      <c r="X482" s="499"/>
      <c r="Y482" s="499"/>
      <c r="Z482" s="499"/>
      <c r="AA482" s="499"/>
      <c r="AB482" s="499"/>
      <c r="AC482" s="499"/>
      <c r="AD482" s="499"/>
    </row>
    <row r="483" spans="18:30" x14ac:dyDescent="0.25">
      <c r="R483" s="499"/>
      <c r="S483" s="499"/>
      <c r="T483" s="499"/>
      <c r="U483" s="499"/>
      <c r="V483" s="499"/>
      <c r="W483" s="499"/>
      <c r="X483" s="499"/>
      <c r="Y483" s="499"/>
      <c r="Z483" s="499"/>
      <c r="AA483" s="499"/>
      <c r="AB483" s="499"/>
      <c r="AC483" s="499"/>
      <c r="AD483" s="499"/>
    </row>
    <row r="484" spans="18:30" x14ac:dyDescent="0.25">
      <c r="R484" s="499"/>
      <c r="S484" s="499"/>
      <c r="T484" s="499"/>
      <c r="U484" s="499"/>
      <c r="V484" s="499"/>
      <c r="W484" s="499"/>
      <c r="X484" s="499"/>
      <c r="Y484" s="499"/>
      <c r="Z484" s="499"/>
      <c r="AA484" s="499"/>
      <c r="AB484" s="499"/>
      <c r="AC484" s="499"/>
      <c r="AD484" s="499"/>
    </row>
    <row r="485" spans="18:30" x14ac:dyDescent="0.25">
      <c r="R485" s="499"/>
      <c r="S485" s="499"/>
      <c r="T485" s="499"/>
      <c r="U485" s="499"/>
      <c r="V485" s="499"/>
      <c r="W485" s="499"/>
      <c r="X485" s="499"/>
      <c r="Y485" s="499"/>
      <c r="Z485" s="499"/>
      <c r="AA485" s="499"/>
      <c r="AB485" s="499"/>
      <c r="AC485" s="499"/>
      <c r="AD485" s="499"/>
    </row>
    <row r="486" spans="18:30" x14ac:dyDescent="0.25">
      <c r="R486" s="499"/>
      <c r="S486" s="499"/>
      <c r="T486" s="499"/>
      <c r="U486" s="499"/>
      <c r="V486" s="499"/>
      <c r="W486" s="499"/>
      <c r="X486" s="499"/>
      <c r="Y486" s="499"/>
      <c r="Z486" s="499"/>
      <c r="AA486" s="499"/>
      <c r="AB486" s="499"/>
      <c r="AC486" s="499"/>
      <c r="AD486" s="499"/>
    </row>
    <row r="487" spans="18:30" x14ac:dyDescent="0.25">
      <c r="R487" s="499"/>
      <c r="S487" s="499"/>
      <c r="T487" s="499"/>
      <c r="U487" s="499"/>
      <c r="V487" s="499"/>
      <c r="W487" s="499"/>
      <c r="X487" s="499"/>
      <c r="Y487" s="499"/>
      <c r="Z487" s="499"/>
      <c r="AA487" s="499"/>
      <c r="AB487" s="499"/>
      <c r="AC487" s="499"/>
      <c r="AD487" s="499"/>
    </row>
    <row r="488" spans="18:30" x14ac:dyDescent="0.25">
      <c r="R488" s="499"/>
      <c r="S488" s="499"/>
      <c r="T488" s="499"/>
      <c r="U488" s="499"/>
      <c r="V488" s="499"/>
      <c r="W488" s="499"/>
      <c r="X488" s="499"/>
      <c r="Y488" s="499"/>
      <c r="Z488" s="499"/>
      <c r="AA488" s="499"/>
      <c r="AB488" s="499"/>
      <c r="AC488" s="499"/>
      <c r="AD488" s="499"/>
    </row>
    <row r="489" spans="18:30" x14ac:dyDescent="0.25">
      <c r="R489" s="499"/>
      <c r="S489" s="499"/>
      <c r="T489" s="499"/>
      <c r="U489" s="499"/>
      <c r="V489" s="499"/>
      <c r="W489" s="499"/>
      <c r="X489" s="499"/>
      <c r="Y489" s="499"/>
      <c r="Z489" s="499"/>
      <c r="AA489" s="499"/>
      <c r="AB489" s="499"/>
      <c r="AC489" s="499"/>
      <c r="AD489" s="499"/>
    </row>
    <row r="490" spans="18:30" x14ac:dyDescent="0.25">
      <c r="R490" s="499"/>
      <c r="S490" s="499"/>
      <c r="T490" s="499"/>
      <c r="U490" s="499"/>
      <c r="V490" s="499"/>
      <c r="W490" s="499"/>
      <c r="X490" s="499"/>
      <c r="Y490" s="499"/>
      <c r="Z490" s="499"/>
      <c r="AA490" s="499"/>
      <c r="AB490" s="499"/>
      <c r="AC490" s="499"/>
      <c r="AD490" s="499"/>
    </row>
    <row r="491" spans="18:30" x14ac:dyDescent="0.25">
      <c r="R491" s="499"/>
      <c r="S491" s="499"/>
      <c r="T491" s="499"/>
      <c r="U491" s="499"/>
      <c r="V491" s="499"/>
      <c r="W491" s="499"/>
      <c r="X491" s="499"/>
      <c r="Y491" s="499"/>
      <c r="Z491" s="499"/>
      <c r="AA491" s="499"/>
      <c r="AB491" s="499"/>
      <c r="AC491" s="499"/>
      <c r="AD491" s="499"/>
    </row>
    <row r="492" spans="18:30" x14ac:dyDescent="0.25">
      <c r="R492" s="499"/>
      <c r="S492" s="499"/>
      <c r="T492" s="499"/>
      <c r="U492" s="499"/>
      <c r="V492" s="499"/>
      <c r="W492" s="499"/>
      <c r="X492" s="499"/>
      <c r="Y492" s="499"/>
      <c r="Z492" s="499"/>
      <c r="AA492" s="499"/>
      <c r="AB492" s="499"/>
      <c r="AC492" s="499"/>
      <c r="AD492" s="499"/>
    </row>
    <row r="493" spans="18:30" x14ac:dyDescent="0.25">
      <c r="R493" s="499"/>
      <c r="S493" s="499"/>
      <c r="T493" s="499"/>
      <c r="U493" s="499"/>
      <c r="V493" s="499"/>
      <c r="W493" s="499"/>
      <c r="X493" s="499"/>
      <c r="Y493" s="499"/>
      <c r="Z493" s="499"/>
      <c r="AA493" s="499"/>
      <c r="AB493" s="499"/>
      <c r="AC493" s="499"/>
      <c r="AD493" s="499"/>
    </row>
    <row r="494" spans="18:30" x14ac:dyDescent="0.25">
      <c r="R494" s="499"/>
      <c r="S494" s="499"/>
      <c r="T494" s="499"/>
      <c r="U494" s="499"/>
      <c r="V494" s="499"/>
      <c r="W494" s="499"/>
      <c r="X494" s="499"/>
      <c r="Y494" s="499"/>
      <c r="Z494" s="499"/>
      <c r="AA494" s="499"/>
      <c r="AB494" s="499"/>
      <c r="AC494" s="499"/>
      <c r="AD494" s="499"/>
    </row>
    <row r="495" spans="18:30" x14ac:dyDescent="0.25">
      <c r="R495" s="499"/>
      <c r="S495" s="499"/>
      <c r="T495" s="499"/>
      <c r="U495" s="499"/>
      <c r="V495" s="499"/>
      <c r="W495" s="499"/>
      <c r="X495" s="499"/>
      <c r="Y495" s="499"/>
      <c r="Z495" s="499"/>
      <c r="AA495" s="499"/>
      <c r="AB495" s="499"/>
      <c r="AC495" s="499"/>
      <c r="AD495" s="499"/>
    </row>
    <row r="496" spans="18:30" x14ac:dyDescent="0.25">
      <c r="R496" s="499"/>
      <c r="S496" s="499"/>
      <c r="T496" s="499"/>
      <c r="U496" s="499"/>
      <c r="V496" s="499"/>
      <c r="W496" s="499"/>
      <c r="X496" s="499"/>
      <c r="Y496" s="499"/>
      <c r="Z496" s="499"/>
      <c r="AA496" s="499"/>
      <c r="AB496" s="499"/>
      <c r="AC496" s="499"/>
      <c r="AD496" s="499"/>
    </row>
    <row r="497" spans="18:30" x14ac:dyDescent="0.25">
      <c r="R497" s="499"/>
      <c r="S497" s="499"/>
      <c r="T497" s="499"/>
      <c r="U497" s="499"/>
      <c r="V497" s="499"/>
      <c r="W497" s="499"/>
      <c r="X497" s="499"/>
      <c r="Y497" s="499"/>
      <c r="Z497" s="499"/>
      <c r="AA497" s="499"/>
      <c r="AB497" s="499"/>
      <c r="AC497" s="499"/>
      <c r="AD497" s="499"/>
    </row>
    <row r="498" spans="18:30" x14ac:dyDescent="0.25">
      <c r="R498" s="499"/>
      <c r="S498" s="499"/>
      <c r="T498" s="499"/>
      <c r="U498" s="499"/>
      <c r="V498" s="499"/>
      <c r="W498" s="499"/>
      <c r="X498" s="499"/>
      <c r="Y498" s="499"/>
      <c r="Z498" s="499"/>
      <c r="AA498" s="499"/>
      <c r="AB498" s="499"/>
      <c r="AC498" s="499"/>
      <c r="AD498" s="499"/>
    </row>
    <row r="499" spans="18:30" x14ac:dyDescent="0.25">
      <c r="R499" s="499"/>
      <c r="S499" s="499"/>
      <c r="T499" s="499"/>
      <c r="U499" s="499"/>
      <c r="V499" s="499"/>
      <c r="W499" s="499"/>
      <c r="X499" s="499"/>
      <c r="Y499" s="499"/>
      <c r="Z499" s="499"/>
      <c r="AA499" s="499"/>
      <c r="AB499" s="499"/>
      <c r="AC499" s="499"/>
      <c r="AD499" s="499"/>
    </row>
    <row r="500" spans="18:30" x14ac:dyDescent="0.25">
      <c r="R500" s="499"/>
      <c r="S500" s="499"/>
      <c r="T500" s="499"/>
      <c r="U500" s="499"/>
      <c r="V500" s="499"/>
      <c r="W500" s="499"/>
      <c r="X500" s="499"/>
      <c r="Y500" s="499"/>
      <c r="Z500" s="499"/>
      <c r="AA500" s="499"/>
      <c r="AB500" s="499"/>
      <c r="AC500" s="499"/>
      <c r="AD500" s="499"/>
    </row>
    <row r="501" spans="18:30" x14ac:dyDescent="0.25">
      <c r="R501" s="499"/>
      <c r="S501" s="499"/>
      <c r="T501" s="499"/>
      <c r="U501" s="499"/>
      <c r="V501" s="499"/>
      <c r="W501" s="499"/>
      <c r="X501" s="499"/>
      <c r="Y501" s="499"/>
      <c r="Z501" s="499"/>
      <c r="AA501" s="499"/>
      <c r="AB501" s="499"/>
      <c r="AC501" s="499"/>
      <c r="AD501" s="499"/>
    </row>
    <row r="502" spans="18:30" x14ac:dyDescent="0.25">
      <c r="R502" s="499"/>
      <c r="S502" s="499"/>
      <c r="T502" s="499"/>
      <c r="U502" s="499"/>
      <c r="V502" s="499"/>
      <c r="W502" s="499"/>
      <c r="X502" s="499"/>
      <c r="Y502" s="499"/>
      <c r="Z502" s="499"/>
      <c r="AA502" s="499"/>
      <c r="AB502" s="499"/>
      <c r="AC502" s="499"/>
      <c r="AD502" s="499"/>
    </row>
    <row r="503" spans="18:30" x14ac:dyDescent="0.25">
      <c r="R503" s="499"/>
      <c r="S503" s="499"/>
      <c r="T503" s="499"/>
      <c r="U503" s="499"/>
      <c r="V503" s="499"/>
      <c r="W503" s="499"/>
      <c r="X503" s="499"/>
      <c r="Y503" s="499"/>
      <c r="Z503" s="499"/>
      <c r="AA503" s="499"/>
      <c r="AB503" s="499"/>
      <c r="AC503" s="499"/>
      <c r="AD503" s="499"/>
    </row>
    <row r="504" spans="18:30" x14ac:dyDescent="0.25">
      <c r="R504" s="499"/>
      <c r="S504" s="499"/>
      <c r="T504" s="499"/>
      <c r="U504" s="499"/>
      <c r="V504" s="499"/>
      <c r="W504" s="499"/>
      <c r="X504" s="499"/>
      <c r="Y504" s="499"/>
      <c r="Z504" s="499"/>
      <c r="AA504" s="499"/>
      <c r="AB504" s="499"/>
      <c r="AC504" s="499"/>
      <c r="AD504" s="499"/>
    </row>
    <row r="505" spans="18:30" x14ac:dyDescent="0.25">
      <c r="R505" s="499"/>
      <c r="S505" s="499"/>
      <c r="T505" s="499"/>
      <c r="U505" s="499"/>
      <c r="V505" s="499"/>
      <c r="W505" s="499"/>
      <c r="X505" s="499"/>
      <c r="Y505" s="499"/>
      <c r="Z505" s="499"/>
      <c r="AA505" s="499"/>
      <c r="AB505" s="499"/>
      <c r="AC505" s="499"/>
      <c r="AD505" s="499"/>
    </row>
    <row r="506" spans="18:30" x14ac:dyDescent="0.25">
      <c r="R506" s="499"/>
      <c r="S506" s="499"/>
      <c r="T506" s="499"/>
      <c r="U506" s="499"/>
      <c r="V506" s="499"/>
      <c r="W506" s="499"/>
      <c r="X506" s="499"/>
      <c r="Y506" s="499"/>
      <c r="Z506" s="499"/>
      <c r="AA506" s="499"/>
      <c r="AB506" s="499"/>
      <c r="AC506" s="499"/>
      <c r="AD506" s="499"/>
    </row>
    <row r="507" spans="18:30" x14ac:dyDescent="0.25">
      <c r="R507" s="499"/>
      <c r="S507" s="499"/>
      <c r="T507" s="499"/>
      <c r="U507" s="499"/>
      <c r="V507" s="499"/>
      <c r="W507" s="499"/>
      <c r="X507" s="499"/>
      <c r="Y507" s="499"/>
      <c r="Z507" s="499"/>
      <c r="AA507" s="499"/>
      <c r="AB507" s="499"/>
      <c r="AC507" s="499"/>
      <c r="AD507" s="499"/>
    </row>
    <row r="508" spans="18:30" x14ac:dyDescent="0.25">
      <c r="R508" s="499"/>
      <c r="S508" s="499"/>
      <c r="T508" s="499"/>
      <c r="U508" s="499"/>
      <c r="V508" s="499"/>
      <c r="W508" s="499"/>
      <c r="X508" s="499"/>
      <c r="Y508" s="499"/>
      <c r="Z508" s="499"/>
      <c r="AA508" s="499"/>
      <c r="AB508" s="499"/>
      <c r="AC508" s="499"/>
      <c r="AD508" s="499"/>
    </row>
    <row r="509" spans="18:30" x14ac:dyDescent="0.25">
      <c r="R509" s="499"/>
      <c r="S509" s="499"/>
      <c r="T509" s="499"/>
      <c r="U509" s="499"/>
      <c r="V509" s="499"/>
      <c r="W509" s="499"/>
      <c r="X509" s="499"/>
      <c r="Y509" s="499"/>
      <c r="Z509" s="499"/>
      <c r="AA509" s="499"/>
      <c r="AB509" s="499"/>
      <c r="AC509" s="499"/>
      <c r="AD509" s="499"/>
    </row>
    <row r="510" spans="18:30" x14ac:dyDescent="0.25">
      <c r="R510" s="499"/>
      <c r="S510" s="499"/>
      <c r="T510" s="499"/>
      <c r="U510" s="499"/>
      <c r="V510" s="499"/>
      <c r="W510" s="499"/>
      <c r="X510" s="499"/>
      <c r="Y510" s="499"/>
      <c r="Z510" s="499"/>
      <c r="AA510" s="499"/>
      <c r="AB510" s="499"/>
      <c r="AC510" s="499"/>
      <c r="AD510" s="499"/>
    </row>
    <row r="511" spans="18:30" x14ac:dyDescent="0.25">
      <c r="R511" s="499"/>
      <c r="S511" s="499"/>
      <c r="T511" s="499"/>
      <c r="U511" s="499"/>
      <c r="V511" s="499"/>
      <c r="W511" s="499"/>
      <c r="X511" s="499"/>
      <c r="Y511" s="499"/>
      <c r="Z511" s="499"/>
      <c r="AA511" s="499"/>
      <c r="AB511" s="499"/>
      <c r="AC511" s="499"/>
      <c r="AD511" s="499"/>
    </row>
    <row r="512" spans="18:30" x14ac:dyDescent="0.25">
      <c r="R512" s="499"/>
      <c r="S512" s="499"/>
      <c r="T512" s="499"/>
      <c r="U512" s="499"/>
      <c r="V512" s="499"/>
      <c r="W512" s="499"/>
      <c r="X512" s="499"/>
      <c r="Y512" s="499"/>
      <c r="Z512" s="499"/>
      <c r="AA512" s="499"/>
      <c r="AB512" s="499"/>
      <c r="AC512" s="499"/>
      <c r="AD512" s="499"/>
    </row>
    <row r="513" spans="18:30" x14ac:dyDescent="0.25">
      <c r="R513" s="499"/>
      <c r="S513" s="499"/>
      <c r="T513" s="499"/>
      <c r="U513" s="499"/>
      <c r="V513" s="499"/>
      <c r="W513" s="499"/>
      <c r="X513" s="499"/>
      <c r="Y513" s="499"/>
      <c r="Z513" s="499"/>
      <c r="AA513" s="499"/>
      <c r="AB513" s="499"/>
      <c r="AC513" s="499"/>
      <c r="AD513" s="499"/>
    </row>
    <row r="514" spans="18:30" x14ac:dyDescent="0.25">
      <c r="R514" s="499"/>
      <c r="S514" s="499"/>
      <c r="T514" s="499"/>
      <c r="U514" s="499"/>
      <c r="V514" s="499"/>
      <c r="W514" s="499"/>
      <c r="X514" s="499"/>
      <c r="Y514" s="499"/>
      <c r="Z514" s="499"/>
      <c r="AA514" s="499"/>
      <c r="AB514" s="499"/>
      <c r="AC514" s="499"/>
      <c r="AD514" s="499"/>
    </row>
    <row r="515" spans="18:30" x14ac:dyDescent="0.25">
      <c r="R515" s="499"/>
      <c r="S515" s="499"/>
      <c r="T515" s="499"/>
      <c r="U515" s="499"/>
      <c r="V515" s="499"/>
      <c r="W515" s="499"/>
      <c r="X515" s="499"/>
      <c r="Y515" s="499"/>
      <c r="Z515" s="499"/>
      <c r="AA515" s="499"/>
      <c r="AB515" s="499"/>
      <c r="AC515" s="499"/>
      <c r="AD515" s="499"/>
    </row>
    <row r="516" spans="18:30" x14ac:dyDescent="0.25">
      <c r="R516" s="499"/>
      <c r="S516" s="499"/>
      <c r="T516" s="499"/>
      <c r="U516" s="499"/>
      <c r="V516" s="499"/>
      <c r="W516" s="499"/>
      <c r="X516" s="499"/>
      <c r="Y516" s="499"/>
      <c r="Z516" s="499"/>
      <c r="AA516" s="499"/>
      <c r="AB516" s="499"/>
      <c r="AC516" s="499"/>
      <c r="AD516" s="499"/>
    </row>
    <row r="517" spans="18:30" x14ac:dyDescent="0.25">
      <c r="R517" s="499"/>
      <c r="S517" s="499"/>
      <c r="T517" s="499"/>
      <c r="U517" s="499"/>
      <c r="V517" s="499"/>
      <c r="W517" s="499"/>
      <c r="X517" s="499"/>
      <c r="Y517" s="499"/>
      <c r="Z517" s="499"/>
      <c r="AA517" s="499"/>
      <c r="AB517" s="499"/>
      <c r="AC517" s="499"/>
      <c r="AD517" s="499"/>
    </row>
    <row r="518" spans="18:30" x14ac:dyDescent="0.25">
      <c r="R518" s="499"/>
      <c r="S518" s="499"/>
      <c r="T518" s="499"/>
      <c r="U518" s="499"/>
      <c r="V518" s="499"/>
      <c r="W518" s="499"/>
      <c r="X518" s="499"/>
      <c r="Y518" s="499"/>
      <c r="Z518" s="499"/>
      <c r="AA518" s="499"/>
      <c r="AB518" s="499"/>
      <c r="AC518" s="499"/>
      <c r="AD518" s="499"/>
    </row>
    <row r="519" spans="18:30" x14ac:dyDescent="0.25">
      <c r="R519" s="499"/>
      <c r="S519" s="499"/>
      <c r="T519" s="499"/>
      <c r="U519" s="499"/>
      <c r="V519" s="499"/>
      <c r="W519" s="499"/>
      <c r="X519" s="499"/>
      <c r="Y519" s="499"/>
      <c r="Z519" s="499"/>
      <c r="AA519" s="499"/>
      <c r="AB519" s="499"/>
      <c r="AC519" s="499"/>
      <c r="AD519" s="499"/>
    </row>
    <row r="520" spans="18:30" x14ac:dyDescent="0.25">
      <c r="R520" s="499"/>
      <c r="S520" s="499"/>
      <c r="T520" s="499"/>
      <c r="U520" s="499"/>
      <c r="V520" s="499"/>
      <c r="W520" s="499"/>
      <c r="X520" s="499"/>
      <c r="Y520" s="499"/>
      <c r="Z520" s="499"/>
      <c r="AA520" s="499"/>
      <c r="AB520" s="499"/>
      <c r="AC520" s="499"/>
      <c r="AD520" s="499"/>
    </row>
    <row r="521" spans="18:30" x14ac:dyDescent="0.25">
      <c r="R521" s="499"/>
      <c r="S521" s="499"/>
      <c r="T521" s="499"/>
      <c r="U521" s="499"/>
      <c r="V521" s="499"/>
      <c r="W521" s="499"/>
      <c r="X521" s="499"/>
      <c r="Y521" s="499"/>
      <c r="Z521" s="499"/>
      <c r="AA521" s="499"/>
      <c r="AB521" s="499"/>
      <c r="AC521" s="499"/>
      <c r="AD521" s="499"/>
    </row>
    <row r="522" spans="18:30" x14ac:dyDescent="0.25">
      <c r="R522" s="499"/>
      <c r="S522" s="499"/>
      <c r="T522" s="499"/>
      <c r="U522" s="499"/>
      <c r="V522" s="499"/>
      <c r="W522" s="499"/>
      <c r="X522" s="499"/>
      <c r="Y522" s="499"/>
      <c r="Z522" s="499"/>
      <c r="AA522" s="499"/>
      <c r="AB522" s="499"/>
      <c r="AC522" s="499"/>
      <c r="AD522" s="499"/>
    </row>
    <row r="523" spans="18:30" x14ac:dyDescent="0.25">
      <c r="R523" s="499"/>
      <c r="S523" s="499"/>
      <c r="T523" s="499"/>
      <c r="U523" s="499"/>
      <c r="V523" s="499"/>
      <c r="W523" s="499"/>
      <c r="X523" s="499"/>
      <c r="Y523" s="499"/>
      <c r="Z523" s="499"/>
      <c r="AA523" s="499"/>
      <c r="AB523" s="499"/>
      <c r="AC523" s="499"/>
      <c r="AD523" s="499"/>
    </row>
    <row r="524" spans="18:30" x14ac:dyDescent="0.25">
      <c r="R524" s="499"/>
      <c r="S524" s="499"/>
      <c r="T524" s="499"/>
      <c r="U524" s="499"/>
      <c r="V524" s="499"/>
      <c r="W524" s="499"/>
      <c r="X524" s="499"/>
      <c r="Y524" s="499"/>
      <c r="Z524" s="499"/>
      <c r="AA524" s="499"/>
      <c r="AB524" s="499"/>
      <c r="AC524" s="499"/>
      <c r="AD524" s="499"/>
    </row>
    <row r="525" spans="18:30" x14ac:dyDescent="0.25">
      <c r="R525" s="499"/>
      <c r="S525" s="499"/>
      <c r="T525" s="499"/>
      <c r="U525" s="499"/>
      <c r="V525" s="499"/>
      <c r="W525" s="499"/>
      <c r="X525" s="499"/>
      <c r="Y525" s="499"/>
      <c r="Z525" s="499"/>
      <c r="AA525" s="499"/>
      <c r="AB525" s="499"/>
      <c r="AC525" s="499"/>
      <c r="AD525" s="499"/>
    </row>
    <row r="526" spans="18:30" x14ac:dyDescent="0.25">
      <c r="R526" s="499"/>
      <c r="S526" s="499"/>
      <c r="T526" s="499"/>
      <c r="U526" s="499"/>
      <c r="V526" s="499"/>
      <c r="W526" s="499"/>
      <c r="X526" s="499"/>
      <c r="Y526" s="499"/>
      <c r="Z526" s="499"/>
      <c r="AA526" s="499"/>
      <c r="AB526" s="499"/>
      <c r="AC526" s="499"/>
      <c r="AD526" s="499"/>
    </row>
    <row r="527" spans="18:30" x14ac:dyDescent="0.25">
      <c r="R527" s="499"/>
      <c r="S527" s="499"/>
      <c r="T527" s="499"/>
      <c r="U527" s="499"/>
      <c r="V527" s="499"/>
      <c r="W527" s="499"/>
      <c r="X527" s="499"/>
      <c r="Y527" s="499"/>
      <c r="Z527" s="499"/>
      <c r="AA527" s="499"/>
      <c r="AB527" s="499"/>
      <c r="AC527" s="499"/>
      <c r="AD527" s="499"/>
    </row>
    <row r="528" spans="18:30" x14ac:dyDescent="0.25">
      <c r="R528" s="499"/>
      <c r="S528" s="499"/>
      <c r="T528" s="499"/>
      <c r="U528" s="499"/>
      <c r="V528" s="499"/>
      <c r="W528" s="499"/>
      <c r="X528" s="499"/>
      <c r="Y528" s="499"/>
      <c r="Z528" s="499"/>
      <c r="AA528" s="499"/>
      <c r="AB528" s="499"/>
      <c r="AC528" s="499"/>
      <c r="AD528" s="499"/>
    </row>
    <row r="529" spans="18:30" x14ac:dyDescent="0.25">
      <c r="R529" s="499"/>
      <c r="S529" s="499"/>
      <c r="T529" s="499"/>
      <c r="U529" s="499"/>
      <c r="V529" s="499"/>
      <c r="W529" s="499"/>
      <c r="X529" s="499"/>
      <c r="Y529" s="499"/>
      <c r="Z529" s="499"/>
      <c r="AA529" s="499"/>
      <c r="AB529" s="499"/>
      <c r="AC529" s="499"/>
      <c r="AD529" s="499"/>
    </row>
    <row r="530" spans="18:30" x14ac:dyDescent="0.25">
      <c r="R530" s="499"/>
      <c r="S530" s="499"/>
      <c r="T530" s="499"/>
      <c r="U530" s="499"/>
      <c r="V530" s="499"/>
      <c r="W530" s="499"/>
      <c r="X530" s="499"/>
      <c r="Y530" s="499"/>
      <c r="Z530" s="499"/>
      <c r="AA530" s="499"/>
      <c r="AB530" s="499"/>
      <c r="AC530" s="499"/>
      <c r="AD530" s="499"/>
    </row>
    <row r="531" spans="18:30" x14ac:dyDescent="0.25">
      <c r="R531" s="499"/>
      <c r="S531" s="499"/>
      <c r="T531" s="499"/>
      <c r="U531" s="499"/>
      <c r="V531" s="499"/>
      <c r="W531" s="499"/>
      <c r="X531" s="499"/>
      <c r="Y531" s="499"/>
      <c r="Z531" s="499"/>
      <c r="AA531" s="499"/>
      <c r="AB531" s="499"/>
      <c r="AC531" s="499"/>
      <c r="AD531" s="499"/>
    </row>
    <row r="532" spans="18:30" x14ac:dyDescent="0.25">
      <c r="R532" s="499"/>
      <c r="S532" s="499"/>
      <c r="T532" s="499"/>
      <c r="U532" s="499"/>
      <c r="V532" s="499"/>
      <c r="W532" s="499"/>
      <c r="X532" s="499"/>
      <c r="Y532" s="499"/>
      <c r="Z532" s="499"/>
      <c r="AA532" s="499"/>
      <c r="AB532" s="499"/>
      <c r="AC532" s="499"/>
      <c r="AD532" s="499"/>
    </row>
    <row r="533" spans="18:30" x14ac:dyDescent="0.25">
      <c r="R533" s="499"/>
      <c r="S533" s="499"/>
      <c r="T533" s="499"/>
      <c r="U533" s="499"/>
      <c r="V533" s="499"/>
      <c r="W533" s="499"/>
      <c r="X533" s="499"/>
      <c r="Y533" s="499"/>
      <c r="Z533" s="499"/>
      <c r="AA533" s="499"/>
      <c r="AB533" s="499"/>
      <c r="AC533" s="499"/>
      <c r="AD533" s="499"/>
    </row>
    <row r="534" spans="18:30" x14ac:dyDescent="0.25">
      <c r="R534" s="499"/>
      <c r="S534" s="499"/>
      <c r="T534" s="499"/>
      <c r="U534" s="499"/>
      <c r="V534" s="499"/>
      <c r="W534" s="499"/>
      <c r="X534" s="499"/>
      <c r="Y534" s="499"/>
      <c r="Z534" s="499"/>
      <c r="AA534" s="499"/>
      <c r="AB534" s="499"/>
      <c r="AC534" s="499"/>
      <c r="AD534" s="499"/>
    </row>
    <row r="535" spans="18:30" x14ac:dyDescent="0.25">
      <c r="R535" s="499"/>
      <c r="S535" s="499"/>
      <c r="T535" s="499"/>
      <c r="U535" s="499"/>
      <c r="V535" s="499"/>
      <c r="W535" s="499"/>
      <c r="X535" s="499"/>
      <c r="Y535" s="499"/>
      <c r="Z535" s="499"/>
      <c r="AA535" s="499"/>
      <c r="AB535" s="499"/>
      <c r="AC535" s="499"/>
      <c r="AD535" s="499"/>
    </row>
    <row r="536" spans="18:30" x14ac:dyDescent="0.25">
      <c r="R536" s="499"/>
      <c r="S536" s="499"/>
      <c r="T536" s="499"/>
      <c r="U536" s="499"/>
      <c r="V536" s="499"/>
      <c r="W536" s="499"/>
      <c r="X536" s="499"/>
      <c r="Y536" s="499"/>
      <c r="Z536" s="499"/>
      <c r="AA536" s="499"/>
      <c r="AB536" s="499"/>
      <c r="AC536" s="499"/>
      <c r="AD536" s="499"/>
    </row>
    <row r="537" spans="18:30" x14ac:dyDescent="0.25">
      <c r="R537" s="499"/>
      <c r="S537" s="499"/>
      <c r="T537" s="499"/>
      <c r="U537" s="499"/>
      <c r="V537" s="499"/>
      <c r="W537" s="499"/>
      <c r="X537" s="499"/>
      <c r="Y537" s="499"/>
      <c r="Z537" s="499"/>
      <c r="AA537" s="499"/>
      <c r="AB537" s="499"/>
      <c r="AC537" s="499"/>
      <c r="AD537" s="499"/>
    </row>
    <row r="538" spans="18:30" x14ac:dyDescent="0.25">
      <c r="R538" s="499"/>
      <c r="S538" s="499"/>
      <c r="T538" s="499"/>
      <c r="U538" s="499"/>
      <c r="V538" s="499"/>
      <c r="W538" s="499"/>
      <c r="X538" s="499"/>
      <c r="Y538" s="499"/>
      <c r="Z538" s="499"/>
      <c r="AA538" s="499"/>
      <c r="AB538" s="499"/>
      <c r="AC538" s="499"/>
      <c r="AD538" s="499"/>
    </row>
    <row r="539" spans="18:30" x14ac:dyDescent="0.25">
      <c r="R539" s="499"/>
      <c r="S539" s="499"/>
      <c r="T539" s="499"/>
      <c r="U539" s="499"/>
      <c r="V539" s="499"/>
      <c r="W539" s="499"/>
      <c r="X539" s="499"/>
      <c r="Y539" s="499"/>
      <c r="Z539" s="499"/>
      <c r="AA539" s="499"/>
      <c r="AB539" s="499"/>
      <c r="AC539" s="499"/>
      <c r="AD539" s="499"/>
    </row>
    <row r="540" spans="18:30" x14ac:dyDescent="0.25">
      <c r="R540" s="499"/>
      <c r="S540" s="499"/>
      <c r="T540" s="499"/>
      <c r="U540" s="499"/>
      <c r="V540" s="499"/>
      <c r="W540" s="499"/>
      <c r="X540" s="499"/>
      <c r="Y540" s="499"/>
      <c r="Z540" s="499"/>
      <c r="AA540" s="499"/>
      <c r="AB540" s="499"/>
      <c r="AC540" s="499"/>
      <c r="AD540" s="499"/>
    </row>
    <row r="541" spans="18:30" x14ac:dyDescent="0.25">
      <c r="R541" s="499"/>
      <c r="S541" s="499"/>
      <c r="T541" s="499"/>
      <c r="U541" s="499"/>
      <c r="V541" s="499"/>
      <c r="W541" s="499"/>
      <c r="X541" s="499"/>
      <c r="Y541" s="499"/>
      <c r="Z541" s="499"/>
      <c r="AA541" s="499"/>
      <c r="AB541" s="499"/>
      <c r="AC541" s="499"/>
      <c r="AD541" s="499"/>
    </row>
    <row r="542" spans="18:30" x14ac:dyDescent="0.25">
      <c r="R542" s="499"/>
      <c r="S542" s="499"/>
      <c r="T542" s="499"/>
      <c r="U542" s="499"/>
      <c r="V542" s="499"/>
      <c r="W542" s="499"/>
      <c r="X542" s="499"/>
      <c r="Y542" s="499"/>
      <c r="Z542" s="499"/>
      <c r="AA542" s="499"/>
      <c r="AB542" s="499"/>
      <c r="AC542" s="499"/>
      <c r="AD542" s="499"/>
    </row>
    <row r="543" spans="18:30" x14ac:dyDescent="0.25">
      <c r="R543" s="499"/>
      <c r="S543" s="499"/>
      <c r="T543" s="499"/>
      <c r="U543" s="499"/>
      <c r="V543" s="499"/>
      <c r="W543" s="499"/>
      <c r="X543" s="499"/>
      <c r="Y543" s="499"/>
      <c r="Z543" s="499"/>
      <c r="AA543" s="499"/>
      <c r="AB543" s="499"/>
      <c r="AC543" s="499"/>
      <c r="AD543" s="499"/>
    </row>
    <row r="544" spans="18:30" x14ac:dyDescent="0.25">
      <c r="R544" s="499"/>
      <c r="S544" s="499"/>
      <c r="T544" s="499"/>
      <c r="U544" s="499"/>
      <c r="V544" s="499"/>
      <c r="W544" s="499"/>
      <c r="X544" s="499"/>
      <c r="Y544" s="499"/>
      <c r="Z544" s="499"/>
      <c r="AA544" s="499"/>
      <c r="AB544" s="499"/>
      <c r="AC544" s="499"/>
      <c r="AD544" s="499"/>
    </row>
    <row r="545" spans="18:30" x14ac:dyDescent="0.25">
      <c r="R545" s="499"/>
      <c r="S545" s="499"/>
      <c r="T545" s="499"/>
      <c r="U545" s="499"/>
      <c r="V545" s="499"/>
      <c r="W545" s="499"/>
      <c r="X545" s="499"/>
      <c r="Y545" s="499"/>
      <c r="Z545" s="499"/>
      <c r="AA545" s="499"/>
      <c r="AB545" s="499"/>
      <c r="AC545" s="499"/>
      <c r="AD545" s="499"/>
    </row>
    <row r="546" spans="18:30" x14ac:dyDescent="0.25">
      <c r="R546" s="499"/>
      <c r="S546" s="499"/>
      <c r="T546" s="499"/>
      <c r="U546" s="499"/>
      <c r="V546" s="499"/>
      <c r="W546" s="499"/>
      <c r="X546" s="499"/>
      <c r="Y546" s="499"/>
      <c r="Z546" s="499"/>
      <c r="AA546" s="499"/>
      <c r="AB546" s="499"/>
      <c r="AC546" s="499"/>
      <c r="AD546" s="499"/>
    </row>
    <row r="547" spans="18:30" x14ac:dyDescent="0.25">
      <c r="R547" s="499"/>
      <c r="S547" s="499"/>
      <c r="T547" s="499"/>
      <c r="U547" s="499"/>
      <c r="V547" s="499"/>
      <c r="W547" s="499"/>
      <c r="X547" s="499"/>
      <c r="Y547" s="499"/>
      <c r="Z547" s="499"/>
      <c r="AA547" s="499"/>
      <c r="AB547" s="499"/>
      <c r="AC547" s="499"/>
      <c r="AD547" s="499"/>
    </row>
    <row r="548" spans="18:30" x14ac:dyDescent="0.25">
      <c r="R548" s="499"/>
      <c r="S548" s="499"/>
      <c r="T548" s="499"/>
      <c r="U548" s="499"/>
      <c r="V548" s="499"/>
      <c r="W548" s="499"/>
      <c r="X548" s="499"/>
      <c r="Y548" s="499"/>
      <c r="Z548" s="499"/>
      <c r="AA548" s="499"/>
      <c r="AB548" s="499"/>
      <c r="AC548" s="499"/>
      <c r="AD548" s="499"/>
    </row>
    <row r="549" spans="18:30" x14ac:dyDescent="0.25">
      <c r="R549" s="499"/>
      <c r="S549" s="499"/>
      <c r="T549" s="499"/>
      <c r="U549" s="499"/>
      <c r="V549" s="499"/>
      <c r="W549" s="499"/>
      <c r="X549" s="499"/>
      <c r="Y549" s="499"/>
      <c r="Z549" s="499"/>
      <c r="AA549" s="499"/>
      <c r="AB549" s="499"/>
      <c r="AC549" s="499"/>
      <c r="AD549" s="499"/>
    </row>
    <row r="550" spans="18:30" x14ac:dyDescent="0.25">
      <c r="R550" s="499"/>
      <c r="S550" s="499"/>
      <c r="T550" s="499"/>
      <c r="U550" s="499"/>
      <c r="V550" s="499"/>
      <c r="W550" s="499"/>
      <c r="X550" s="499"/>
      <c r="Y550" s="499"/>
      <c r="Z550" s="499"/>
      <c r="AA550" s="499"/>
      <c r="AB550" s="499"/>
      <c r="AC550" s="499"/>
      <c r="AD550" s="499"/>
    </row>
    <row r="551" spans="18:30" x14ac:dyDescent="0.25">
      <c r="R551" s="499"/>
      <c r="S551" s="499"/>
      <c r="T551" s="499"/>
      <c r="U551" s="499"/>
      <c r="V551" s="499"/>
      <c r="W551" s="499"/>
      <c r="X551" s="499"/>
      <c r="Y551" s="499"/>
      <c r="Z551" s="499"/>
      <c r="AA551" s="499"/>
      <c r="AB551" s="499"/>
      <c r="AC551" s="499"/>
      <c r="AD551" s="499"/>
    </row>
    <row r="552" spans="18:30" x14ac:dyDescent="0.25">
      <c r="R552" s="499"/>
      <c r="S552" s="499"/>
      <c r="T552" s="499"/>
      <c r="U552" s="499"/>
      <c r="V552" s="499"/>
      <c r="W552" s="499"/>
      <c r="X552" s="499"/>
      <c r="Y552" s="499"/>
      <c r="Z552" s="499"/>
      <c r="AA552" s="499"/>
      <c r="AB552" s="499"/>
      <c r="AC552" s="499"/>
      <c r="AD552" s="499"/>
    </row>
    <row r="553" spans="18:30" x14ac:dyDescent="0.25">
      <c r="R553" s="499"/>
      <c r="S553" s="499"/>
      <c r="T553" s="499"/>
      <c r="U553" s="499"/>
      <c r="V553" s="499"/>
      <c r="W553" s="499"/>
      <c r="X553" s="499"/>
      <c r="Y553" s="499"/>
      <c r="Z553" s="499"/>
      <c r="AA553" s="499"/>
      <c r="AB553" s="499"/>
      <c r="AC553" s="499"/>
      <c r="AD553" s="499"/>
    </row>
    <row r="554" spans="18:30" x14ac:dyDescent="0.25">
      <c r="R554" s="499"/>
      <c r="S554" s="499"/>
      <c r="T554" s="499"/>
      <c r="U554" s="499"/>
      <c r="V554" s="499"/>
      <c r="W554" s="499"/>
      <c r="X554" s="499"/>
      <c r="Y554" s="499"/>
      <c r="Z554" s="499"/>
      <c r="AA554" s="499"/>
      <c r="AB554" s="499"/>
      <c r="AC554" s="499"/>
      <c r="AD554" s="499"/>
    </row>
    <row r="555" spans="18:30" x14ac:dyDescent="0.25">
      <c r="R555" s="499"/>
      <c r="S555" s="499"/>
      <c r="T555" s="499"/>
      <c r="U555" s="499"/>
      <c r="V555" s="499"/>
      <c r="W555" s="499"/>
      <c r="X555" s="499"/>
      <c r="Y555" s="499"/>
      <c r="Z555" s="499"/>
      <c r="AA555" s="499"/>
      <c r="AB555" s="499"/>
      <c r="AC555" s="499"/>
      <c r="AD555" s="499"/>
    </row>
    <row r="556" spans="18:30" x14ac:dyDescent="0.25">
      <c r="R556" s="499"/>
      <c r="S556" s="499"/>
      <c r="T556" s="499"/>
      <c r="U556" s="499"/>
      <c r="V556" s="499"/>
      <c r="W556" s="499"/>
      <c r="X556" s="499"/>
      <c r="Y556" s="499"/>
      <c r="Z556" s="499"/>
      <c r="AA556" s="499"/>
      <c r="AB556" s="499"/>
      <c r="AC556" s="499"/>
      <c r="AD556" s="499"/>
    </row>
    <row r="557" spans="18:30" x14ac:dyDescent="0.25">
      <c r="R557" s="499"/>
      <c r="S557" s="499"/>
      <c r="T557" s="499"/>
      <c r="U557" s="499"/>
      <c r="V557" s="499"/>
      <c r="W557" s="499"/>
      <c r="X557" s="499"/>
      <c r="Y557" s="499"/>
      <c r="Z557" s="499"/>
      <c r="AA557" s="499"/>
      <c r="AB557" s="499"/>
      <c r="AC557" s="499"/>
      <c r="AD557" s="499"/>
    </row>
    <row r="558" spans="18:30" x14ac:dyDescent="0.25">
      <c r="R558" s="499"/>
      <c r="S558" s="499"/>
      <c r="T558" s="499"/>
      <c r="U558" s="499"/>
      <c r="V558" s="499"/>
      <c r="W558" s="499"/>
      <c r="X558" s="499"/>
      <c r="Y558" s="499"/>
      <c r="Z558" s="499"/>
      <c r="AA558" s="499"/>
      <c r="AB558" s="499"/>
      <c r="AC558" s="499"/>
      <c r="AD558" s="499"/>
    </row>
    <row r="559" spans="18:30" x14ac:dyDescent="0.25">
      <c r="R559" s="499"/>
      <c r="S559" s="499"/>
      <c r="T559" s="499"/>
      <c r="U559" s="499"/>
      <c r="V559" s="499"/>
      <c r="W559" s="499"/>
      <c r="X559" s="499"/>
      <c r="Y559" s="499"/>
      <c r="Z559" s="499"/>
      <c r="AA559" s="499"/>
      <c r="AB559" s="499"/>
      <c r="AC559" s="499"/>
      <c r="AD559" s="499"/>
    </row>
    <row r="560" spans="18:30" x14ac:dyDescent="0.25">
      <c r="R560" s="499"/>
      <c r="S560" s="499"/>
      <c r="T560" s="499"/>
      <c r="U560" s="499"/>
      <c r="V560" s="499"/>
      <c r="W560" s="499"/>
      <c r="X560" s="499"/>
      <c r="Y560" s="499"/>
      <c r="Z560" s="499"/>
      <c r="AA560" s="499"/>
      <c r="AB560" s="499"/>
      <c r="AC560" s="499"/>
      <c r="AD560" s="499"/>
    </row>
    <row r="561" spans="18:30" x14ac:dyDescent="0.25">
      <c r="R561" s="499"/>
      <c r="S561" s="499"/>
      <c r="T561" s="499"/>
      <c r="U561" s="499"/>
      <c r="V561" s="499"/>
      <c r="W561" s="499"/>
      <c r="X561" s="499"/>
      <c r="Y561" s="499"/>
      <c r="Z561" s="499"/>
      <c r="AA561" s="499"/>
      <c r="AB561" s="499"/>
      <c r="AC561" s="499"/>
      <c r="AD561" s="499"/>
    </row>
    <row r="562" spans="18:30" x14ac:dyDescent="0.25">
      <c r="R562" s="499"/>
      <c r="S562" s="499"/>
      <c r="T562" s="499"/>
      <c r="U562" s="499"/>
      <c r="V562" s="499"/>
      <c r="W562" s="499"/>
      <c r="X562" s="499"/>
      <c r="Y562" s="499"/>
      <c r="Z562" s="499"/>
      <c r="AA562" s="499"/>
      <c r="AB562" s="499"/>
      <c r="AC562" s="499"/>
      <c r="AD562" s="499"/>
    </row>
    <row r="563" spans="18:30" x14ac:dyDescent="0.25">
      <c r="R563" s="499"/>
      <c r="S563" s="499"/>
      <c r="T563" s="499"/>
      <c r="U563" s="499"/>
      <c r="V563" s="499"/>
      <c r="W563" s="499"/>
      <c r="X563" s="499"/>
      <c r="Y563" s="499"/>
      <c r="Z563" s="499"/>
      <c r="AA563" s="499"/>
      <c r="AB563" s="499"/>
      <c r="AC563" s="499"/>
      <c r="AD563" s="499"/>
    </row>
    <row r="564" spans="18:30" x14ac:dyDescent="0.25">
      <c r="R564" s="499"/>
      <c r="S564" s="499"/>
      <c r="T564" s="499"/>
      <c r="U564" s="499"/>
      <c r="V564" s="499"/>
      <c r="W564" s="499"/>
      <c r="X564" s="499"/>
      <c r="Y564" s="499"/>
      <c r="Z564" s="499"/>
      <c r="AA564" s="499"/>
      <c r="AB564" s="499"/>
      <c r="AC564" s="499"/>
      <c r="AD564" s="499"/>
    </row>
    <row r="565" spans="18:30" x14ac:dyDescent="0.25">
      <c r="R565" s="499"/>
      <c r="S565" s="499"/>
      <c r="T565" s="499"/>
      <c r="U565" s="499"/>
      <c r="V565" s="499"/>
      <c r="W565" s="499"/>
      <c r="X565" s="499"/>
      <c r="Y565" s="499"/>
      <c r="Z565" s="499"/>
      <c r="AA565" s="499"/>
      <c r="AB565" s="499"/>
      <c r="AC565" s="499"/>
      <c r="AD565" s="499"/>
    </row>
    <row r="566" spans="18:30" x14ac:dyDescent="0.25">
      <c r="R566" s="499"/>
      <c r="S566" s="499"/>
      <c r="T566" s="499"/>
      <c r="U566" s="499"/>
      <c r="V566" s="499"/>
      <c r="W566" s="499"/>
      <c r="X566" s="499"/>
      <c r="Y566" s="499"/>
      <c r="Z566" s="499"/>
      <c r="AA566" s="499"/>
      <c r="AB566" s="499"/>
      <c r="AC566" s="499"/>
      <c r="AD566" s="499"/>
    </row>
    <row r="567" spans="18:30" x14ac:dyDescent="0.25">
      <c r="R567" s="499"/>
      <c r="S567" s="499"/>
      <c r="T567" s="499"/>
      <c r="U567" s="499"/>
      <c r="V567" s="499"/>
      <c r="W567" s="499"/>
      <c r="X567" s="499"/>
      <c r="Y567" s="499"/>
      <c r="Z567" s="499"/>
      <c r="AA567" s="499"/>
      <c r="AB567" s="499"/>
      <c r="AC567" s="499"/>
      <c r="AD567" s="499"/>
    </row>
    <row r="568" spans="18:30" x14ac:dyDescent="0.25">
      <c r="R568" s="499"/>
      <c r="S568" s="499"/>
      <c r="T568" s="499"/>
      <c r="U568" s="499"/>
      <c r="V568" s="499"/>
      <c r="W568" s="499"/>
      <c r="X568" s="499"/>
      <c r="Y568" s="499"/>
      <c r="Z568" s="499"/>
      <c r="AA568" s="499"/>
      <c r="AB568" s="499"/>
      <c r="AC568" s="499"/>
      <c r="AD568" s="499"/>
    </row>
    <row r="569" spans="18:30" x14ac:dyDescent="0.25">
      <c r="R569" s="499"/>
      <c r="S569" s="499"/>
      <c r="T569" s="499"/>
      <c r="U569" s="499"/>
      <c r="V569" s="499"/>
      <c r="W569" s="499"/>
      <c r="X569" s="499"/>
      <c r="Y569" s="499"/>
      <c r="Z569" s="499"/>
      <c r="AA569" s="499"/>
      <c r="AB569" s="499"/>
      <c r="AC569" s="499"/>
      <c r="AD569" s="499"/>
    </row>
    <row r="570" spans="18:30" x14ac:dyDescent="0.25">
      <c r="R570" s="499"/>
      <c r="S570" s="499"/>
      <c r="T570" s="499"/>
      <c r="U570" s="499"/>
      <c r="V570" s="499"/>
      <c r="W570" s="499"/>
      <c r="X570" s="499"/>
      <c r="Y570" s="499"/>
      <c r="Z570" s="499"/>
      <c r="AA570" s="499"/>
      <c r="AB570" s="499"/>
      <c r="AC570" s="499"/>
      <c r="AD570" s="499"/>
    </row>
    <row r="571" spans="18:30" x14ac:dyDescent="0.25">
      <c r="R571" s="499"/>
      <c r="S571" s="499"/>
      <c r="T571" s="499"/>
      <c r="U571" s="499"/>
      <c r="V571" s="499"/>
      <c r="W571" s="499"/>
      <c r="X571" s="499"/>
      <c r="Y571" s="499"/>
      <c r="Z571" s="499"/>
      <c r="AA571" s="499"/>
      <c r="AB571" s="499"/>
      <c r="AC571" s="499"/>
      <c r="AD571" s="499"/>
    </row>
    <row r="572" spans="18:30" x14ac:dyDescent="0.25">
      <c r="R572" s="499"/>
      <c r="S572" s="499"/>
      <c r="T572" s="499"/>
      <c r="U572" s="499"/>
      <c r="V572" s="499"/>
      <c r="W572" s="499"/>
      <c r="X572" s="499"/>
      <c r="Y572" s="499"/>
      <c r="Z572" s="499"/>
      <c r="AA572" s="499"/>
      <c r="AB572" s="499"/>
      <c r="AC572" s="499"/>
      <c r="AD572" s="499"/>
    </row>
    <row r="573" spans="18:30" x14ac:dyDescent="0.25">
      <c r="R573" s="499"/>
      <c r="S573" s="499"/>
      <c r="T573" s="499"/>
      <c r="U573" s="499"/>
      <c r="V573" s="499"/>
      <c r="W573" s="499"/>
      <c r="X573" s="499"/>
      <c r="Y573" s="499"/>
      <c r="Z573" s="499"/>
      <c r="AA573" s="499"/>
      <c r="AB573" s="499"/>
      <c r="AC573" s="499"/>
      <c r="AD573" s="499"/>
    </row>
    <row r="574" spans="18:30" x14ac:dyDescent="0.25">
      <c r="R574" s="499"/>
      <c r="S574" s="499"/>
      <c r="T574" s="499"/>
      <c r="U574" s="499"/>
      <c r="V574" s="499"/>
      <c r="W574" s="499"/>
      <c r="X574" s="499"/>
      <c r="Y574" s="499"/>
      <c r="Z574" s="499"/>
      <c r="AA574" s="499"/>
      <c r="AB574" s="499"/>
      <c r="AC574" s="499"/>
      <c r="AD574" s="499"/>
    </row>
    <row r="575" spans="18:30" x14ac:dyDescent="0.25">
      <c r="R575" s="499"/>
      <c r="S575" s="499"/>
      <c r="T575" s="499"/>
      <c r="U575" s="499"/>
      <c r="V575" s="499"/>
      <c r="W575" s="499"/>
      <c r="X575" s="499"/>
      <c r="Y575" s="499"/>
      <c r="Z575" s="499"/>
      <c r="AA575" s="499"/>
      <c r="AB575" s="499"/>
      <c r="AC575" s="499"/>
      <c r="AD575" s="499"/>
    </row>
    <row r="576" spans="18:30" x14ac:dyDescent="0.25">
      <c r="R576" s="499"/>
      <c r="S576" s="499"/>
      <c r="T576" s="499"/>
      <c r="U576" s="499"/>
      <c r="V576" s="499"/>
      <c r="W576" s="499"/>
      <c r="X576" s="499"/>
      <c r="Y576" s="499"/>
      <c r="Z576" s="499"/>
      <c r="AA576" s="499"/>
      <c r="AB576" s="499"/>
      <c r="AC576" s="499"/>
      <c r="AD576" s="499"/>
    </row>
    <row r="577" spans="18:30" x14ac:dyDescent="0.25">
      <c r="R577" s="499"/>
      <c r="S577" s="499"/>
      <c r="T577" s="499"/>
      <c r="U577" s="499"/>
      <c r="V577" s="499"/>
      <c r="W577" s="499"/>
      <c r="X577" s="499"/>
      <c r="Y577" s="499"/>
      <c r="Z577" s="499"/>
      <c r="AA577" s="499"/>
      <c r="AB577" s="499"/>
      <c r="AC577" s="499"/>
      <c r="AD577" s="499"/>
    </row>
    <row r="578" spans="18:30" x14ac:dyDescent="0.25">
      <c r="R578" s="499"/>
      <c r="S578" s="499"/>
      <c r="T578" s="499"/>
      <c r="U578" s="499"/>
      <c r="V578" s="499"/>
      <c r="W578" s="499"/>
      <c r="X578" s="499"/>
      <c r="Y578" s="499"/>
      <c r="Z578" s="499"/>
      <c r="AA578" s="499"/>
      <c r="AB578" s="499"/>
      <c r="AC578" s="499"/>
      <c r="AD578" s="499"/>
    </row>
    <row r="579" spans="18:30" x14ac:dyDescent="0.25">
      <c r="R579" s="499"/>
      <c r="S579" s="499"/>
      <c r="T579" s="499"/>
      <c r="U579" s="499"/>
      <c r="V579" s="499"/>
      <c r="W579" s="499"/>
      <c r="X579" s="499"/>
      <c r="Y579" s="499"/>
      <c r="Z579" s="499"/>
      <c r="AA579" s="499"/>
      <c r="AB579" s="499"/>
      <c r="AC579" s="499"/>
      <c r="AD579" s="499"/>
    </row>
    <row r="580" spans="18:30" x14ac:dyDescent="0.25">
      <c r="R580" s="499"/>
      <c r="S580" s="499"/>
      <c r="T580" s="499"/>
      <c r="U580" s="499"/>
      <c r="V580" s="499"/>
      <c r="W580" s="499"/>
      <c r="X580" s="499"/>
      <c r="Y580" s="499"/>
      <c r="Z580" s="499"/>
      <c r="AA580" s="499"/>
      <c r="AB580" s="499"/>
      <c r="AC580" s="499"/>
      <c r="AD580" s="499"/>
    </row>
    <row r="581" spans="18:30" x14ac:dyDescent="0.25">
      <c r="R581" s="499"/>
      <c r="S581" s="499"/>
      <c r="T581" s="499"/>
      <c r="U581" s="499"/>
      <c r="V581" s="499"/>
      <c r="W581" s="499"/>
      <c r="X581" s="499"/>
      <c r="Y581" s="499"/>
      <c r="Z581" s="499"/>
      <c r="AA581" s="499"/>
      <c r="AB581" s="499"/>
      <c r="AC581" s="499"/>
      <c r="AD581" s="499"/>
    </row>
    <row r="582" spans="18:30" x14ac:dyDescent="0.25">
      <c r="R582" s="499"/>
      <c r="S582" s="499"/>
      <c r="T582" s="499"/>
      <c r="U582" s="499"/>
      <c r="V582" s="499"/>
      <c r="W582" s="499"/>
      <c r="X582" s="499"/>
      <c r="Y582" s="499"/>
      <c r="Z582" s="499"/>
      <c r="AA582" s="499"/>
      <c r="AB582" s="499"/>
      <c r="AC582" s="499"/>
      <c r="AD582" s="499"/>
    </row>
    <row r="583" spans="18:30" x14ac:dyDescent="0.25">
      <c r="R583" s="499"/>
      <c r="S583" s="499"/>
      <c r="T583" s="499"/>
      <c r="U583" s="499"/>
      <c r="V583" s="499"/>
      <c r="W583" s="499"/>
      <c r="X583" s="499"/>
      <c r="Y583" s="499"/>
      <c r="Z583" s="499"/>
      <c r="AA583" s="499"/>
      <c r="AB583" s="499"/>
      <c r="AC583" s="499"/>
      <c r="AD583" s="499"/>
    </row>
    <row r="584" spans="18:30" x14ac:dyDescent="0.25">
      <c r="R584" s="499"/>
      <c r="S584" s="499"/>
      <c r="T584" s="499"/>
      <c r="U584" s="499"/>
      <c r="V584" s="499"/>
      <c r="W584" s="499"/>
      <c r="X584" s="499"/>
      <c r="Y584" s="499"/>
      <c r="Z584" s="499"/>
      <c r="AA584" s="499"/>
      <c r="AB584" s="499"/>
      <c r="AC584" s="499"/>
      <c r="AD584" s="499"/>
    </row>
    <row r="585" spans="18:30" x14ac:dyDescent="0.25">
      <c r="R585" s="499"/>
      <c r="S585" s="499"/>
      <c r="T585" s="499"/>
      <c r="U585" s="499"/>
      <c r="V585" s="499"/>
      <c r="W585" s="499"/>
      <c r="X585" s="499"/>
      <c r="Y585" s="499"/>
      <c r="Z585" s="499"/>
      <c r="AA585" s="499"/>
      <c r="AB585" s="499"/>
      <c r="AC585" s="499"/>
      <c r="AD585" s="499"/>
    </row>
    <row r="586" spans="18:30" x14ac:dyDescent="0.25">
      <c r="R586" s="499"/>
      <c r="S586" s="499"/>
      <c r="T586" s="499"/>
      <c r="U586" s="499"/>
      <c r="V586" s="499"/>
      <c r="W586" s="499"/>
      <c r="X586" s="499"/>
      <c r="Y586" s="499"/>
      <c r="Z586" s="499"/>
      <c r="AA586" s="499"/>
      <c r="AB586" s="499"/>
      <c r="AC586" s="499"/>
      <c r="AD586" s="499"/>
    </row>
    <row r="587" spans="18:30" x14ac:dyDescent="0.25">
      <c r="R587" s="499"/>
      <c r="S587" s="499"/>
      <c r="T587" s="499"/>
      <c r="U587" s="499"/>
      <c r="V587" s="499"/>
      <c r="W587" s="499"/>
      <c r="X587" s="499"/>
      <c r="Y587" s="499"/>
      <c r="Z587" s="499"/>
      <c r="AA587" s="499"/>
      <c r="AB587" s="499"/>
      <c r="AC587" s="499"/>
      <c r="AD587" s="499"/>
    </row>
    <row r="588" spans="18:30" x14ac:dyDescent="0.25">
      <c r="R588" s="499"/>
      <c r="S588" s="499"/>
      <c r="T588" s="499"/>
      <c r="U588" s="499"/>
      <c r="V588" s="499"/>
      <c r="W588" s="499"/>
      <c r="X588" s="499"/>
      <c r="Y588" s="499"/>
      <c r="Z588" s="499"/>
      <c r="AA588" s="499"/>
      <c r="AB588" s="499"/>
      <c r="AC588" s="499"/>
      <c r="AD588" s="499"/>
    </row>
    <row r="589" spans="18:30" x14ac:dyDescent="0.25">
      <c r="R589" s="499"/>
      <c r="S589" s="499"/>
      <c r="T589" s="499"/>
      <c r="U589" s="499"/>
      <c r="V589" s="499"/>
      <c r="W589" s="499"/>
      <c r="X589" s="499"/>
      <c r="Y589" s="499"/>
      <c r="Z589" s="499"/>
      <c r="AA589" s="499"/>
      <c r="AB589" s="499"/>
      <c r="AC589" s="499"/>
      <c r="AD589" s="499"/>
    </row>
    <row r="590" spans="18:30" x14ac:dyDescent="0.25">
      <c r="R590" s="499"/>
      <c r="S590" s="499"/>
      <c r="T590" s="499"/>
      <c r="U590" s="499"/>
      <c r="V590" s="499"/>
      <c r="W590" s="499"/>
      <c r="X590" s="499"/>
      <c r="Y590" s="499"/>
      <c r="Z590" s="499"/>
      <c r="AA590" s="499"/>
      <c r="AB590" s="499"/>
      <c r="AC590" s="499"/>
      <c r="AD590" s="499"/>
    </row>
    <row r="591" spans="18:30" x14ac:dyDescent="0.25">
      <c r="R591" s="499"/>
      <c r="S591" s="499"/>
      <c r="T591" s="499"/>
      <c r="U591" s="499"/>
      <c r="V591" s="499"/>
      <c r="W591" s="499"/>
      <c r="X591" s="499"/>
      <c r="Y591" s="499"/>
      <c r="Z591" s="499"/>
      <c r="AA591" s="499"/>
      <c r="AB591" s="499"/>
      <c r="AC591" s="499"/>
      <c r="AD591" s="499"/>
    </row>
    <row r="592" spans="18:30" x14ac:dyDescent="0.25">
      <c r="R592" s="499"/>
      <c r="S592" s="499"/>
      <c r="T592" s="499"/>
      <c r="U592" s="499"/>
      <c r="V592" s="499"/>
      <c r="W592" s="499"/>
      <c r="X592" s="499"/>
      <c r="Y592" s="499"/>
      <c r="Z592" s="499"/>
      <c r="AA592" s="499"/>
      <c r="AB592" s="499"/>
      <c r="AC592" s="499"/>
      <c r="AD592" s="499"/>
    </row>
    <row r="593" spans="18:30" x14ac:dyDescent="0.25">
      <c r="R593" s="499"/>
      <c r="S593" s="499"/>
      <c r="T593" s="499"/>
      <c r="U593" s="499"/>
      <c r="V593" s="499"/>
      <c r="W593" s="499"/>
      <c r="X593" s="499"/>
      <c r="Y593" s="499"/>
      <c r="Z593" s="499"/>
      <c r="AA593" s="499"/>
      <c r="AB593" s="499"/>
      <c r="AC593" s="499"/>
      <c r="AD593" s="499"/>
    </row>
    <row r="594" spans="18:30" x14ac:dyDescent="0.25">
      <c r="R594" s="499"/>
      <c r="S594" s="499"/>
      <c r="T594" s="499"/>
      <c r="U594" s="499"/>
      <c r="V594" s="499"/>
      <c r="W594" s="499"/>
      <c r="X594" s="499"/>
      <c r="Y594" s="499"/>
      <c r="Z594" s="499"/>
      <c r="AA594" s="499"/>
      <c r="AB594" s="499"/>
      <c r="AC594" s="499"/>
      <c r="AD594" s="499"/>
    </row>
    <row r="595" spans="18:30" x14ac:dyDescent="0.25">
      <c r="R595" s="499"/>
      <c r="S595" s="499"/>
      <c r="T595" s="499"/>
      <c r="U595" s="499"/>
      <c r="V595" s="499"/>
      <c r="W595" s="499"/>
      <c r="X595" s="499"/>
      <c r="Y595" s="499"/>
      <c r="Z595" s="499"/>
      <c r="AA595" s="499"/>
      <c r="AB595" s="499"/>
      <c r="AC595" s="499"/>
      <c r="AD595" s="499"/>
    </row>
    <row r="596" spans="18:30" x14ac:dyDescent="0.25">
      <c r="R596" s="499"/>
      <c r="S596" s="499"/>
      <c r="T596" s="499"/>
      <c r="U596" s="499"/>
      <c r="V596" s="499"/>
      <c r="W596" s="499"/>
      <c r="X596" s="499"/>
      <c r="Y596" s="499"/>
      <c r="Z596" s="499"/>
      <c r="AA596" s="499"/>
      <c r="AB596" s="499"/>
      <c r="AC596" s="499"/>
      <c r="AD596" s="499"/>
    </row>
    <row r="597" spans="18:30" x14ac:dyDescent="0.25">
      <c r="R597" s="499"/>
      <c r="S597" s="499"/>
      <c r="T597" s="499"/>
      <c r="U597" s="499"/>
      <c r="V597" s="499"/>
      <c r="W597" s="499"/>
      <c r="X597" s="499"/>
      <c r="Y597" s="499"/>
      <c r="Z597" s="499"/>
      <c r="AA597" s="499"/>
      <c r="AB597" s="499"/>
      <c r="AC597" s="499"/>
      <c r="AD597" s="499"/>
    </row>
    <row r="598" spans="18:30" x14ac:dyDescent="0.25">
      <c r="R598" s="499"/>
      <c r="S598" s="499"/>
      <c r="T598" s="499"/>
      <c r="U598" s="499"/>
      <c r="V598" s="499"/>
      <c r="W598" s="499"/>
      <c r="X598" s="499"/>
      <c r="Y598" s="499"/>
      <c r="Z598" s="499"/>
      <c r="AA598" s="499"/>
      <c r="AB598" s="499"/>
      <c r="AC598" s="499"/>
      <c r="AD598" s="499"/>
    </row>
    <row r="599" spans="18:30" x14ac:dyDescent="0.25">
      <c r="R599" s="499"/>
      <c r="S599" s="499"/>
      <c r="T599" s="499"/>
      <c r="U599" s="499"/>
      <c r="V599" s="499"/>
      <c r="W599" s="499"/>
      <c r="X599" s="499"/>
      <c r="Y599" s="499"/>
      <c r="Z599" s="499"/>
      <c r="AA599" s="499"/>
      <c r="AB599" s="499"/>
      <c r="AC599" s="499"/>
      <c r="AD599" s="499"/>
    </row>
    <row r="600" spans="18:30" x14ac:dyDescent="0.25">
      <c r="R600" s="499"/>
      <c r="S600" s="499"/>
      <c r="T600" s="499"/>
      <c r="U600" s="499"/>
      <c r="V600" s="499"/>
      <c r="W600" s="499"/>
      <c r="X600" s="499"/>
      <c r="Y600" s="499"/>
      <c r="Z600" s="499"/>
      <c r="AA600" s="499"/>
      <c r="AB600" s="499"/>
      <c r="AC600" s="499"/>
      <c r="AD600" s="499"/>
    </row>
    <row r="601" spans="18:30" x14ac:dyDescent="0.25">
      <c r="R601" s="499"/>
      <c r="S601" s="499"/>
      <c r="T601" s="499"/>
      <c r="U601" s="499"/>
      <c r="V601" s="499"/>
      <c r="W601" s="499"/>
      <c r="X601" s="499"/>
      <c r="Y601" s="499"/>
      <c r="Z601" s="499"/>
      <c r="AA601" s="499"/>
      <c r="AB601" s="499"/>
      <c r="AC601" s="499"/>
      <c r="AD601" s="499"/>
    </row>
    <row r="602" spans="18:30" x14ac:dyDescent="0.25">
      <c r="R602" s="499"/>
      <c r="S602" s="499"/>
      <c r="T602" s="499"/>
      <c r="U602" s="499"/>
      <c r="V602" s="499"/>
      <c r="W602" s="499"/>
      <c r="X602" s="499"/>
      <c r="Y602" s="499"/>
      <c r="Z602" s="499"/>
      <c r="AA602" s="499"/>
      <c r="AB602" s="499"/>
      <c r="AC602" s="499"/>
      <c r="AD602" s="499"/>
    </row>
    <row r="603" spans="18:30" x14ac:dyDescent="0.25">
      <c r="R603" s="499"/>
      <c r="S603" s="499"/>
      <c r="T603" s="499"/>
      <c r="U603" s="499"/>
      <c r="V603" s="499"/>
      <c r="W603" s="499"/>
      <c r="X603" s="499"/>
      <c r="Y603" s="499"/>
      <c r="Z603" s="499"/>
      <c r="AA603" s="499"/>
      <c r="AB603" s="499"/>
      <c r="AC603" s="499"/>
      <c r="AD603" s="499"/>
    </row>
    <row r="604" spans="18:30" x14ac:dyDescent="0.25">
      <c r="R604" s="499"/>
      <c r="S604" s="499"/>
      <c r="T604" s="499"/>
      <c r="U604" s="499"/>
      <c r="V604" s="499"/>
      <c r="W604" s="499"/>
      <c r="X604" s="499"/>
      <c r="Y604" s="499"/>
      <c r="Z604" s="499"/>
      <c r="AA604" s="499"/>
      <c r="AB604" s="499"/>
      <c r="AC604" s="499"/>
      <c r="AD604" s="499"/>
    </row>
    <row r="605" spans="18:30" x14ac:dyDescent="0.25">
      <c r="R605" s="499"/>
      <c r="S605" s="499"/>
      <c r="T605" s="499"/>
      <c r="U605" s="499"/>
      <c r="V605" s="499"/>
      <c r="W605" s="499"/>
      <c r="X605" s="499"/>
      <c r="Y605" s="499"/>
      <c r="Z605" s="499"/>
      <c r="AA605" s="499"/>
      <c r="AB605" s="499"/>
      <c r="AC605" s="499"/>
      <c r="AD605" s="499"/>
    </row>
    <row r="606" spans="18:30" x14ac:dyDescent="0.25">
      <c r="R606" s="499"/>
      <c r="S606" s="499"/>
      <c r="T606" s="499"/>
      <c r="U606" s="499"/>
      <c r="V606" s="499"/>
      <c r="W606" s="499"/>
      <c r="X606" s="499"/>
      <c r="Y606" s="499"/>
      <c r="Z606" s="499"/>
      <c r="AA606" s="499"/>
      <c r="AB606" s="499"/>
      <c r="AC606" s="499"/>
      <c r="AD606" s="499"/>
    </row>
    <row r="607" spans="18:30" x14ac:dyDescent="0.25">
      <c r="R607" s="499"/>
      <c r="S607" s="499"/>
      <c r="T607" s="499"/>
      <c r="U607" s="499"/>
      <c r="V607" s="499"/>
      <c r="W607" s="499"/>
      <c r="X607" s="499"/>
      <c r="Y607" s="499"/>
      <c r="Z607" s="499"/>
      <c r="AA607" s="499"/>
      <c r="AB607" s="499"/>
      <c r="AC607" s="499"/>
      <c r="AD607" s="499"/>
    </row>
    <row r="608" spans="18:30" x14ac:dyDescent="0.25">
      <c r="R608" s="499"/>
      <c r="S608" s="499"/>
      <c r="T608" s="499"/>
      <c r="U608" s="499"/>
      <c r="V608" s="499"/>
      <c r="W608" s="499"/>
      <c r="X608" s="499"/>
      <c r="Y608" s="499"/>
      <c r="Z608" s="499"/>
      <c r="AA608" s="499"/>
      <c r="AB608" s="499"/>
      <c r="AC608" s="499"/>
      <c r="AD608" s="499"/>
    </row>
    <row r="609" spans="18:30" x14ac:dyDescent="0.25">
      <c r="R609" s="499"/>
      <c r="S609" s="499"/>
      <c r="T609" s="499"/>
      <c r="U609" s="499"/>
      <c r="V609" s="499"/>
      <c r="W609" s="499"/>
      <c r="X609" s="499"/>
      <c r="Y609" s="499"/>
      <c r="Z609" s="499"/>
      <c r="AA609" s="499"/>
      <c r="AB609" s="499"/>
      <c r="AC609" s="499"/>
      <c r="AD609" s="499"/>
    </row>
    <row r="610" spans="18:30" x14ac:dyDescent="0.25">
      <c r="R610" s="499"/>
      <c r="S610" s="499"/>
      <c r="T610" s="499"/>
      <c r="U610" s="499"/>
      <c r="V610" s="499"/>
      <c r="W610" s="499"/>
      <c r="X610" s="499"/>
      <c r="Y610" s="499"/>
      <c r="Z610" s="499"/>
      <c r="AA610" s="499"/>
      <c r="AB610" s="499"/>
      <c r="AC610" s="499"/>
      <c r="AD610" s="499"/>
    </row>
    <row r="611" spans="18:30" x14ac:dyDescent="0.25">
      <c r="R611" s="499"/>
      <c r="S611" s="499"/>
      <c r="T611" s="499"/>
      <c r="U611" s="499"/>
      <c r="V611" s="499"/>
      <c r="W611" s="499"/>
      <c r="X611" s="499"/>
      <c r="Y611" s="499"/>
      <c r="Z611" s="499"/>
      <c r="AA611" s="499"/>
      <c r="AB611" s="499"/>
      <c r="AC611" s="499"/>
      <c r="AD611" s="499"/>
    </row>
    <row r="612" spans="18:30" x14ac:dyDescent="0.25">
      <c r="R612" s="499"/>
      <c r="S612" s="499"/>
      <c r="T612" s="499"/>
      <c r="U612" s="499"/>
      <c r="V612" s="499"/>
      <c r="W612" s="499"/>
      <c r="X612" s="499"/>
      <c r="Y612" s="499"/>
      <c r="Z612" s="499"/>
      <c r="AA612" s="499"/>
      <c r="AB612" s="499"/>
      <c r="AC612" s="499"/>
      <c r="AD612" s="499"/>
    </row>
    <row r="613" spans="18:30" x14ac:dyDescent="0.25">
      <c r="R613" s="499"/>
      <c r="S613" s="499"/>
      <c r="T613" s="499"/>
      <c r="U613" s="499"/>
      <c r="V613" s="499"/>
      <c r="W613" s="499"/>
      <c r="X613" s="499"/>
      <c r="Y613" s="499"/>
      <c r="Z613" s="499"/>
      <c r="AA613" s="499"/>
      <c r="AB613" s="499"/>
      <c r="AC613" s="499"/>
      <c r="AD613" s="499"/>
    </row>
    <row r="614" spans="18:30" x14ac:dyDescent="0.25">
      <c r="R614" s="499"/>
      <c r="S614" s="499"/>
      <c r="T614" s="499"/>
      <c r="U614" s="499"/>
      <c r="V614" s="499"/>
      <c r="W614" s="499"/>
      <c r="X614" s="499"/>
      <c r="Y614" s="499"/>
      <c r="Z614" s="499"/>
      <c r="AA614" s="499"/>
      <c r="AB614" s="499"/>
      <c r="AC614" s="499"/>
      <c r="AD614" s="499"/>
    </row>
    <row r="615" spans="18:30" x14ac:dyDescent="0.25">
      <c r="R615" s="499"/>
      <c r="S615" s="499"/>
      <c r="T615" s="499"/>
      <c r="U615" s="499"/>
      <c r="V615" s="499"/>
      <c r="W615" s="499"/>
      <c r="X615" s="499"/>
      <c r="Y615" s="499"/>
      <c r="Z615" s="499"/>
      <c r="AA615" s="499"/>
      <c r="AB615" s="499"/>
      <c r="AC615" s="499"/>
      <c r="AD615" s="499"/>
    </row>
    <row r="616" spans="18:30" x14ac:dyDescent="0.25">
      <c r="R616" s="499"/>
      <c r="S616" s="499"/>
      <c r="T616" s="499"/>
      <c r="U616" s="499"/>
      <c r="V616" s="499"/>
      <c r="W616" s="499"/>
      <c r="X616" s="499"/>
      <c r="Y616" s="499"/>
      <c r="Z616" s="499"/>
      <c r="AA616" s="499"/>
      <c r="AB616" s="499"/>
      <c r="AC616" s="499"/>
      <c r="AD616" s="499"/>
    </row>
    <row r="617" spans="18:30" x14ac:dyDescent="0.25">
      <c r="R617" s="499"/>
      <c r="S617" s="499"/>
      <c r="T617" s="499"/>
      <c r="U617" s="499"/>
      <c r="V617" s="499"/>
      <c r="W617" s="499"/>
      <c r="X617" s="499"/>
      <c r="Y617" s="499"/>
      <c r="Z617" s="499"/>
      <c r="AA617" s="499"/>
      <c r="AB617" s="499"/>
      <c r="AC617" s="499"/>
      <c r="AD617" s="499"/>
    </row>
    <row r="618" spans="18:30" x14ac:dyDescent="0.25">
      <c r="R618" s="499"/>
      <c r="S618" s="499"/>
      <c r="T618" s="499"/>
      <c r="U618" s="499"/>
      <c r="V618" s="499"/>
      <c r="W618" s="499"/>
      <c r="X618" s="499"/>
      <c r="Y618" s="499"/>
      <c r="Z618" s="499"/>
      <c r="AA618" s="499"/>
      <c r="AB618" s="499"/>
      <c r="AC618" s="499"/>
      <c r="AD618" s="499"/>
    </row>
    <row r="619" spans="18:30" x14ac:dyDescent="0.25">
      <c r="R619" s="499"/>
      <c r="S619" s="499"/>
      <c r="T619" s="499"/>
      <c r="U619" s="499"/>
      <c r="V619" s="499"/>
      <c r="W619" s="499"/>
      <c r="X619" s="499"/>
      <c r="Y619" s="499"/>
      <c r="Z619" s="499"/>
      <c r="AA619" s="499"/>
      <c r="AB619" s="499"/>
      <c r="AC619" s="499"/>
      <c r="AD619" s="499"/>
    </row>
    <row r="620" spans="18:30" x14ac:dyDescent="0.25">
      <c r="R620" s="499"/>
      <c r="S620" s="499"/>
      <c r="T620" s="499"/>
      <c r="U620" s="499"/>
      <c r="V620" s="499"/>
      <c r="W620" s="499"/>
      <c r="X620" s="499"/>
      <c r="Y620" s="499"/>
      <c r="Z620" s="499"/>
      <c r="AA620" s="499"/>
      <c r="AB620" s="499"/>
      <c r="AC620" s="499"/>
      <c r="AD620" s="499"/>
    </row>
    <row r="621" spans="18:30" x14ac:dyDescent="0.25">
      <c r="R621" s="499"/>
      <c r="S621" s="499"/>
      <c r="T621" s="499"/>
      <c r="U621" s="499"/>
      <c r="V621" s="499"/>
      <c r="W621" s="499"/>
      <c r="X621" s="499"/>
      <c r="Y621" s="499"/>
      <c r="Z621" s="499"/>
      <c r="AA621" s="499"/>
      <c r="AB621" s="499"/>
      <c r="AC621" s="499"/>
      <c r="AD621" s="499"/>
    </row>
    <row r="622" spans="18:30" x14ac:dyDescent="0.25">
      <c r="R622" s="499"/>
      <c r="S622" s="499"/>
      <c r="T622" s="499"/>
      <c r="U622" s="499"/>
      <c r="V622" s="499"/>
      <c r="W622" s="499"/>
      <c r="X622" s="499"/>
      <c r="Y622" s="499"/>
      <c r="Z622" s="499"/>
      <c r="AA622" s="499"/>
      <c r="AB622" s="499"/>
      <c r="AC622" s="499"/>
      <c r="AD622" s="499"/>
    </row>
    <row r="623" spans="18:30" x14ac:dyDescent="0.25">
      <c r="R623" s="499"/>
      <c r="S623" s="499"/>
      <c r="T623" s="499"/>
      <c r="U623" s="499"/>
      <c r="V623" s="499"/>
      <c r="W623" s="499"/>
      <c r="X623" s="499"/>
      <c r="Y623" s="499"/>
      <c r="Z623" s="499"/>
      <c r="AA623" s="499"/>
      <c r="AB623" s="499"/>
      <c r="AC623" s="499"/>
      <c r="AD623" s="499"/>
    </row>
    <row r="624" spans="18:30" x14ac:dyDescent="0.25">
      <c r="R624" s="499"/>
      <c r="S624" s="499"/>
      <c r="T624" s="499"/>
      <c r="U624" s="499"/>
      <c r="V624" s="499"/>
      <c r="W624" s="499"/>
      <c r="X624" s="499"/>
      <c r="Y624" s="499"/>
      <c r="Z624" s="499"/>
      <c r="AA624" s="499"/>
      <c r="AB624" s="499"/>
      <c r="AC624" s="499"/>
      <c r="AD624" s="499"/>
    </row>
    <row r="625" spans="18:30" x14ac:dyDescent="0.25">
      <c r="R625" s="499"/>
      <c r="S625" s="499"/>
      <c r="T625" s="499"/>
      <c r="U625" s="499"/>
      <c r="V625" s="499"/>
      <c r="W625" s="499"/>
      <c r="X625" s="499"/>
      <c r="Y625" s="499"/>
      <c r="Z625" s="499"/>
      <c r="AA625" s="499"/>
      <c r="AB625" s="499"/>
      <c r="AC625" s="499"/>
      <c r="AD625" s="499"/>
    </row>
    <row r="626" spans="18:30" x14ac:dyDescent="0.25">
      <c r="R626" s="499"/>
      <c r="S626" s="499"/>
      <c r="T626" s="499"/>
      <c r="U626" s="499"/>
      <c r="V626" s="499"/>
      <c r="W626" s="499"/>
      <c r="X626" s="499"/>
      <c r="Y626" s="499"/>
      <c r="Z626" s="499"/>
      <c r="AA626" s="499"/>
      <c r="AB626" s="499"/>
      <c r="AC626" s="499"/>
      <c r="AD626" s="499"/>
    </row>
    <row r="627" spans="18:30" x14ac:dyDescent="0.25">
      <c r="R627" s="499"/>
      <c r="S627" s="499"/>
      <c r="T627" s="499"/>
      <c r="U627" s="499"/>
      <c r="V627" s="499"/>
      <c r="W627" s="499"/>
      <c r="X627" s="499"/>
      <c r="Y627" s="499"/>
      <c r="Z627" s="499"/>
      <c r="AA627" s="499"/>
      <c r="AB627" s="499"/>
      <c r="AC627" s="499"/>
      <c r="AD627" s="499"/>
    </row>
    <row r="628" spans="18:30" x14ac:dyDescent="0.25">
      <c r="R628" s="499"/>
      <c r="S628" s="499"/>
      <c r="T628" s="499"/>
      <c r="U628" s="499"/>
      <c r="V628" s="499"/>
      <c r="W628" s="499"/>
      <c r="X628" s="499"/>
      <c r="Y628" s="499"/>
      <c r="Z628" s="499"/>
      <c r="AA628" s="499"/>
      <c r="AB628" s="499"/>
      <c r="AC628" s="499"/>
      <c r="AD628" s="499"/>
    </row>
    <row r="629" spans="18:30" x14ac:dyDescent="0.25">
      <c r="R629" s="499"/>
      <c r="S629" s="499"/>
      <c r="T629" s="499"/>
      <c r="U629" s="499"/>
      <c r="V629" s="499"/>
      <c r="W629" s="499"/>
      <c r="X629" s="499"/>
      <c r="Y629" s="499"/>
      <c r="Z629" s="499"/>
      <c r="AA629" s="499"/>
      <c r="AB629" s="499"/>
      <c r="AC629" s="499"/>
      <c r="AD629" s="499"/>
    </row>
    <row r="630" spans="18:30" x14ac:dyDescent="0.25">
      <c r="R630" s="499"/>
      <c r="S630" s="499"/>
      <c r="T630" s="499"/>
      <c r="U630" s="499"/>
      <c r="V630" s="499"/>
      <c r="W630" s="499"/>
      <c r="X630" s="499"/>
      <c r="Y630" s="499"/>
      <c r="Z630" s="499"/>
      <c r="AA630" s="499"/>
      <c r="AB630" s="499"/>
      <c r="AC630" s="499"/>
      <c r="AD630" s="499"/>
    </row>
    <row r="631" spans="18:30" x14ac:dyDescent="0.25">
      <c r="R631" s="499"/>
      <c r="S631" s="499"/>
      <c r="T631" s="499"/>
      <c r="U631" s="499"/>
      <c r="V631" s="499"/>
      <c r="W631" s="499"/>
      <c r="X631" s="499"/>
      <c r="Y631" s="499"/>
      <c r="Z631" s="499"/>
      <c r="AA631" s="499"/>
      <c r="AB631" s="499"/>
      <c r="AC631" s="499"/>
      <c r="AD631" s="499"/>
    </row>
    <row r="632" spans="18:30" x14ac:dyDescent="0.25">
      <c r="R632" s="499"/>
      <c r="S632" s="499"/>
      <c r="T632" s="499"/>
      <c r="U632" s="499"/>
      <c r="V632" s="499"/>
      <c r="W632" s="499"/>
      <c r="X632" s="499"/>
      <c r="Y632" s="499"/>
      <c r="Z632" s="499"/>
      <c r="AA632" s="499"/>
      <c r="AB632" s="499"/>
      <c r="AC632" s="499"/>
      <c r="AD632" s="499"/>
    </row>
    <row r="633" spans="18:30" x14ac:dyDescent="0.25">
      <c r="R633" s="499"/>
      <c r="S633" s="499"/>
      <c r="T633" s="499"/>
      <c r="U633" s="499"/>
      <c r="V633" s="499"/>
      <c r="W633" s="499"/>
      <c r="X633" s="499"/>
      <c r="Y633" s="499"/>
      <c r="Z633" s="499"/>
      <c r="AA633" s="499"/>
      <c r="AB633" s="499"/>
      <c r="AC633" s="499"/>
      <c r="AD633" s="499"/>
    </row>
    <row r="634" spans="18:30" x14ac:dyDescent="0.25">
      <c r="R634" s="499"/>
      <c r="S634" s="499"/>
      <c r="T634" s="499"/>
      <c r="U634" s="499"/>
      <c r="V634" s="499"/>
      <c r="W634" s="499"/>
      <c r="X634" s="499"/>
      <c r="Y634" s="499"/>
      <c r="Z634" s="499"/>
      <c r="AA634" s="499"/>
      <c r="AB634" s="499"/>
      <c r="AC634" s="499"/>
      <c r="AD634" s="499"/>
    </row>
    <row r="635" spans="18:30" x14ac:dyDescent="0.25">
      <c r="R635" s="499"/>
      <c r="S635" s="499"/>
      <c r="T635" s="499"/>
      <c r="U635" s="499"/>
      <c r="V635" s="499"/>
      <c r="W635" s="499"/>
      <c r="X635" s="499"/>
      <c r="Y635" s="499"/>
      <c r="Z635" s="499"/>
      <c r="AA635" s="499"/>
      <c r="AB635" s="499"/>
      <c r="AC635" s="499"/>
      <c r="AD635" s="499"/>
    </row>
    <row r="636" spans="18:30" x14ac:dyDescent="0.25">
      <c r="R636" s="499"/>
      <c r="S636" s="499"/>
      <c r="T636" s="499"/>
      <c r="U636" s="499"/>
      <c r="V636" s="499"/>
      <c r="W636" s="499"/>
      <c r="X636" s="499"/>
      <c r="Y636" s="499"/>
      <c r="Z636" s="499"/>
      <c r="AA636" s="499"/>
      <c r="AB636" s="499"/>
      <c r="AC636" s="499"/>
      <c r="AD636" s="499"/>
    </row>
    <row r="637" spans="18:30" x14ac:dyDescent="0.25">
      <c r="R637" s="499"/>
      <c r="S637" s="499"/>
      <c r="T637" s="499"/>
      <c r="U637" s="499"/>
      <c r="V637" s="499"/>
      <c r="W637" s="499"/>
      <c r="X637" s="499"/>
      <c r="Y637" s="499"/>
      <c r="Z637" s="499"/>
      <c r="AA637" s="499"/>
      <c r="AB637" s="499"/>
      <c r="AC637" s="499"/>
      <c r="AD637" s="499"/>
    </row>
    <row r="638" spans="18:30" x14ac:dyDescent="0.25">
      <c r="R638" s="499"/>
      <c r="S638" s="499"/>
      <c r="T638" s="499"/>
      <c r="U638" s="499"/>
      <c r="V638" s="499"/>
      <c r="W638" s="499"/>
      <c r="X638" s="499"/>
      <c r="Y638" s="499"/>
      <c r="Z638" s="499"/>
      <c r="AA638" s="499"/>
      <c r="AB638" s="499"/>
      <c r="AC638" s="499"/>
      <c r="AD638" s="499"/>
    </row>
    <row r="639" spans="18:30" x14ac:dyDescent="0.25">
      <c r="R639" s="499"/>
      <c r="S639" s="499"/>
      <c r="T639" s="499"/>
      <c r="U639" s="499"/>
      <c r="V639" s="499"/>
      <c r="W639" s="499"/>
      <c r="X639" s="499"/>
      <c r="Y639" s="499"/>
      <c r="Z639" s="499"/>
      <c r="AA639" s="499"/>
      <c r="AB639" s="499"/>
      <c r="AC639" s="499"/>
      <c r="AD639" s="499"/>
    </row>
    <row r="640" spans="18:30" x14ac:dyDescent="0.25">
      <c r="R640" s="499"/>
      <c r="S640" s="499"/>
      <c r="T640" s="499"/>
      <c r="U640" s="499"/>
      <c r="V640" s="499"/>
      <c r="W640" s="499"/>
      <c r="X640" s="499"/>
      <c r="Y640" s="499"/>
      <c r="Z640" s="499"/>
      <c r="AA640" s="499"/>
      <c r="AB640" s="499"/>
      <c r="AC640" s="499"/>
      <c r="AD640" s="499"/>
    </row>
    <row r="641" spans="18:30" x14ac:dyDescent="0.25">
      <c r="R641" s="499"/>
      <c r="S641" s="499"/>
      <c r="T641" s="499"/>
      <c r="U641" s="499"/>
      <c r="V641" s="499"/>
      <c r="W641" s="499"/>
      <c r="X641" s="499"/>
      <c r="Y641" s="499"/>
      <c r="Z641" s="499"/>
      <c r="AA641" s="499"/>
      <c r="AB641" s="499"/>
      <c r="AC641" s="499"/>
      <c r="AD641" s="499"/>
    </row>
    <row r="642" spans="18:30" x14ac:dyDescent="0.25">
      <c r="R642" s="499"/>
      <c r="S642" s="499"/>
      <c r="T642" s="499"/>
      <c r="U642" s="499"/>
      <c r="V642" s="499"/>
      <c r="W642" s="499"/>
      <c r="X642" s="499"/>
      <c r="Y642" s="499"/>
      <c r="Z642" s="499"/>
      <c r="AA642" s="499"/>
      <c r="AB642" s="499"/>
      <c r="AC642" s="499"/>
      <c r="AD642" s="499"/>
    </row>
    <row r="643" spans="18:30" x14ac:dyDescent="0.25">
      <c r="R643" s="499"/>
      <c r="S643" s="499"/>
      <c r="T643" s="499"/>
      <c r="U643" s="499"/>
      <c r="V643" s="499"/>
      <c r="W643" s="499"/>
      <c r="X643" s="499"/>
      <c r="Y643" s="499"/>
      <c r="Z643" s="499"/>
      <c r="AA643" s="499"/>
      <c r="AB643" s="499"/>
      <c r="AC643" s="499"/>
      <c r="AD643" s="499"/>
    </row>
    <row r="644" spans="18:30" x14ac:dyDescent="0.25">
      <c r="R644" s="499"/>
      <c r="S644" s="499"/>
      <c r="T644" s="499"/>
      <c r="U644" s="499"/>
      <c r="V644" s="499"/>
      <c r="W644" s="499"/>
      <c r="X644" s="499"/>
      <c r="Y644" s="499"/>
      <c r="Z644" s="499"/>
      <c r="AA644" s="499"/>
      <c r="AB644" s="499"/>
      <c r="AC644" s="499"/>
      <c r="AD644" s="499"/>
    </row>
    <row r="645" spans="18:30" x14ac:dyDescent="0.25">
      <c r="R645" s="499"/>
      <c r="S645" s="499"/>
      <c r="T645" s="499"/>
      <c r="U645" s="499"/>
      <c r="V645" s="499"/>
      <c r="W645" s="499"/>
      <c r="X645" s="499"/>
      <c r="Y645" s="499"/>
      <c r="Z645" s="499"/>
      <c r="AA645" s="499"/>
      <c r="AB645" s="499"/>
      <c r="AC645" s="499"/>
      <c r="AD645" s="499"/>
    </row>
    <row r="646" spans="18:30" x14ac:dyDescent="0.25">
      <c r="R646" s="499"/>
      <c r="S646" s="499"/>
      <c r="T646" s="499"/>
      <c r="U646" s="499"/>
      <c r="V646" s="499"/>
      <c r="W646" s="499"/>
      <c r="X646" s="499"/>
      <c r="Y646" s="499"/>
      <c r="Z646" s="499"/>
      <c r="AA646" s="499"/>
      <c r="AB646" s="499"/>
      <c r="AC646" s="499"/>
      <c r="AD646" s="499"/>
    </row>
    <row r="647" spans="18:30" x14ac:dyDescent="0.25">
      <c r="R647" s="499"/>
      <c r="S647" s="499"/>
      <c r="T647" s="499"/>
      <c r="U647" s="499"/>
      <c r="V647" s="499"/>
      <c r="W647" s="499"/>
      <c r="X647" s="499"/>
      <c r="Y647" s="499"/>
      <c r="Z647" s="499"/>
      <c r="AA647" s="499"/>
      <c r="AB647" s="499"/>
      <c r="AC647" s="499"/>
      <c r="AD647" s="499"/>
    </row>
    <row r="648" spans="18:30" x14ac:dyDescent="0.25">
      <c r="R648" s="499"/>
      <c r="S648" s="499"/>
      <c r="T648" s="499"/>
      <c r="U648" s="499"/>
      <c r="V648" s="499"/>
      <c r="W648" s="499"/>
      <c r="X648" s="499"/>
      <c r="Y648" s="499"/>
      <c r="Z648" s="499"/>
      <c r="AA648" s="499"/>
      <c r="AB648" s="499"/>
      <c r="AC648" s="499"/>
      <c r="AD648" s="499"/>
    </row>
    <row r="649" spans="18:30" x14ac:dyDescent="0.25">
      <c r="R649" s="499"/>
      <c r="S649" s="499"/>
      <c r="T649" s="499"/>
      <c r="U649" s="499"/>
      <c r="V649" s="499"/>
      <c r="W649" s="499"/>
      <c r="X649" s="499"/>
      <c r="Y649" s="499"/>
      <c r="Z649" s="499"/>
      <c r="AA649" s="499"/>
      <c r="AB649" s="499"/>
      <c r="AC649" s="499"/>
      <c r="AD649" s="499"/>
    </row>
    <row r="650" spans="18:30" x14ac:dyDescent="0.25">
      <c r="R650" s="499"/>
      <c r="S650" s="499"/>
      <c r="T650" s="499"/>
      <c r="U650" s="499"/>
      <c r="V650" s="499"/>
      <c r="W650" s="499"/>
      <c r="X650" s="499"/>
      <c r="Y650" s="499"/>
      <c r="Z650" s="499"/>
      <c r="AA650" s="499"/>
      <c r="AB650" s="499"/>
      <c r="AC650" s="499"/>
      <c r="AD650" s="499"/>
    </row>
    <row r="651" spans="18:30" x14ac:dyDescent="0.25">
      <c r="R651" s="499"/>
      <c r="S651" s="499"/>
      <c r="T651" s="499"/>
      <c r="U651" s="499"/>
      <c r="V651" s="499"/>
      <c r="W651" s="499"/>
      <c r="X651" s="499"/>
      <c r="Y651" s="499"/>
      <c r="Z651" s="499"/>
      <c r="AA651" s="499"/>
      <c r="AB651" s="499"/>
      <c r="AC651" s="499"/>
      <c r="AD651" s="499"/>
    </row>
    <row r="652" spans="18:30" x14ac:dyDescent="0.25">
      <c r="R652" s="499"/>
      <c r="S652" s="499"/>
      <c r="T652" s="499"/>
      <c r="U652" s="499"/>
      <c r="V652" s="499"/>
      <c r="W652" s="499"/>
      <c r="X652" s="499"/>
      <c r="Y652" s="499"/>
      <c r="Z652" s="499"/>
      <c r="AA652" s="499"/>
      <c r="AB652" s="499"/>
      <c r="AC652" s="499"/>
      <c r="AD652" s="499"/>
    </row>
    <row r="653" spans="18:30" x14ac:dyDescent="0.25">
      <c r="R653" s="499"/>
      <c r="S653" s="499"/>
      <c r="T653" s="499"/>
      <c r="U653" s="499"/>
      <c r="V653" s="499"/>
      <c r="W653" s="499"/>
      <c r="X653" s="499"/>
      <c r="Y653" s="499"/>
      <c r="Z653" s="499"/>
      <c r="AA653" s="499"/>
      <c r="AB653" s="499"/>
      <c r="AC653" s="499"/>
      <c r="AD653" s="499"/>
    </row>
    <row r="654" spans="18:30" x14ac:dyDescent="0.25">
      <c r="R654" s="499"/>
      <c r="S654" s="499"/>
      <c r="T654" s="499"/>
      <c r="U654" s="499"/>
      <c r="V654" s="499"/>
      <c r="W654" s="499"/>
      <c r="X654" s="499"/>
      <c r="Y654" s="499"/>
      <c r="Z654" s="499"/>
      <c r="AA654" s="499"/>
      <c r="AB654" s="499"/>
      <c r="AC654" s="499"/>
      <c r="AD654" s="499"/>
    </row>
    <row r="655" spans="18:30" x14ac:dyDescent="0.25">
      <c r="R655" s="499"/>
      <c r="S655" s="499"/>
      <c r="T655" s="499"/>
      <c r="U655" s="499"/>
      <c r="V655" s="499"/>
      <c r="W655" s="499"/>
      <c r="X655" s="499"/>
      <c r="Y655" s="499"/>
      <c r="Z655" s="499"/>
      <c r="AA655" s="499"/>
      <c r="AB655" s="499"/>
      <c r="AC655" s="499"/>
      <c r="AD655" s="499"/>
    </row>
    <row r="656" spans="18:30" x14ac:dyDescent="0.25">
      <c r="R656" s="499"/>
      <c r="S656" s="499"/>
      <c r="T656" s="499"/>
      <c r="U656" s="499"/>
      <c r="V656" s="499"/>
      <c r="W656" s="499"/>
      <c r="X656" s="499"/>
      <c r="Y656" s="499"/>
      <c r="Z656" s="499"/>
      <c r="AA656" s="499"/>
      <c r="AB656" s="499"/>
      <c r="AC656" s="499"/>
      <c r="AD656" s="499"/>
    </row>
    <row r="657" spans="18:30" x14ac:dyDescent="0.25">
      <c r="R657" s="499"/>
      <c r="S657" s="499"/>
      <c r="T657" s="499"/>
      <c r="U657" s="499"/>
      <c r="V657" s="499"/>
      <c r="W657" s="499"/>
      <c r="X657" s="499"/>
      <c r="Y657" s="499"/>
      <c r="Z657" s="499"/>
      <c r="AA657" s="499"/>
      <c r="AB657" s="499"/>
      <c r="AC657" s="499"/>
      <c r="AD657" s="499"/>
    </row>
    <row r="658" spans="18:30" x14ac:dyDescent="0.25">
      <c r="R658" s="499"/>
      <c r="S658" s="499"/>
      <c r="T658" s="499"/>
      <c r="U658" s="499"/>
      <c r="V658" s="499"/>
      <c r="W658" s="499"/>
      <c r="X658" s="499"/>
      <c r="Y658" s="499"/>
      <c r="Z658" s="499"/>
      <c r="AA658" s="499"/>
      <c r="AB658" s="499"/>
      <c r="AC658" s="499"/>
      <c r="AD658" s="499"/>
    </row>
    <row r="659" spans="18:30" x14ac:dyDescent="0.25">
      <c r="R659" s="499"/>
      <c r="S659" s="499"/>
      <c r="T659" s="499"/>
      <c r="U659" s="499"/>
      <c r="V659" s="499"/>
      <c r="W659" s="499"/>
      <c r="X659" s="499"/>
      <c r="Y659" s="499"/>
      <c r="Z659" s="499"/>
      <c r="AA659" s="499"/>
      <c r="AB659" s="499"/>
      <c r="AC659" s="499"/>
      <c r="AD659" s="499"/>
    </row>
    <row r="660" spans="18:30" x14ac:dyDescent="0.25">
      <c r="R660" s="499"/>
      <c r="S660" s="499"/>
      <c r="T660" s="499"/>
      <c r="U660" s="499"/>
      <c r="V660" s="499"/>
      <c r="W660" s="499"/>
      <c r="X660" s="499"/>
      <c r="Y660" s="499"/>
      <c r="Z660" s="499"/>
      <c r="AA660" s="499"/>
      <c r="AB660" s="499"/>
      <c r="AC660" s="499"/>
      <c r="AD660" s="499"/>
    </row>
    <row r="661" spans="18:30" x14ac:dyDescent="0.25">
      <c r="R661" s="499"/>
      <c r="S661" s="499"/>
      <c r="T661" s="499"/>
      <c r="U661" s="499"/>
      <c r="V661" s="499"/>
      <c r="W661" s="499"/>
      <c r="X661" s="499"/>
      <c r="Y661" s="499"/>
      <c r="Z661" s="499"/>
      <c r="AA661" s="499"/>
      <c r="AB661" s="499"/>
      <c r="AC661" s="499"/>
      <c r="AD661" s="499"/>
    </row>
    <row r="662" spans="18:30" x14ac:dyDescent="0.25">
      <c r="R662" s="499"/>
      <c r="S662" s="499"/>
      <c r="T662" s="499"/>
      <c r="U662" s="499"/>
      <c r="V662" s="499"/>
      <c r="W662" s="499"/>
      <c r="X662" s="499"/>
      <c r="Y662" s="499"/>
      <c r="Z662" s="499"/>
      <c r="AA662" s="499"/>
      <c r="AB662" s="499"/>
      <c r="AC662" s="499"/>
      <c r="AD662" s="499"/>
    </row>
    <row r="663" spans="18:30" x14ac:dyDescent="0.25">
      <c r="R663" s="499"/>
      <c r="S663" s="499"/>
      <c r="T663" s="499"/>
      <c r="U663" s="499"/>
      <c r="V663" s="499"/>
      <c r="W663" s="499"/>
      <c r="X663" s="499"/>
      <c r="Y663" s="499"/>
      <c r="Z663" s="499"/>
      <c r="AA663" s="499"/>
      <c r="AB663" s="499"/>
      <c r="AC663" s="499"/>
      <c r="AD663" s="499"/>
    </row>
    <row r="664" spans="18:30" x14ac:dyDescent="0.25">
      <c r="R664" s="499"/>
      <c r="S664" s="499"/>
      <c r="T664" s="499"/>
      <c r="U664" s="499"/>
      <c r="V664" s="499"/>
      <c r="W664" s="499"/>
      <c r="X664" s="499"/>
      <c r="Y664" s="499"/>
      <c r="Z664" s="499"/>
      <c r="AA664" s="499"/>
      <c r="AB664" s="499"/>
      <c r="AC664" s="499"/>
      <c r="AD664" s="499"/>
    </row>
    <row r="665" spans="18:30" x14ac:dyDescent="0.25">
      <c r="R665" s="499"/>
      <c r="S665" s="499"/>
      <c r="T665" s="499"/>
      <c r="U665" s="499"/>
      <c r="V665" s="499"/>
      <c r="W665" s="499"/>
      <c r="X665" s="499"/>
      <c r="Y665" s="499"/>
      <c r="Z665" s="499"/>
      <c r="AA665" s="499"/>
      <c r="AB665" s="499"/>
      <c r="AC665" s="499"/>
      <c r="AD665" s="499"/>
    </row>
    <row r="666" spans="18:30" x14ac:dyDescent="0.25">
      <c r="R666" s="499"/>
      <c r="S666" s="499"/>
      <c r="T666" s="499"/>
      <c r="U666" s="499"/>
      <c r="V666" s="499"/>
      <c r="W666" s="499"/>
      <c r="X666" s="499"/>
      <c r="Y666" s="499"/>
      <c r="Z666" s="499"/>
      <c r="AA666" s="499"/>
      <c r="AB666" s="499"/>
      <c r="AC666" s="499"/>
      <c r="AD666" s="499"/>
    </row>
    <row r="667" spans="18:30" x14ac:dyDescent="0.25">
      <c r="R667" s="499"/>
      <c r="S667" s="499"/>
      <c r="T667" s="499"/>
      <c r="U667" s="499"/>
      <c r="V667" s="499"/>
      <c r="W667" s="499"/>
      <c r="X667" s="499"/>
      <c r="Y667" s="499"/>
      <c r="Z667" s="499"/>
      <c r="AA667" s="499"/>
      <c r="AB667" s="499"/>
      <c r="AC667" s="499"/>
      <c r="AD667" s="499"/>
    </row>
    <row r="668" spans="18:30" x14ac:dyDescent="0.25">
      <c r="R668" s="499"/>
      <c r="S668" s="499"/>
      <c r="T668" s="499"/>
      <c r="U668" s="499"/>
      <c r="V668" s="499"/>
      <c r="W668" s="499"/>
      <c r="X668" s="499"/>
      <c r="Y668" s="499"/>
      <c r="Z668" s="499"/>
      <c r="AA668" s="499"/>
      <c r="AB668" s="499"/>
      <c r="AC668" s="499"/>
      <c r="AD668" s="499"/>
    </row>
    <row r="669" spans="18:30" x14ac:dyDescent="0.25">
      <c r="R669" s="499"/>
      <c r="S669" s="499"/>
      <c r="T669" s="499"/>
      <c r="U669" s="499"/>
      <c r="V669" s="499"/>
      <c r="W669" s="499"/>
      <c r="X669" s="499"/>
      <c r="Y669" s="499"/>
      <c r="Z669" s="499"/>
      <c r="AA669" s="499"/>
      <c r="AB669" s="499"/>
      <c r="AC669" s="499"/>
      <c r="AD669" s="499"/>
    </row>
    <row r="670" spans="18:30" x14ac:dyDescent="0.25">
      <c r="R670" s="499"/>
      <c r="S670" s="499"/>
      <c r="T670" s="499"/>
      <c r="U670" s="499"/>
      <c r="V670" s="499"/>
      <c r="W670" s="499"/>
      <c r="X670" s="499"/>
      <c r="Y670" s="499"/>
      <c r="Z670" s="499"/>
      <c r="AA670" s="499"/>
      <c r="AB670" s="499"/>
      <c r="AC670" s="499"/>
      <c r="AD670" s="499"/>
    </row>
    <row r="671" spans="18:30" x14ac:dyDescent="0.25">
      <c r="R671" s="499"/>
      <c r="S671" s="499"/>
      <c r="T671" s="499"/>
      <c r="U671" s="499"/>
      <c r="V671" s="499"/>
      <c r="W671" s="499"/>
      <c r="X671" s="499"/>
      <c r="Y671" s="499"/>
      <c r="Z671" s="499"/>
      <c r="AA671" s="499"/>
      <c r="AB671" s="499"/>
      <c r="AC671" s="499"/>
      <c r="AD671" s="499"/>
    </row>
    <row r="672" spans="18:30" x14ac:dyDescent="0.25">
      <c r="R672" s="499"/>
      <c r="S672" s="499"/>
      <c r="T672" s="499"/>
      <c r="U672" s="499"/>
      <c r="V672" s="499"/>
      <c r="W672" s="499"/>
      <c r="X672" s="499"/>
      <c r="Y672" s="499"/>
      <c r="Z672" s="499"/>
      <c r="AA672" s="499"/>
      <c r="AB672" s="499"/>
      <c r="AC672" s="499"/>
      <c r="AD672" s="499"/>
    </row>
    <row r="673" spans="18:30" x14ac:dyDescent="0.25">
      <c r="R673" s="499"/>
      <c r="S673" s="499"/>
      <c r="T673" s="499"/>
      <c r="U673" s="499"/>
      <c r="V673" s="499"/>
      <c r="W673" s="499"/>
      <c r="X673" s="499"/>
      <c r="Y673" s="499"/>
      <c r="Z673" s="499"/>
      <c r="AA673" s="499"/>
      <c r="AB673" s="499"/>
      <c r="AC673" s="499"/>
      <c r="AD673" s="499"/>
    </row>
    <row r="674" spans="18:30" x14ac:dyDescent="0.25">
      <c r="R674" s="499"/>
      <c r="S674" s="499"/>
      <c r="T674" s="499"/>
      <c r="U674" s="499"/>
      <c r="V674" s="499"/>
      <c r="W674" s="499"/>
      <c r="X674" s="499"/>
      <c r="Y674" s="499"/>
      <c r="Z674" s="499"/>
      <c r="AA674" s="499"/>
      <c r="AB674" s="499"/>
      <c r="AC674" s="499"/>
      <c r="AD674" s="499"/>
    </row>
    <row r="675" spans="18:30" x14ac:dyDescent="0.25">
      <c r="R675" s="499"/>
      <c r="S675" s="499"/>
      <c r="T675" s="499"/>
      <c r="U675" s="499"/>
      <c r="V675" s="499"/>
      <c r="W675" s="499"/>
      <c r="X675" s="499"/>
      <c r="Y675" s="499"/>
      <c r="Z675" s="499"/>
      <c r="AA675" s="499"/>
      <c r="AB675" s="499"/>
      <c r="AC675" s="499"/>
      <c r="AD675" s="499"/>
    </row>
    <row r="676" spans="18:30" x14ac:dyDescent="0.25">
      <c r="R676" s="499"/>
      <c r="S676" s="499"/>
      <c r="T676" s="499"/>
      <c r="U676" s="499"/>
      <c r="V676" s="499"/>
      <c r="W676" s="499"/>
      <c r="X676" s="499"/>
      <c r="Y676" s="499"/>
      <c r="Z676" s="499"/>
      <c r="AA676" s="499"/>
      <c r="AB676" s="499"/>
      <c r="AC676" s="499"/>
      <c r="AD676" s="499"/>
    </row>
    <row r="677" spans="18:30" x14ac:dyDescent="0.25">
      <c r="R677" s="499"/>
      <c r="S677" s="499"/>
      <c r="T677" s="499"/>
      <c r="U677" s="499"/>
      <c r="V677" s="499"/>
      <c r="W677" s="499"/>
      <c r="X677" s="499"/>
      <c r="Y677" s="499"/>
      <c r="Z677" s="499"/>
      <c r="AA677" s="499"/>
      <c r="AB677" s="499"/>
      <c r="AC677" s="499"/>
      <c r="AD677" s="499"/>
    </row>
    <row r="678" spans="18:30" x14ac:dyDescent="0.25">
      <c r="R678" s="499"/>
      <c r="S678" s="499"/>
      <c r="T678" s="499"/>
      <c r="U678" s="499"/>
      <c r="V678" s="499"/>
      <c r="W678" s="499"/>
      <c r="X678" s="499"/>
      <c r="Y678" s="499"/>
      <c r="Z678" s="499"/>
      <c r="AA678" s="499"/>
      <c r="AB678" s="499"/>
      <c r="AC678" s="499"/>
      <c r="AD678" s="499"/>
    </row>
    <row r="679" spans="18:30" x14ac:dyDescent="0.25">
      <c r="R679" s="499"/>
      <c r="S679" s="499"/>
      <c r="T679" s="499"/>
      <c r="U679" s="499"/>
      <c r="V679" s="499"/>
      <c r="W679" s="499"/>
      <c r="X679" s="499"/>
      <c r="Y679" s="499"/>
      <c r="Z679" s="499"/>
      <c r="AA679" s="499"/>
      <c r="AB679" s="499"/>
      <c r="AC679" s="499"/>
      <c r="AD679" s="499"/>
    </row>
    <row r="680" spans="18:30" x14ac:dyDescent="0.25">
      <c r="R680" s="499"/>
      <c r="S680" s="499"/>
      <c r="T680" s="499"/>
      <c r="U680" s="499"/>
      <c r="V680" s="499"/>
      <c r="W680" s="499"/>
      <c r="X680" s="499"/>
      <c r="Y680" s="499"/>
      <c r="Z680" s="499"/>
      <c r="AA680" s="499"/>
      <c r="AB680" s="499"/>
      <c r="AC680" s="499"/>
      <c r="AD680" s="499"/>
    </row>
    <row r="681" spans="18:30" x14ac:dyDescent="0.25">
      <c r="R681" s="499"/>
      <c r="S681" s="499"/>
      <c r="T681" s="499"/>
      <c r="U681" s="499"/>
      <c r="V681" s="499"/>
      <c r="W681" s="499"/>
      <c r="X681" s="499"/>
      <c r="Y681" s="499"/>
      <c r="Z681" s="499"/>
      <c r="AA681" s="499"/>
      <c r="AB681" s="499"/>
      <c r="AC681" s="499"/>
      <c r="AD681" s="499"/>
    </row>
    <row r="682" spans="18:30" x14ac:dyDescent="0.25">
      <c r="R682" s="499"/>
      <c r="S682" s="499"/>
      <c r="T682" s="499"/>
      <c r="U682" s="499"/>
      <c r="V682" s="499"/>
      <c r="W682" s="499"/>
      <c r="X682" s="499"/>
      <c r="Y682" s="499"/>
      <c r="Z682" s="499"/>
      <c r="AA682" s="499"/>
      <c r="AB682" s="499"/>
      <c r="AC682" s="499"/>
      <c r="AD682" s="499"/>
    </row>
    <row r="683" spans="18:30" x14ac:dyDescent="0.25">
      <c r="R683" s="499"/>
      <c r="S683" s="499"/>
      <c r="T683" s="499"/>
      <c r="U683" s="499"/>
      <c r="V683" s="499"/>
      <c r="W683" s="499"/>
      <c r="X683" s="499"/>
      <c r="Y683" s="499"/>
      <c r="Z683" s="499"/>
      <c r="AA683" s="499"/>
      <c r="AB683" s="499"/>
      <c r="AC683" s="499"/>
      <c r="AD683" s="499"/>
    </row>
    <row r="684" spans="18:30" x14ac:dyDescent="0.25">
      <c r="R684" s="499"/>
      <c r="S684" s="499"/>
      <c r="T684" s="499"/>
      <c r="U684" s="499"/>
      <c r="V684" s="499"/>
      <c r="W684" s="499"/>
      <c r="X684" s="499"/>
      <c r="Y684" s="499"/>
      <c r="Z684" s="499"/>
      <c r="AA684" s="499"/>
      <c r="AB684" s="499"/>
      <c r="AC684" s="499"/>
      <c r="AD684" s="499"/>
    </row>
    <row r="685" spans="18:30" x14ac:dyDescent="0.25">
      <c r="R685" s="499"/>
      <c r="S685" s="499"/>
      <c r="T685" s="499"/>
      <c r="U685" s="499"/>
      <c r="V685" s="499"/>
      <c r="W685" s="499"/>
      <c r="X685" s="499"/>
      <c r="Y685" s="499"/>
      <c r="Z685" s="499"/>
      <c r="AA685" s="499"/>
      <c r="AB685" s="499"/>
      <c r="AC685" s="499"/>
      <c r="AD685" s="499"/>
    </row>
    <row r="686" spans="18:30" x14ac:dyDescent="0.25">
      <c r="R686" s="499"/>
      <c r="S686" s="499"/>
      <c r="T686" s="499"/>
      <c r="U686" s="499"/>
      <c r="V686" s="499"/>
      <c r="W686" s="499"/>
      <c r="X686" s="499"/>
      <c r="Y686" s="499"/>
      <c r="Z686" s="499"/>
      <c r="AA686" s="499"/>
      <c r="AB686" s="499"/>
      <c r="AC686" s="499"/>
      <c r="AD686" s="499"/>
    </row>
    <row r="687" spans="18:30" x14ac:dyDescent="0.25">
      <c r="R687" s="499"/>
      <c r="S687" s="499"/>
      <c r="T687" s="499"/>
      <c r="U687" s="499"/>
      <c r="V687" s="499"/>
      <c r="W687" s="499"/>
      <c r="X687" s="499"/>
      <c r="Y687" s="499"/>
      <c r="Z687" s="499"/>
      <c r="AA687" s="499"/>
      <c r="AB687" s="499"/>
      <c r="AC687" s="499"/>
      <c r="AD687" s="499"/>
    </row>
    <row r="688" spans="18:30" x14ac:dyDescent="0.25">
      <c r="R688" s="499"/>
      <c r="S688" s="499"/>
      <c r="T688" s="499"/>
      <c r="U688" s="499"/>
      <c r="V688" s="499"/>
      <c r="W688" s="499"/>
      <c r="X688" s="499"/>
      <c r="Y688" s="499"/>
      <c r="Z688" s="499"/>
      <c r="AA688" s="499"/>
      <c r="AB688" s="499"/>
      <c r="AC688" s="499"/>
      <c r="AD688" s="499"/>
    </row>
    <row r="689" spans="18:30" x14ac:dyDescent="0.25">
      <c r="R689" s="499"/>
      <c r="S689" s="499"/>
      <c r="T689" s="499"/>
      <c r="U689" s="499"/>
      <c r="V689" s="499"/>
      <c r="W689" s="499"/>
      <c r="X689" s="499"/>
      <c r="Y689" s="499"/>
      <c r="Z689" s="499"/>
      <c r="AA689" s="499"/>
      <c r="AB689" s="499"/>
      <c r="AC689" s="499"/>
      <c r="AD689" s="499"/>
    </row>
    <row r="690" spans="18:30" x14ac:dyDescent="0.25">
      <c r="R690" s="499"/>
      <c r="S690" s="499"/>
      <c r="T690" s="499"/>
      <c r="U690" s="499"/>
      <c r="V690" s="499"/>
      <c r="W690" s="499"/>
      <c r="X690" s="499"/>
      <c r="Y690" s="499"/>
      <c r="Z690" s="499"/>
      <c r="AA690" s="499"/>
      <c r="AB690" s="499"/>
      <c r="AC690" s="499"/>
      <c r="AD690" s="499"/>
    </row>
    <row r="691" spans="18:30" x14ac:dyDescent="0.25">
      <c r="R691" s="499"/>
      <c r="S691" s="499"/>
      <c r="T691" s="499"/>
      <c r="U691" s="499"/>
      <c r="V691" s="499"/>
      <c r="W691" s="499"/>
      <c r="X691" s="499"/>
      <c r="Y691" s="499"/>
      <c r="Z691" s="499"/>
      <c r="AA691" s="499"/>
      <c r="AB691" s="499"/>
      <c r="AC691" s="499"/>
      <c r="AD691" s="499"/>
    </row>
    <row r="692" spans="18:30" x14ac:dyDescent="0.25">
      <c r="R692" s="499"/>
      <c r="S692" s="499"/>
      <c r="T692" s="499"/>
      <c r="U692" s="499"/>
      <c r="V692" s="499"/>
      <c r="W692" s="499"/>
      <c r="X692" s="499"/>
      <c r="Y692" s="499"/>
      <c r="Z692" s="499"/>
      <c r="AA692" s="499"/>
      <c r="AB692" s="499"/>
      <c r="AC692" s="499"/>
      <c r="AD692" s="499"/>
    </row>
    <row r="693" spans="18:30" x14ac:dyDescent="0.25">
      <c r="R693" s="499"/>
      <c r="S693" s="499"/>
      <c r="T693" s="499"/>
      <c r="U693" s="499"/>
      <c r="V693" s="499"/>
      <c r="W693" s="499"/>
      <c r="X693" s="499"/>
      <c r="Y693" s="499"/>
      <c r="Z693" s="499"/>
      <c r="AA693" s="499"/>
      <c r="AB693" s="499"/>
      <c r="AC693" s="499"/>
      <c r="AD693" s="499"/>
    </row>
    <row r="694" spans="18:30" x14ac:dyDescent="0.25">
      <c r="R694" s="499"/>
      <c r="S694" s="499"/>
      <c r="T694" s="499"/>
      <c r="U694" s="499"/>
      <c r="V694" s="499"/>
      <c r="W694" s="499"/>
      <c r="X694" s="499"/>
      <c r="Y694" s="499"/>
      <c r="Z694" s="499"/>
      <c r="AA694" s="499"/>
      <c r="AB694" s="499"/>
      <c r="AC694" s="499"/>
      <c r="AD694" s="499"/>
    </row>
    <row r="695" spans="18:30" x14ac:dyDescent="0.25">
      <c r="R695" s="499"/>
      <c r="S695" s="499"/>
      <c r="T695" s="499"/>
      <c r="U695" s="499"/>
      <c r="V695" s="499"/>
      <c r="W695" s="499"/>
      <c r="X695" s="499"/>
      <c r="Y695" s="499"/>
      <c r="Z695" s="499"/>
      <c r="AA695" s="499"/>
      <c r="AB695" s="499"/>
      <c r="AC695" s="499"/>
      <c r="AD695" s="499"/>
    </row>
    <row r="696" spans="18:30" x14ac:dyDescent="0.25">
      <c r="R696" s="499"/>
      <c r="S696" s="499"/>
      <c r="T696" s="499"/>
      <c r="U696" s="499"/>
      <c r="V696" s="499"/>
      <c r="W696" s="499"/>
      <c r="X696" s="499"/>
      <c r="Y696" s="499"/>
      <c r="Z696" s="499"/>
      <c r="AA696" s="499"/>
      <c r="AB696" s="499"/>
      <c r="AC696" s="499"/>
      <c r="AD696" s="499"/>
    </row>
    <row r="697" spans="18:30" x14ac:dyDescent="0.25">
      <c r="R697" s="499"/>
      <c r="S697" s="499"/>
      <c r="T697" s="499"/>
      <c r="U697" s="499"/>
      <c r="V697" s="499"/>
      <c r="W697" s="499"/>
      <c r="X697" s="499"/>
      <c r="Y697" s="499"/>
      <c r="Z697" s="499"/>
      <c r="AA697" s="499"/>
      <c r="AB697" s="499"/>
      <c r="AC697" s="499"/>
      <c r="AD697" s="499"/>
    </row>
    <row r="698" spans="18:30" x14ac:dyDescent="0.25">
      <c r="R698" s="499"/>
      <c r="S698" s="499"/>
      <c r="T698" s="499"/>
      <c r="U698" s="499"/>
      <c r="V698" s="499"/>
      <c r="W698" s="499"/>
      <c r="X698" s="499"/>
      <c r="Y698" s="499"/>
      <c r="Z698" s="499"/>
      <c r="AA698" s="499"/>
      <c r="AB698" s="499"/>
      <c r="AC698" s="499"/>
      <c r="AD698" s="499"/>
    </row>
    <row r="699" spans="18:30" x14ac:dyDescent="0.25">
      <c r="R699" s="499"/>
      <c r="S699" s="499"/>
      <c r="T699" s="499"/>
      <c r="U699" s="499"/>
      <c r="V699" s="499"/>
      <c r="W699" s="499"/>
      <c r="X699" s="499"/>
      <c r="Y699" s="499"/>
      <c r="Z699" s="499"/>
      <c r="AA699" s="499"/>
      <c r="AB699" s="499"/>
      <c r="AC699" s="499"/>
      <c r="AD699" s="499"/>
    </row>
    <row r="700" spans="18:30" x14ac:dyDescent="0.25">
      <c r="R700" s="499"/>
      <c r="S700" s="499"/>
      <c r="T700" s="499"/>
      <c r="U700" s="499"/>
      <c r="V700" s="499"/>
      <c r="W700" s="499"/>
      <c r="X700" s="499"/>
      <c r="Y700" s="499"/>
      <c r="Z700" s="499"/>
      <c r="AA700" s="499"/>
      <c r="AB700" s="499"/>
      <c r="AC700" s="499"/>
      <c r="AD700" s="499"/>
    </row>
    <row r="701" spans="18:30" x14ac:dyDescent="0.25">
      <c r="R701" s="499"/>
      <c r="S701" s="499"/>
      <c r="T701" s="499"/>
      <c r="U701" s="499"/>
      <c r="V701" s="499"/>
      <c r="W701" s="499"/>
      <c r="X701" s="499"/>
      <c r="Y701" s="499"/>
      <c r="Z701" s="499"/>
      <c r="AA701" s="499"/>
      <c r="AB701" s="499"/>
      <c r="AC701" s="499"/>
      <c r="AD701" s="499"/>
    </row>
    <row r="702" spans="18:30" x14ac:dyDescent="0.25">
      <c r="R702" s="499"/>
      <c r="S702" s="499"/>
      <c r="T702" s="499"/>
      <c r="U702" s="499"/>
      <c r="V702" s="499"/>
      <c r="W702" s="499"/>
      <c r="X702" s="499"/>
      <c r="Y702" s="499"/>
      <c r="Z702" s="499"/>
      <c r="AA702" s="499"/>
      <c r="AB702" s="499"/>
      <c r="AC702" s="499"/>
      <c r="AD702" s="499"/>
    </row>
    <row r="703" spans="18:30" x14ac:dyDescent="0.25">
      <c r="R703" s="499"/>
      <c r="S703" s="499"/>
      <c r="T703" s="499"/>
      <c r="U703" s="499"/>
      <c r="V703" s="499"/>
      <c r="W703" s="499"/>
      <c r="X703" s="499"/>
      <c r="Y703" s="499"/>
      <c r="Z703" s="499"/>
      <c r="AA703" s="499"/>
      <c r="AB703" s="499"/>
      <c r="AC703" s="499"/>
      <c r="AD703" s="499"/>
    </row>
    <row r="704" spans="18:30" x14ac:dyDescent="0.25">
      <c r="R704" s="499"/>
      <c r="S704" s="499"/>
      <c r="T704" s="499"/>
      <c r="U704" s="499"/>
      <c r="V704" s="499"/>
      <c r="W704" s="499"/>
      <c r="X704" s="499"/>
      <c r="Y704" s="499"/>
      <c r="Z704" s="499"/>
      <c r="AA704" s="499"/>
      <c r="AB704" s="499"/>
      <c r="AC704" s="499"/>
      <c r="AD704" s="499"/>
    </row>
    <row r="705" spans="18:30" x14ac:dyDescent="0.25">
      <c r="R705" s="499"/>
      <c r="S705" s="499"/>
      <c r="T705" s="499"/>
      <c r="U705" s="499"/>
      <c r="V705" s="499"/>
      <c r="W705" s="499"/>
      <c r="X705" s="499"/>
      <c r="Y705" s="499"/>
      <c r="Z705" s="499"/>
      <c r="AA705" s="499"/>
      <c r="AB705" s="499"/>
      <c r="AC705" s="499"/>
      <c r="AD705" s="499"/>
    </row>
    <row r="706" spans="18:30" x14ac:dyDescent="0.25">
      <c r="R706" s="499"/>
      <c r="S706" s="499"/>
      <c r="T706" s="499"/>
      <c r="U706" s="499"/>
      <c r="V706" s="499"/>
      <c r="W706" s="499"/>
      <c r="X706" s="499"/>
      <c r="Y706" s="499"/>
      <c r="Z706" s="499"/>
      <c r="AA706" s="499"/>
      <c r="AB706" s="499"/>
      <c r="AC706" s="499"/>
      <c r="AD706" s="499"/>
    </row>
    <row r="707" spans="18:30" x14ac:dyDescent="0.25">
      <c r="R707" s="499"/>
      <c r="S707" s="499"/>
      <c r="T707" s="499"/>
      <c r="U707" s="499"/>
      <c r="V707" s="499"/>
      <c r="W707" s="499"/>
      <c r="X707" s="499"/>
      <c r="Y707" s="499"/>
      <c r="Z707" s="499"/>
      <c r="AA707" s="499"/>
      <c r="AB707" s="499"/>
      <c r="AC707" s="499"/>
      <c r="AD707" s="499"/>
    </row>
    <row r="708" spans="18:30" x14ac:dyDescent="0.25">
      <c r="R708" s="499"/>
      <c r="S708" s="499"/>
      <c r="T708" s="499"/>
      <c r="U708" s="499"/>
      <c r="V708" s="499"/>
      <c r="W708" s="499"/>
      <c r="X708" s="499"/>
      <c r="Y708" s="499"/>
      <c r="Z708" s="499"/>
      <c r="AA708" s="499"/>
      <c r="AB708" s="499"/>
      <c r="AC708" s="499"/>
      <c r="AD708" s="499"/>
    </row>
    <row r="709" spans="18:30" x14ac:dyDescent="0.25">
      <c r="R709" s="499"/>
      <c r="S709" s="499"/>
      <c r="T709" s="499"/>
      <c r="U709" s="499"/>
      <c r="V709" s="499"/>
      <c r="W709" s="499"/>
      <c r="X709" s="499"/>
      <c r="Y709" s="499"/>
      <c r="Z709" s="499"/>
      <c r="AA709" s="499"/>
      <c r="AB709" s="499"/>
      <c r="AC709" s="499"/>
      <c r="AD709" s="499"/>
    </row>
    <row r="710" spans="18:30" x14ac:dyDescent="0.25">
      <c r="R710" s="499"/>
      <c r="S710" s="499"/>
      <c r="T710" s="499"/>
      <c r="U710" s="499"/>
      <c r="V710" s="499"/>
      <c r="W710" s="499"/>
      <c r="X710" s="499"/>
      <c r="Y710" s="499"/>
      <c r="Z710" s="499"/>
      <c r="AA710" s="499"/>
      <c r="AB710" s="499"/>
      <c r="AC710" s="499"/>
      <c r="AD710" s="499"/>
    </row>
    <row r="711" spans="18:30" x14ac:dyDescent="0.25">
      <c r="R711" s="499"/>
      <c r="S711" s="499"/>
      <c r="T711" s="499"/>
      <c r="U711" s="499"/>
      <c r="V711" s="499"/>
      <c r="W711" s="499"/>
      <c r="X711" s="499"/>
      <c r="Y711" s="499"/>
      <c r="Z711" s="499"/>
      <c r="AA711" s="499"/>
      <c r="AB711" s="499"/>
      <c r="AC711" s="499"/>
      <c r="AD711" s="499"/>
    </row>
    <row r="712" spans="18:30" x14ac:dyDescent="0.25">
      <c r="R712" s="499"/>
      <c r="S712" s="499"/>
      <c r="T712" s="499"/>
      <c r="U712" s="499"/>
      <c r="V712" s="499"/>
      <c r="W712" s="499"/>
      <c r="X712" s="499"/>
      <c r="Y712" s="499"/>
      <c r="Z712" s="499"/>
      <c r="AA712" s="499"/>
      <c r="AB712" s="499"/>
      <c r="AC712" s="499"/>
      <c r="AD712" s="499"/>
    </row>
    <row r="713" spans="18:30" x14ac:dyDescent="0.25">
      <c r="R713" s="499"/>
      <c r="S713" s="499"/>
      <c r="T713" s="499"/>
      <c r="U713" s="499"/>
      <c r="V713" s="499"/>
      <c r="W713" s="499"/>
      <c r="X713" s="499"/>
      <c r="Y713" s="499"/>
      <c r="Z713" s="499"/>
      <c r="AA713" s="499"/>
      <c r="AB713" s="499"/>
      <c r="AC713" s="499"/>
      <c r="AD713" s="499"/>
    </row>
    <row r="714" spans="18:30" x14ac:dyDescent="0.25">
      <c r="R714" s="499"/>
      <c r="S714" s="499"/>
      <c r="T714" s="499"/>
      <c r="U714" s="499"/>
      <c r="V714" s="499"/>
      <c r="W714" s="499"/>
      <c r="X714" s="499"/>
      <c r="Y714" s="499"/>
      <c r="Z714" s="499"/>
      <c r="AA714" s="499"/>
      <c r="AB714" s="499"/>
      <c r="AC714" s="499"/>
      <c r="AD714" s="499"/>
    </row>
    <row r="715" spans="18:30" x14ac:dyDescent="0.25">
      <c r="R715" s="499"/>
      <c r="S715" s="499"/>
      <c r="T715" s="499"/>
      <c r="U715" s="499"/>
      <c r="V715" s="499"/>
      <c r="W715" s="499"/>
      <c r="X715" s="499"/>
      <c r="Y715" s="499"/>
      <c r="Z715" s="499"/>
      <c r="AA715" s="499"/>
      <c r="AB715" s="499"/>
      <c r="AC715" s="499"/>
      <c r="AD715" s="499"/>
    </row>
    <row r="716" spans="18:30" x14ac:dyDescent="0.25">
      <c r="R716" s="499"/>
      <c r="S716" s="499"/>
      <c r="T716" s="499"/>
      <c r="U716" s="499"/>
      <c r="V716" s="499"/>
      <c r="W716" s="499"/>
      <c r="X716" s="499"/>
      <c r="Y716" s="499"/>
      <c r="Z716" s="499"/>
      <c r="AA716" s="499"/>
      <c r="AB716" s="499"/>
      <c r="AC716" s="499"/>
      <c r="AD716" s="499"/>
    </row>
    <row r="717" spans="18:30" x14ac:dyDescent="0.25">
      <c r="R717" s="499"/>
      <c r="S717" s="499"/>
      <c r="T717" s="499"/>
      <c r="U717" s="499"/>
      <c r="V717" s="499"/>
      <c r="W717" s="499"/>
      <c r="X717" s="499"/>
      <c r="Y717" s="499"/>
      <c r="Z717" s="499"/>
      <c r="AA717" s="499"/>
      <c r="AB717" s="499"/>
      <c r="AC717" s="499"/>
      <c r="AD717" s="499"/>
    </row>
    <row r="718" spans="18:30" x14ac:dyDescent="0.25">
      <c r="R718" s="499"/>
      <c r="S718" s="499"/>
      <c r="T718" s="499"/>
      <c r="U718" s="499"/>
      <c r="V718" s="499"/>
      <c r="W718" s="499"/>
      <c r="X718" s="499"/>
      <c r="Y718" s="499"/>
      <c r="Z718" s="499"/>
      <c r="AA718" s="499"/>
      <c r="AB718" s="499"/>
      <c r="AC718" s="499"/>
      <c r="AD718" s="499"/>
    </row>
    <row r="719" spans="18:30" x14ac:dyDescent="0.25">
      <c r="R719" s="499"/>
      <c r="S719" s="499"/>
      <c r="T719" s="499"/>
      <c r="U719" s="499"/>
      <c r="V719" s="499"/>
      <c r="W719" s="499"/>
      <c r="X719" s="499"/>
      <c r="Y719" s="499"/>
      <c r="Z719" s="499"/>
      <c r="AA719" s="499"/>
      <c r="AB719" s="499"/>
      <c r="AC719" s="499"/>
      <c r="AD719" s="499"/>
    </row>
    <row r="720" spans="18:30" x14ac:dyDescent="0.25">
      <c r="R720" s="499"/>
      <c r="S720" s="499"/>
      <c r="T720" s="499"/>
      <c r="U720" s="499"/>
      <c r="V720" s="499"/>
      <c r="W720" s="499"/>
      <c r="X720" s="499"/>
      <c r="Y720" s="499"/>
      <c r="Z720" s="499"/>
      <c r="AA720" s="499"/>
      <c r="AB720" s="499"/>
      <c r="AC720" s="499"/>
      <c r="AD720" s="499"/>
    </row>
    <row r="721" spans="18:30" x14ac:dyDescent="0.25">
      <c r="R721" s="499"/>
      <c r="S721" s="499"/>
      <c r="T721" s="499"/>
      <c r="U721" s="499"/>
      <c r="V721" s="499"/>
      <c r="W721" s="499"/>
      <c r="X721" s="499"/>
      <c r="Y721" s="499"/>
      <c r="Z721" s="499"/>
      <c r="AA721" s="499"/>
      <c r="AB721" s="499"/>
      <c r="AC721" s="499"/>
      <c r="AD721" s="499"/>
    </row>
    <row r="722" spans="18:30" x14ac:dyDescent="0.25">
      <c r="R722" s="499"/>
      <c r="S722" s="499"/>
      <c r="T722" s="499"/>
      <c r="U722" s="499"/>
      <c r="V722" s="499"/>
      <c r="W722" s="499"/>
      <c r="X722" s="499"/>
      <c r="Y722" s="499"/>
      <c r="Z722" s="499"/>
      <c r="AA722" s="499"/>
      <c r="AB722" s="499"/>
      <c r="AC722" s="499"/>
      <c r="AD722" s="499"/>
    </row>
    <row r="723" spans="18:30" x14ac:dyDescent="0.25">
      <c r="R723" s="499"/>
      <c r="S723" s="499"/>
      <c r="T723" s="499"/>
      <c r="U723" s="499"/>
      <c r="V723" s="499"/>
      <c r="W723" s="499"/>
      <c r="X723" s="499"/>
      <c r="Y723" s="499"/>
      <c r="Z723" s="499"/>
      <c r="AA723" s="499"/>
      <c r="AB723" s="499"/>
      <c r="AC723" s="499"/>
      <c r="AD723" s="499"/>
    </row>
    <row r="724" spans="18:30" x14ac:dyDescent="0.25">
      <c r="R724" s="499"/>
      <c r="S724" s="499"/>
      <c r="T724" s="499"/>
      <c r="U724" s="499"/>
      <c r="V724" s="499"/>
      <c r="W724" s="499"/>
      <c r="X724" s="499"/>
      <c r="Y724" s="499"/>
      <c r="Z724" s="499"/>
      <c r="AA724" s="499"/>
      <c r="AB724" s="499"/>
      <c r="AC724" s="499"/>
      <c r="AD724" s="499"/>
    </row>
    <row r="725" spans="18:30" x14ac:dyDescent="0.25">
      <c r="R725" s="499"/>
      <c r="S725" s="499"/>
      <c r="T725" s="499"/>
      <c r="U725" s="499"/>
      <c r="V725" s="499"/>
      <c r="W725" s="499"/>
      <c r="X725" s="499"/>
      <c r="Y725" s="499"/>
      <c r="Z725" s="499"/>
      <c r="AA725" s="499"/>
      <c r="AB725" s="499"/>
      <c r="AC725" s="499"/>
      <c r="AD725" s="499"/>
    </row>
    <row r="726" spans="18:30" x14ac:dyDescent="0.25">
      <c r="R726" s="499"/>
      <c r="S726" s="499"/>
      <c r="T726" s="499"/>
      <c r="U726" s="499"/>
      <c r="V726" s="499"/>
      <c r="W726" s="499"/>
      <c r="X726" s="499"/>
      <c r="Y726" s="499"/>
      <c r="Z726" s="499"/>
      <c r="AA726" s="499"/>
      <c r="AB726" s="499"/>
      <c r="AC726" s="499"/>
      <c r="AD726" s="499"/>
    </row>
    <row r="727" spans="18:30" x14ac:dyDescent="0.25">
      <c r="R727" s="499"/>
      <c r="S727" s="499"/>
      <c r="T727" s="499"/>
      <c r="U727" s="499"/>
      <c r="V727" s="499"/>
      <c r="W727" s="499"/>
      <c r="X727" s="499"/>
      <c r="Y727" s="499"/>
      <c r="Z727" s="499"/>
      <c r="AA727" s="499"/>
      <c r="AB727" s="499"/>
      <c r="AC727" s="499"/>
      <c r="AD727" s="499"/>
    </row>
    <row r="728" spans="18:30" x14ac:dyDescent="0.25">
      <c r="R728" s="499"/>
      <c r="S728" s="499"/>
      <c r="T728" s="499"/>
      <c r="U728" s="499"/>
      <c r="V728" s="499"/>
      <c r="W728" s="499"/>
      <c r="X728" s="499"/>
      <c r="Y728" s="499"/>
      <c r="Z728" s="499"/>
      <c r="AA728" s="499"/>
      <c r="AB728" s="499"/>
      <c r="AC728" s="499"/>
      <c r="AD728" s="499"/>
    </row>
    <row r="729" spans="18:30" x14ac:dyDescent="0.25">
      <c r="R729" s="499"/>
      <c r="S729" s="499"/>
      <c r="T729" s="499"/>
      <c r="U729" s="499"/>
      <c r="V729" s="499"/>
      <c r="W729" s="499"/>
      <c r="X729" s="499"/>
      <c r="Y729" s="499"/>
      <c r="Z729" s="499"/>
      <c r="AA729" s="499"/>
      <c r="AB729" s="499"/>
      <c r="AC729" s="499"/>
      <c r="AD729" s="499"/>
    </row>
    <row r="730" spans="18:30" x14ac:dyDescent="0.25">
      <c r="R730" s="499"/>
      <c r="S730" s="499"/>
      <c r="T730" s="499"/>
      <c r="U730" s="499"/>
      <c r="V730" s="499"/>
      <c r="W730" s="499"/>
      <c r="X730" s="499"/>
      <c r="Y730" s="499"/>
      <c r="Z730" s="499"/>
      <c r="AA730" s="499"/>
      <c r="AB730" s="499"/>
      <c r="AC730" s="499"/>
      <c r="AD730" s="499"/>
    </row>
    <row r="731" spans="18:30" x14ac:dyDescent="0.25">
      <c r="R731" s="499"/>
      <c r="S731" s="499"/>
      <c r="T731" s="499"/>
      <c r="U731" s="499"/>
      <c r="V731" s="499"/>
      <c r="W731" s="499"/>
      <c r="X731" s="499"/>
      <c r="Y731" s="499"/>
      <c r="Z731" s="499"/>
      <c r="AA731" s="499"/>
      <c r="AB731" s="499"/>
      <c r="AC731" s="499"/>
      <c r="AD731" s="499"/>
    </row>
    <row r="732" spans="18:30" x14ac:dyDescent="0.25">
      <c r="R732" s="499"/>
      <c r="S732" s="499"/>
      <c r="T732" s="499"/>
      <c r="U732" s="499"/>
      <c r="V732" s="499"/>
      <c r="W732" s="499"/>
      <c r="X732" s="499"/>
      <c r="Y732" s="499"/>
      <c r="Z732" s="499"/>
      <c r="AA732" s="499"/>
      <c r="AB732" s="499"/>
      <c r="AC732" s="499"/>
      <c r="AD732" s="499"/>
    </row>
    <row r="733" spans="18:30" x14ac:dyDescent="0.25">
      <c r="R733" s="499"/>
      <c r="S733" s="499"/>
      <c r="T733" s="499"/>
      <c r="U733" s="499"/>
      <c r="V733" s="499"/>
      <c r="W733" s="499"/>
      <c r="X733" s="499"/>
      <c r="Y733" s="499"/>
      <c r="Z733" s="499"/>
      <c r="AA733" s="499"/>
      <c r="AB733" s="499"/>
      <c r="AC733" s="499"/>
      <c r="AD733" s="499"/>
    </row>
    <row r="734" spans="18:30" x14ac:dyDescent="0.25">
      <c r="R734" s="499"/>
      <c r="S734" s="499"/>
      <c r="T734" s="499"/>
      <c r="U734" s="499"/>
      <c r="V734" s="499"/>
      <c r="W734" s="499"/>
      <c r="X734" s="499"/>
      <c r="Y734" s="499"/>
      <c r="Z734" s="499"/>
      <c r="AA734" s="499"/>
      <c r="AB734" s="499"/>
      <c r="AC734" s="499"/>
      <c r="AD734" s="499"/>
    </row>
    <row r="735" spans="18:30" x14ac:dyDescent="0.25">
      <c r="R735" s="499"/>
      <c r="S735" s="499"/>
      <c r="T735" s="499"/>
      <c r="U735" s="499"/>
      <c r="V735" s="499"/>
      <c r="W735" s="499"/>
      <c r="X735" s="499"/>
      <c r="Y735" s="499"/>
      <c r="Z735" s="499"/>
      <c r="AA735" s="499"/>
      <c r="AB735" s="499"/>
      <c r="AC735" s="499"/>
      <c r="AD735" s="499"/>
    </row>
    <row r="736" spans="18:30" x14ac:dyDescent="0.25">
      <c r="R736" s="499"/>
      <c r="S736" s="499"/>
      <c r="T736" s="499"/>
      <c r="U736" s="499"/>
      <c r="V736" s="499"/>
      <c r="W736" s="499"/>
      <c r="X736" s="499"/>
      <c r="Y736" s="499"/>
      <c r="Z736" s="499"/>
      <c r="AA736" s="499"/>
      <c r="AB736" s="499"/>
      <c r="AC736" s="499"/>
      <c r="AD736" s="499"/>
    </row>
    <row r="737" spans="18:30" x14ac:dyDescent="0.25">
      <c r="R737" s="499"/>
      <c r="S737" s="499"/>
      <c r="T737" s="499"/>
      <c r="U737" s="499"/>
      <c r="V737" s="499"/>
      <c r="W737" s="499"/>
      <c r="X737" s="499"/>
      <c r="Y737" s="499"/>
      <c r="Z737" s="499"/>
      <c r="AA737" s="499"/>
      <c r="AB737" s="499"/>
      <c r="AC737" s="499"/>
      <c r="AD737" s="499"/>
    </row>
    <row r="738" spans="18:30" x14ac:dyDescent="0.25">
      <c r="R738" s="499"/>
      <c r="S738" s="499"/>
      <c r="T738" s="499"/>
      <c r="U738" s="499"/>
      <c r="V738" s="499"/>
      <c r="W738" s="499"/>
      <c r="X738" s="499"/>
      <c r="Y738" s="499"/>
      <c r="Z738" s="499"/>
      <c r="AA738" s="499"/>
      <c r="AB738" s="499"/>
      <c r="AC738" s="499"/>
      <c r="AD738" s="499"/>
    </row>
    <row r="739" spans="18:30" x14ac:dyDescent="0.25">
      <c r="R739" s="499"/>
      <c r="S739" s="499"/>
      <c r="T739" s="499"/>
      <c r="U739" s="499"/>
      <c r="V739" s="499"/>
      <c r="W739" s="499"/>
      <c r="X739" s="499"/>
      <c r="Y739" s="499"/>
      <c r="Z739" s="499"/>
      <c r="AA739" s="499"/>
      <c r="AB739" s="499"/>
      <c r="AC739" s="499"/>
      <c r="AD739" s="499"/>
    </row>
    <row r="740" spans="18:30" x14ac:dyDescent="0.25">
      <c r="R740" s="499"/>
      <c r="S740" s="499"/>
      <c r="T740" s="499"/>
      <c r="U740" s="499"/>
      <c r="V740" s="499"/>
      <c r="W740" s="499"/>
      <c r="X740" s="499"/>
      <c r="Y740" s="499"/>
      <c r="Z740" s="499"/>
      <c r="AA740" s="499"/>
      <c r="AB740" s="499"/>
      <c r="AC740" s="499"/>
      <c r="AD740" s="499"/>
    </row>
    <row r="741" spans="18:30" x14ac:dyDescent="0.25">
      <c r="R741" s="499"/>
      <c r="S741" s="499"/>
      <c r="T741" s="499"/>
      <c r="U741" s="499"/>
      <c r="V741" s="499"/>
      <c r="W741" s="499"/>
      <c r="X741" s="499"/>
      <c r="Y741" s="499"/>
      <c r="Z741" s="499"/>
      <c r="AA741" s="499"/>
      <c r="AB741" s="499"/>
      <c r="AC741" s="499"/>
      <c r="AD741" s="499"/>
    </row>
    <row r="742" spans="18:30" x14ac:dyDescent="0.25">
      <c r="R742" s="499"/>
      <c r="S742" s="499"/>
      <c r="T742" s="499"/>
      <c r="U742" s="499"/>
      <c r="V742" s="499"/>
      <c r="W742" s="499"/>
      <c r="X742" s="499"/>
      <c r="Y742" s="499"/>
      <c r="Z742" s="499"/>
      <c r="AA742" s="499"/>
      <c r="AB742" s="499"/>
      <c r="AC742" s="499"/>
      <c r="AD742" s="499"/>
    </row>
    <row r="743" spans="18:30" x14ac:dyDescent="0.25">
      <c r="R743" s="499"/>
      <c r="S743" s="499"/>
      <c r="T743" s="499"/>
      <c r="U743" s="499"/>
      <c r="V743" s="499"/>
      <c r="W743" s="499"/>
      <c r="X743" s="499"/>
      <c r="Y743" s="499"/>
      <c r="Z743" s="499"/>
      <c r="AA743" s="499"/>
      <c r="AB743" s="499"/>
      <c r="AC743" s="499"/>
      <c r="AD743" s="499"/>
    </row>
    <row r="744" spans="18:30" x14ac:dyDescent="0.25">
      <c r="R744" s="499"/>
      <c r="S744" s="499"/>
      <c r="T744" s="499"/>
      <c r="U744" s="499"/>
      <c r="V744" s="499"/>
      <c r="W744" s="499"/>
      <c r="X744" s="499"/>
      <c r="Y744" s="499"/>
      <c r="Z744" s="499"/>
      <c r="AA744" s="499"/>
      <c r="AB744" s="499"/>
      <c r="AC744" s="499"/>
      <c r="AD744" s="499"/>
    </row>
    <row r="745" spans="18:30" x14ac:dyDescent="0.25">
      <c r="R745" s="499"/>
      <c r="S745" s="499"/>
      <c r="T745" s="499"/>
      <c r="U745" s="499"/>
      <c r="V745" s="499"/>
      <c r="W745" s="499"/>
      <c r="X745" s="499"/>
      <c r="Y745" s="499"/>
      <c r="Z745" s="499"/>
      <c r="AA745" s="499"/>
      <c r="AB745" s="499"/>
      <c r="AC745" s="499"/>
      <c r="AD745" s="499"/>
    </row>
    <row r="746" spans="18:30" x14ac:dyDescent="0.25">
      <c r="R746" s="499"/>
      <c r="S746" s="499"/>
      <c r="T746" s="499"/>
      <c r="U746" s="499"/>
      <c r="V746" s="499"/>
      <c r="W746" s="499"/>
      <c r="X746" s="499"/>
      <c r="Y746" s="499"/>
      <c r="Z746" s="499"/>
      <c r="AA746" s="499"/>
      <c r="AB746" s="499"/>
      <c r="AC746" s="499"/>
      <c r="AD746" s="499"/>
    </row>
    <row r="747" spans="18:30" x14ac:dyDescent="0.25">
      <c r="R747" s="499"/>
      <c r="S747" s="499"/>
      <c r="T747" s="499"/>
      <c r="U747" s="499"/>
      <c r="V747" s="499"/>
      <c r="W747" s="499"/>
      <c r="X747" s="499"/>
      <c r="Y747" s="499"/>
      <c r="Z747" s="499"/>
      <c r="AA747" s="499"/>
      <c r="AB747" s="499"/>
      <c r="AC747" s="499"/>
      <c r="AD747" s="499"/>
    </row>
    <row r="748" spans="18:30" x14ac:dyDescent="0.25">
      <c r="R748" s="499"/>
      <c r="S748" s="499"/>
      <c r="T748" s="499"/>
      <c r="U748" s="499"/>
      <c r="V748" s="499"/>
      <c r="W748" s="499"/>
      <c r="X748" s="499"/>
      <c r="Y748" s="499"/>
      <c r="Z748" s="499"/>
      <c r="AA748" s="499"/>
      <c r="AB748" s="499"/>
      <c r="AC748" s="499"/>
      <c r="AD748" s="499"/>
    </row>
    <row r="749" spans="18:30" x14ac:dyDescent="0.25">
      <c r="R749" s="499"/>
      <c r="S749" s="499"/>
      <c r="T749" s="499"/>
      <c r="U749" s="499"/>
      <c r="V749" s="499"/>
      <c r="W749" s="499"/>
      <c r="X749" s="499"/>
      <c r="Y749" s="499"/>
      <c r="Z749" s="499"/>
      <c r="AA749" s="499"/>
      <c r="AB749" s="499"/>
      <c r="AC749" s="499"/>
      <c r="AD749" s="499"/>
    </row>
    <row r="750" spans="18:30" x14ac:dyDescent="0.25">
      <c r="R750" s="499"/>
      <c r="S750" s="499"/>
      <c r="T750" s="499"/>
      <c r="U750" s="499"/>
      <c r="V750" s="499"/>
      <c r="W750" s="499"/>
      <c r="X750" s="499"/>
      <c r="Y750" s="499"/>
      <c r="Z750" s="499"/>
      <c r="AA750" s="499"/>
      <c r="AB750" s="499"/>
      <c r="AC750" s="499"/>
      <c r="AD750" s="499"/>
    </row>
    <row r="751" spans="18:30" x14ac:dyDescent="0.25">
      <c r="R751" s="499"/>
      <c r="S751" s="499"/>
      <c r="T751" s="499"/>
      <c r="U751" s="499"/>
      <c r="V751" s="499"/>
      <c r="W751" s="499"/>
      <c r="X751" s="499"/>
      <c r="Y751" s="499"/>
      <c r="Z751" s="499"/>
      <c r="AA751" s="499"/>
      <c r="AB751" s="499"/>
      <c r="AC751" s="499"/>
      <c r="AD751" s="499"/>
    </row>
    <row r="752" spans="18:30" x14ac:dyDescent="0.25">
      <c r="R752" s="499"/>
      <c r="S752" s="499"/>
      <c r="T752" s="499"/>
      <c r="U752" s="499"/>
      <c r="V752" s="499"/>
      <c r="W752" s="499"/>
      <c r="X752" s="499"/>
      <c r="Y752" s="499"/>
      <c r="Z752" s="499"/>
      <c r="AA752" s="499"/>
      <c r="AB752" s="499"/>
      <c r="AC752" s="499"/>
      <c r="AD752" s="499"/>
    </row>
    <row r="753" spans="18:30" x14ac:dyDescent="0.25">
      <c r="R753" s="499"/>
      <c r="S753" s="499"/>
      <c r="T753" s="499"/>
      <c r="U753" s="499"/>
      <c r="V753" s="499"/>
      <c r="W753" s="499"/>
      <c r="X753" s="499"/>
      <c r="Y753" s="499"/>
      <c r="Z753" s="499"/>
      <c r="AA753" s="499"/>
      <c r="AB753" s="499"/>
      <c r="AC753" s="499"/>
      <c r="AD753" s="499"/>
    </row>
    <row r="754" spans="18:30" x14ac:dyDescent="0.25">
      <c r="R754" s="499"/>
      <c r="S754" s="499"/>
      <c r="T754" s="499"/>
      <c r="U754" s="499"/>
      <c r="V754" s="499"/>
      <c r="W754" s="499"/>
      <c r="X754" s="499"/>
      <c r="Y754" s="499"/>
      <c r="Z754" s="499"/>
      <c r="AA754" s="499"/>
      <c r="AB754" s="499"/>
      <c r="AC754" s="499"/>
      <c r="AD754" s="499"/>
    </row>
    <row r="755" spans="18:30" x14ac:dyDescent="0.25">
      <c r="R755" s="499"/>
      <c r="S755" s="499"/>
      <c r="T755" s="499"/>
      <c r="U755" s="499"/>
      <c r="V755" s="499"/>
      <c r="W755" s="499"/>
      <c r="X755" s="499"/>
      <c r="Y755" s="499"/>
      <c r="Z755" s="499"/>
      <c r="AA755" s="499"/>
      <c r="AB755" s="499"/>
      <c r="AC755" s="499"/>
      <c r="AD755" s="499"/>
    </row>
    <row r="756" spans="18:30" x14ac:dyDescent="0.25">
      <c r="R756" s="499"/>
      <c r="S756" s="499"/>
      <c r="T756" s="499"/>
      <c r="U756" s="499"/>
      <c r="V756" s="499"/>
      <c r="W756" s="499"/>
      <c r="X756" s="499"/>
      <c r="Y756" s="499"/>
      <c r="Z756" s="499"/>
      <c r="AA756" s="499"/>
      <c r="AB756" s="499"/>
      <c r="AC756" s="499"/>
      <c r="AD756" s="499"/>
    </row>
    <row r="757" spans="18:30" x14ac:dyDescent="0.25">
      <c r="R757" s="499"/>
      <c r="S757" s="499"/>
      <c r="T757" s="499"/>
      <c r="U757" s="499"/>
      <c r="V757" s="499"/>
      <c r="W757" s="499"/>
      <c r="X757" s="499"/>
      <c r="Y757" s="499"/>
      <c r="Z757" s="499"/>
      <c r="AA757" s="499"/>
      <c r="AB757" s="499"/>
      <c r="AC757" s="499"/>
      <c r="AD757" s="499"/>
    </row>
    <row r="758" spans="18:30" x14ac:dyDescent="0.25">
      <c r="R758" s="499"/>
      <c r="S758" s="499"/>
      <c r="T758" s="499"/>
      <c r="U758" s="499"/>
      <c r="V758" s="499"/>
      <c r="W758" s="499"/>
      <c r="X758" s="499"/>
      <c r="Y758" s="499"/>
      <c r="Z758" s="499"/>
      <c r="AA758" s="499"/>
      <c r="AB758" s="499"/>
      <c r="AC758" s="499"/>
      <c r="AD758" s="499"/>
    </row>
    <row r="759" spans="18:30" x14ac:dyDescent="0.25">
      <c r="R759" s="499"/>
      <c r="S759" s="499"/>
      <c r="T759" s="499"/>
      <c r="U759" s="499"/>
      <c r="V759" s="499"/>
      <c r="W759" s="499"/>
      <c r="X759" s="499"/>
      <c r="Y759" s="499"/>
      <c r="Z759" s="499"/>
      <c r="AA759" s="499"/>
      <c r="AB759" s="499"/>
      <c r="AC759" s="499"/>
      <c r="AD759" s="499"/>
    </row>
    <row r="760" spans="18:30" x14ac:dyDescent="0.25">
      <c r="R760" s="499"/>
      <c r="S760" s="499"/>
      <c r="T760" s="499"/>
      <c r="U760" s="499"/>
      <c r="V760" s="499"/>
      <c r="W760" s="499"/>
      <c r="X760" s="499"/>
      <c r="Y760" s="499"/>
      <c r="Z760" s="499"/>
      <c r="AA760" s="499"/>
      <c r="AB760" s="499"/>
      <c r="AC760" s="499"/>
      <c r="AD760" s="499"/>
    </row>
    <row r="761" spans="18:30" x14ac:dyDescent="0.25">
      <c r="R761" s="499"/>
      <c r="S761" s="499"/>
      <c r="T761" s="499"/>
      <c r="U761" s="499"/>
      <c r="V761" s="499"/>
      <c r="W761" s="499"/>
      <c r="X761" s="499"/>
      <c r="Y761" s="499"/>
      <c r="Z761" s="499"/>
      <c r="AA761" s="499"/>
      <c r="AB761" s="499"/>
      <c r="AC761" s="499"/>
      <c r="AD761" s="499"/>
    </row>
    <row r="762" spans="18:30" x14ac:dyDescent="0.25">
      <c r="R762" s="499"/>
      <c r="S762" s="499"/>
      <c r="T762" s="499"/>
      <c r="U762" s="499"/>
      <c r="V762" s="499"/>
      <c r="W762" s="499"/>
      <c r="X762" s="499"/>
      <c r="Y762" s="499"/>
      <c r="Z762" s="499"/>
      <c r="AA762" s="499"/>
      <c r="AB762" s="499"/>
      <c r="AC762" s="499"/>
      <c r="AD762" s="499"/>
    </row>
    <row r="763" spans="18:30" x14ac:dyDescent="0.25">
      <c r="R763" s="499"/>
      <c r="S763" s="499"/>
      <c r="T763" s="499"/>
      <c r="U763" s="499"/>
      <c r="V763" s="499"/>
      <c r="W763" s="499"/>
      <c r="X763" s="499"/>
      <c r="Y763" s="499"/>
      <c r="Z763" s="499"/>
      <c r="AA763" s="499"/>
      <c r="AB763" s="499"/>
      <c r="AC763" s="499"/>
      <c r="AD763" s="499"/>
    </row>
    <row r="764" spans="18:30" x14ac:dyDescent="0.25">
      <c r="R764" s="499"/>
      <c r="S764" s="499"/>
      <c r="T764" s="499"/>
      <c r="U764" s="499"/>
      <c r="V764" s="499"/>
      <c r="W764" s="499"/>
      <c r="X764" s="499"/>
      <c r="Y764" s="499"/>
      <c r="Z764" s="499"/>
      <c r="AA764" s="499"/>
      <c r="AB764" s="499"/>
      <c r="AC764" s="499"/>
      <c r="AD764" s="499"/>
    </row>
    <row r="765" spans="18:30" x14ac:dyDescent="0.25">
      <c r="R765" s="499"/>
      <c r="S765" s="499"/>
      <c r="T765" s="499"/>
      <c r="U765" s="499"/>
      <c r="V765" s="499"/>
      <c r="W765" s="499"/>
      <c r="X765" s="499"/>
      <c r="Y765" s="499"/>
      <c r="Z765" s="499"/>
      <c r="AA765" s="499"/>
      <c r="AB765" s="499"/>
      <c r="AC765" s="499"/>
      <c r="AD765" s="499"/>
    </row>
    <row r="766" spans="18:30" x14ac:dyDescent="0.25">
      <c r="R766" s="499"/>
      <c r="S766" s="499"/>
      <c r="T766" s="499"/>
      <c r="U766" s="499"/>
      <c r="V766" s="499"/>
      <c r="W766" s="499"/>
      <c r="X766" s="499"/>
      <c r="Y766" s="499"/>
      <c r="Z766" s="499"/>
      <c r="AA766" s="499"/>
      <c r="AB766" s="499"/>
      <c r="AC766" s="499"/>
      <c r="AD766" s="499"/>
    </row>
    <row r="767" spans="18:30" x14ac:dyDescent="0.25">
      <c r="R767" s="499"/>
      <c r="S767" s="499"/>
      <c r="T767" s="499"/>
      <c r="U767" s="499"/>
      <c r="V767" s="499"/>
      <c r="W767" s="499"/>
      <c r="X767" s="499"/>
      <c r="Y767" s="499"/>
      <c r="Z767" s="499"/>
      <c r="AA767" s="499"/>
      <c r="AB767" s="499"/>
      <c r="AC767" s="499"/>
      <c r="AD767" s="499"/>
    </row>
    <row r="768" spans="18:30" x14ac:dyDescent="0.25">
      <c r="R768" s="499"/>
      <c r="S768" s="499"/>
      <c r="T768" s="499"/>
      <c r="U768" s="499"/>
      <c r="V768" s="499"/>
      <c r="W768" s="499"/>
      <c r="X768" s="499"/>
      <c r="Y768" s="499"/>
      <c r="Z768" s="499"/>
      <c r="AA768" s="499"/>
      <c r="AB768" s="499"/>
      <c r="AC768" s="499"/>
      <c r="AD768" s="499"/>
    </row>
    <row r="769" spans="18:30" x14ac:dyDescent="0.25">
      <c r="R769" s="499"/>
      <c r="S769" s="499"/>
      <c r="T769" s="499"/>
      <c r="U769" s="499"/>
      <c r="V769" s="499"/>
      <c r="W769" s="499"/>
      <c r="X769" s="499"/>
      <c r="Y769" s="499"/>
      <c r="Z769" s="499"/>
      <c r="AA769" s="499"/>
      <c r="AB769" s="499"/>
      <c r="AC769" s="499"/>
      <c r="AD769" s="499"/>
    </row>
    <row r="770" spans="18:30" x14ac:dyDescent="0.25">
      <c r="R770" s="499"/>
      <c r="S770" s="499"/>
      <c r="T770" s="499"/>
      <c r="U770" s="499"/>
      <c r="V770" s="499"/>
      <c r="W770" s="499"/>
      <c r="X770" s="499"/>
      <c r="Y770" s="499"/>
      <c r="Z770" s="499"/>
      <c r="AA770" s="499"/>
      <c r="AB770" s="499"/>
      <c r="AC770" s="499"/>
      <c r="AD770" s="499"/>
    </row>
    <row r="771" spans="18:30" x14ac:dyDescent="0.25">
      <c r="R771" s="499"/>
      <c r="S771" s="499"/>
      <c r="T771" s="499"/>
      <c r="U771" s="499"/>
      <c r="V771" s="499"/>
      <c r="W771" s="499"/>
      <c r="X771" s="499"/>
      <c r="Y771" s="499"/>
      <c r="Z771" s="499"/>
      <c r="AA771" s="499"/>
      <c r="AB771" s="499"/>
      <c r="AC771" s="499"/>
      <c r="AD771" s="499"/>
    </row>
    <row r="772" spans="18:30" x14ac:dyDescent="0.25">
      <c r="R772" s="499"/>
      <c r="S772" s="499"/>
      <c r="T772" s="499"/>
      <c r="U772" s="499"/>
      <c r="V772" s="499"/>
      <c r="W772" s="499"/>
      <c r="X772" s="499"/>
      <c r="Y772" s="499"/>
      <c r="Z772" s="499"/>
      <c r="AA772" s="499"/>
      <c r="AB772" s="499"/>
      <c r="AC772" s="499"/>
      <c r="AD772" s="499"/>
    </row>
    <row r="773" spans="18:30" x14ac:dyDescent="0.25">
      <c r="R773" s="499"/>
      <c r="S773" s="499"/>
      <c r="T773" s="499"/>
      <c r="U773" s="499"/>
      <c r="V773" s="499"/>
      <c r="W773" s="499"/>
      <c r="X773" s="499"/>
      <c r="Y773" s="499"/>
      <c r="Z773" s="499"/>
      <c r="AA773" s="499"/>
      <c r="AB773" s="499"/>
      <c r="AC773" s="499"/>
      <c r="AD773" s="499"/>
    </row>
    <row r="774" spans="18:30" x14ac:dyDescent="0.25">
      <c r="R774" s="499"/>
      <c r="S774" s="499"/>
      <c r="T774" s="499"/>
      <c r="U774" s="499"/>
      <c r="V774" s="499"/>
      <c r="W774" s="499"/>
      <c r="X774" s="499"/>
      <c r="Y774" s="499"/>
      <c r="Z774" s="499"/>
      <c r="AA774" s="499"/>
      <c r="AB774" s="499"/>
      <c r="AC774" s="499"/>
      <c r="AD774" s="499"/>
    </row>
    <row r="775" spans="18:30" x14ac:dyDescent="0.25">
      <c r="R775" s="499"/>
      <c r="S775" s="499"/>
      <c r="T775" s="499"/>
      <c r="U775" s="499"/>
      <c r="V775" s="499"/>
      <c r="W775" s="499"/>
      <c r="X775" s="499"/>
      <c r="Y775" s="499"/>
      <c r="Z775" s="499"/>
      <c r="AA775" s="499"/>
      <c r="AB775" s="499"/>
      <c r="AC775" s="499"/>
      <c r="AD775" s="499"/>
    </row>
    <row r="776" spans="18:30" x14ac:dyDescent="0.25">
      <c r="R776" s="499"/>
      <c r="S776" s="499"/>
      <c r="T776" s="499"/>
      <c r="U776" s="499"/>
      <c r="V776" s="499"/>
      <c r="W776" s="499"/>
      <c r="X776" s="499"/>
      <c r="Y776" s="499"/>
      <c r="Z776" s="499"/>
      <c r="AA776" s="499"/>
      <c r="AB776" s="499"/>
      <c r="AC776" s="499"/>
      <c r="AD776" s="499"/>
    </row>
    <row r="777" spans="18:30" x14ac:dyDescent="0.25">
      <c r="R777" s="499"/>
      <c r="S777" s="499"/>
      <c r="T777" s="499"/>
      <c r="U777" s="499"/>
      <c r="V777" s="499"/>
      <c r="W777" s="499"/>
      <c r="X777" s="499"/>
      <c r="Y777" s="499"/>
      <c r="Z777" s="499"/>
      <c r="AA777" s="499"/>
      <c r="AB777" s="499"/>
      <c r="AC777" s="499"/>
      <c r="AD777" s="499"/>
    </row>
    <row r="778" spans="18:30" x14ac:dyDescent="0.25">
      <c r="R778" s="499"/>
      <c r="S778" s="499"/>
      <c r="T778" s="499"/>
      <c r="U778" s="499"/>
      <c r="V778" s="499"/>
      <c r="W778" s="499"/>
      <c r="X778" s="499"/>
      <c r="Y778" s="499"/>
      <c r="Z778" s="499"/>
      <c r="AA778" s="499"/>
      <c r="AB778" s="499"/>
      <c r="AC778" s="499"/>
      <c r="AD778" s="499"/>
    </row>
    <row r="779" spans="18:30" x14ac:dyDescent="0.25">
      <c r="R779" s="499"/>
      <c r="S779" s="499"/>
      <c r="T779" s="499"/>
      <c r="U779" s="499"/>
      <c r="V779" s="499"/>
      <c r="W779" s="499"/>
      <c r="X779" s="499"/>
      <c r="Y779" s="499"/>
      <c r="Z779" s="499"/>
      <c r="AA779" s="499"/>
      <c r="AB779" s="499"/>
      <c r="AC779" s="499"/>
      <c r="AD779" s="499"/>
    </row>
    <row r="780" spans="18:30" x14ac:dyDescent="0.25">
      <c r="R780" s="499"/>
      <c r="S780" s="499"/>
      <c r="T780" s="499"/>
      <c r="U780" s="499"/>
      <c r="V780" s="499"/>
      <c r="W780" s="499"/>
      <c r="X780" s="499"/>
      <c r="Y780" s="499"/>
      <c r="Z780" s="499"/>
      <c r="AA780" s="499"/>
      <c r="AB780" s="499"/>
      <c r="AC780" s="499"/>
      <c r="AD780" s="499"/>
    </row>
    <row r="781" spans="18:30" x14ac:dyDescent="0.25">
      <c r="R781" s="499"/>
      <c r="S781" s="499"/>
      <c r="T781" s="499"/>
      <c r="U781" s="499"/>
      <c r="V781" s="499"/>
      <c r="W781" s="499"/>
      <c r="X781" s="499"/>
      <c r="Y781" s="499"/>
      <c r="Z781" s="499"/>
      <c r="AA781" s="499"/>
      <c r="AB781" s="499"/>
      <c r="AC781" s="499"/>
      <c r="AD781" s="499"/>
    </row>
    <row r="782" spans="18:30" x14ac:dyDescent="0.25">
      <c r="R782" s="499"/>
      <c r="S782" s="499"/>
      <c r="T782" s="499"/>
      <c r="U782" s="499"/>
      <c r="V782" s="499"/>
      <c r="W782" s="499"/>
      <c r="X782" s="499"/>
      <c r="Y782" s="499"/>
      <c r="Z782" s="499"/>
      <c r="AA782" s="499"/>
      <c r="AB782" s="499"/>
      <c r="AC782" s="499"/>
      <c r="AD782" s="499"/>
    </row>
    <row r="783" spans="18:30" x14ac:dyDescent="0.25">
      <c r="R783" s="499"/>
      <c r="S783" s="499"/>
      <c r="T783" s="499"/>
      <c r="U783" s="499"/>
      <c r="V783" s="499"/>
      <c r="W783" s="499"/>
      <c r="X783" s="499"/>
      <c r="Y783" s="499"/>
      <c r="Z783" s="499"/>
      <c r="AA783" s="499"/>
      <c r="AB783" s="499"/>
      <c r="AC783" s="499"/>
      <c r="AD783" s="499"/>
    </row>
    <row r="784" spans="18:30" x14ac:dyDescent="0.25">
      <c r="R784" s="499"/>
      <c r="S784" s="499"/>
      <c r="T784" s="499"/>
      <c r="U784" s="499"/>
      <c r="V784" s="499"/>
      <c r="W784" s="499"/>
      <c r="X784" s="499"/>
      <c r="Y784" s="499"/>
      <c r="Z784" s="499"/>
      <c r="AA784" s="499"/>
      <c r="AB784" s="499"/>
      <c r="AC784" s="499"/>
      <c r="AD784" s="499"/>
    </row>
    <row r="785" spans="18:30" x14ac:dyDescent="0.25">
      <c r="R785" s="499"/>
      <c r="S785" s="499"/>
      <c r="T785" s="499"/>
      <c r="U785" s="499"/>
      <c r="V785" s="499"/>
      <c r="W785" s="499"/>
      <c r="X785" s="499"/>
      <c r="Y785" s="499"/>
      <c r="Z785" s="499"/>
      <c r="AA785" s="499"/>
      <c r="AB785" s="499"/>
      <c r="AC785" s="499"/>
      <c r="AD785" s="499"/>
    </row>
    <row r="786" spans="18:30" x14ac:dyDescent="0.25">
      <c r="R786" s="499"/>
      <c r="S786" s="499"/>
      <c r="T786" s="499"/>
      <c r="U786" s="499"/>
      <c r="V786" s="499"/>
      <c r="W786" s="499"/>
      <c r="X786" s="499"/>
      <c r="Y786" s="499"/>
      <c r="Z786" s="499"/>
      <c r="AA786" s="499"/>
      <c r="AB786" s="499"/>
      <c r="AC786" s="499"/>
      <c r="AD786" s="499"/>
    </row>
    <row r="787" spans="18:30" x14ac:dyDescent="0.25">
      <c r="R787" s="499"/>
      <c r="S787" s="499"/>
      <c r="T787" s="499"/>
      <c r="U787" s="499"/>
      <c r="V787" s="499"/>
      <c r="W787" s="499"/>
      <c r="X787" s="499"/>
      <c r="Y787" s="499"/>
      <c r="Z787" s="499"/>
      <c r="AA787" s="499"/>
      <c r="AB787" s="499"/>
      <c r="AC787" s="499"/>
      <c r="AD787" s="499"/>
    </row>
    <row r="788" spans="18:30" x14ac:dyDescent="0.25">
      <c r="R788" s="499"/>
      <c r="S788" s="499"/>
      <c r="T788" s="499"/>
      <c r="U788" s="499"/>
      <c r="V788" s="499"/>
      <c r="W788" s="499"/>
      <c r="X788" s="499"/>
      <c r="Y788" s="499"/>
      <c r="Z788" s="499"/>
      <c r="AA788" s="499"/>
      <c r="AB788" s="499"/>
      <c r="AC788" s="499"/>
      <c r="AD788" s="499"/>
    </row>
    <row r="789" spans="18:30" x14ac:dyDescent="0.25">
      <c r="R789" s="499"/>
      <c r="S789" s="499"/>
      <c r="T789" s="499"/>
      <c r="U789" s="499"/>
      <c r="V789" s="499"/>
      <c r="W789" s="499"/>
      <c r="X789" s="499"/>
      <c r="Y789" s="499"/>
      <c r="Z789" s="499"/>
      <c r="AA789" s="499"/>
      <c r="AB789" s="499"/>
      <c r="AC789" s="499"/>
      <c r="AD789" s="499"/>
    </row>
    <row r="790" spans="18:30" x14ac:dyDescent="0.25">
      <c r="R790" s="499"/>
      <c r="S790" s="499"/>
      <c r="T790" s="499"/>
      <c r="U790" s="499"/>
      <c r="V790" s="499"/>
      <c r="W790" s="499"/>
      <c r="X790" s="499"/>
      <c r="Y790" s="499"/>
      <c r="Z790" s="499"/>
      <c r="AA790" s="499"/>
      <c r="AB790" s="499"/>
      <c r="AC790" s="499"/>
      <c r="AD790" s="499"/>
    </row>
    <row r="791" spans="18:30" x14ac:dyDescent="0.25">
      <c r="R791" s="499"/>
      <c r="S791" s="499"/>
      <c r="T791" s="499"/>
      <c r="U791" s="499"/>
      <c r="V791" s="499"/>
      <c r="W791" s="499"/>
      <c r="X791" s="499"/>
      <c r="Y791" s="499"/>
      <c r="Z791" s="499"/>
      <c r="AA791" s="499"/>
      <c r="AB791" s="499"/>
      <c r="AC791" s="499"/>
      <c r="AD791" s="499"/>
    </row>
    <row r="792" spans="18:30" x14ac:dyDescent="0.25">
      <c r="R792" s="499"/>
      <c r="S792" s="499"/>
      <c r="T792" s="499"/>
      <c r="U792" s="499"/>
      <c r="V792" s="499"/>
      <c r="W792" s="499"/>
      <c r="X792" s="499"/>
      <c r="Y792" s="499"/>
      <c r="Z792" s="499"/>
      <c r="AA792" s="499"/>
      <c r="AB792" s="499"/>
      <c r="AC792" s="499"/>
      <c r="AD792" s="499"/>
    </row>
    <row r="793" spans="18:30" x14ac:dyDescent="0.25">
      <c r="R793" s="499"/>
      <c r="S793" s="499"/>
      <c r="T793" s="499"/>
      <c r="U793" s="499"/>
      <c r="V793" s="499"/>
      <c r="W793" s="499"/>
      <c r="X793" s="499"/>
      <c r="Y793" s="499"/>
      <c r="Z793" s="499"/>
      <c r="AA793" s="499"/>
      <c r="AB793" s="499"/>
      <c r="AC793" s="499"/>
      <c r="AD793" s="499"/>
    </row>
    <row r="794" spans="18:30" x14ac:dyDescent="0.25">
      <c r="R794" s="499"/>
      <c r="S794" s="499"/>
      <c r="T794" s="499"/>
      <c r="U794" s="499"/>
      <c r="V794" s="499"/>
      <c r="W794" s="499"/>
      <c r="X794" s="499"/>
      <c r="Y794" s="499"/>
      <c r="Z794" s="499"/>
      <c r="AA794" s="499"/>
      <c r="AB794" s="499"/>
      <c r="AC794" s="499"/>
      <c r="AD794" s="499"/>
    </row>
    <row r="795" spans="18:30" x14ac:dyDescent="0.25">
      <c r="R795" s="499"/>
      <c r="S795" s="499"/>
      <c r="T795" s="499"/>
      <c r="U795" s="499"/>
      <c r="V795" s="499"/>
      <c r="W795" s="499"/>
      <c r="X795" s="499"/>
      <c r="Y795" s="499"/>
      <c r="Z795" s="499"/>
      <c r="AA795" s="499"/>
      <c r="AB795" s="499"/>
      <c r="AC795" s="499"/>
      <c r="AD795" s="499"/>
    </row>
    <row r="796" spans="18:30" x14ac:dyDescent="0.25">
      <c r="R796" s="499"/>
      <c r="S796" s="499"/>
      <c r="T796" s="499"/>
      <c r="U796" s="499"/>
      <c r="V796" s="499"/>
      <c r="W796" s="499"/>
      <c r="X796" s="499"/>
      <c r="Y796" s="499"/>
      <c r="Z796" s="499"/>
      <c r="AA796" s="499"/>
      <c r="AB796" s="499"/>
      <c r="AC796" s="499"/>
      <c r="AD796" s="499"/>
    </row>
    <row r="797" spans="18:30" x14ac:dyDescent="0.25">
      <c r="R797" s="499"/>
      <c r="S797" s="499"/>
      <c r="T797" s="499"/>
      <c r="U797" s="499"/>
      <c r="V797" s="499"/>
      <c r="W797" s="499"/>
      <c r="X797" s="499"/>
      <c r="Y797" s="499"/>
      <c r="Z797" s="499"/>
      <c r="AA797" s="499"/>
      <c r="AB797" s="499"/>
      <c r="AC797" s="499"/>
      <c r="AD797" s="499"/>
    </row>
    <row r="798" spans="18:30" x14ac:dyDescent="0.25">
      <c r="R798" s="499"/>
      <c r="S798" s="499"/>
      <c r="T798" s="499"/>
      <c r="U798" s="499"/>
      <c r="V798" s="499"/>
      <c r="W798" s="499"/>
      <c r="X798" s="499"/>
      <c r="Y798" s="499"/>
      <c r="Z798" s="499"/>
      <c r="AA798" s="499"/>
      <c r="AB798" s="499"/>
      <c r="AC798" s="499"/>
      <c r="AD798" s="499"/>
    </row>
    <row r="799" spans="18:30" x14ac:dyDescent="0.25">
      <c r="R799" s="499"/>
      <c r="S799" s="499"/>
      <c r="T799" s="499"/>
      <c r="U799" s="499"/>
      <c r="V799" s="499"/>
      <c r="W799" s="499"/>
      <c r="X799" s="499"/>
      <c r="Y799" s="499"/>
      <c r="Z799" s="499"/>
      <c r="AA799" s="499"/>
      <c r="AB799" s="499"/>
      <c r="AC799" s="499"/>
      <c r="AD799" s="499"/>
    </row>
    <row r="800" spans="18:30" x14ac:dyDescent="0.25">
      <c r="R800" s="499"/>
      <c r="S800" s="499"/>
      <c r="T800" s="499"/>
      <c r="U800" s="499"/>
      <c r="V800" s="499"/>
      <c r="W800" s="499"/>
      <c r="X800" s="499"/>
      <c r="Y800" s="499"/>
      <c r="Z800" s="499"/>
      <c r="AA800" s="499"/>
      <c r="AB800" s="499"/>
      <c r="AC800" s="499"/>
      <c r="AD800" s="499"/>
    </row>
    <row r="801" spans="18:30" x14ac:dyDescent="0.25">
      <c r="R801" s="499"/>
      <c r="S801" s="499"/>
      <c r="T801" s="499"/>
      <c r="U801" s="499"/>
      <c r="V801" s="499"/>
      <c r="W801" s="499"/>
      <c r="X801" s="499"/>
      <c r="Y801" s="499"/>
      <c r="Z801" s="499"/>
      <c r="AA801" s="499"/>
      <c r="AB801" s="499"/>
      <c r="AC801" s="499"/>
      <c r="AD801" s="499"/>
    </row>
    <row r="802" spans="18:30" x14ac:dyDescent="0.25">
      <c r="R802" s="499"/>
      <c r="S802" s="499"/>
      <c r="T802" s="499"/>
      <c r="U802" s="499"/>
      <c r="V802" s="499"/>
      <c r="W802" s="499"/>
      <c r="X802" s="499"/>
      <c r="Y802" s="499"/>
      <c r="Z802" s="499"/>
      <c r="AA802" s="499"/>
      <c r="AB802" s="499"/>
      <c r="AC802" s="499"/>
      <c r="AD802" s="499"/>
    </row>
    <row r="803" spans="18:30" x14ac:dyDescent="0.25">
      <c r="R803" s="499"/>
      <c r="S803" s="499"/>
      <c r="T803" s="499"/>
      <c r="U803" s="499"/>
      <c r="V803" s="499"/>
      <c r="W803" s="499"/>
      <c r="X803" s="499"/>
      <c r="Y803" s="499"/>
      <c r="Z803" s="499"/>
      <c r="AA803" s="499"/>
      <c r="AB803" s="499"/>
      <c r="AC803" s="499"/>
      <c r="AD803" s="499"/>
    </row>
    <row r="804" spans="18:30" x14ac:dyDescent="0.25">
      <c r="R804" s="499"/>
      <c r="S804" s="499"/>
      <c r="T804" s="499"/>
      <c r="U804" s="499"/>
      <c r="V804" s="499"/>
      <c r="W804" s="499"/>
      <c r="X804" s="499"/>
      <c r="Y804" s="499"/>
      <c r="Z804" s="499"/>
      <c r="AA804" s="499"/>
      <c r="AB804" s="499"/>
      <c r="AC804" s="499"/>
      <c r="AD804" s="499"/>
    </row>
    <row r="805" spans="18:30" x14ac:dyDescent="0.25">
      <c r="R805" s="499"/>
      <c r="S805" s="499"/>
      <c r="T805" s="499"/>
      <c r="U805" s="499"/>
      <c r="V805" s="499"/>
      <c r="W805" s="499"/>
      <c r="X805" s="499"/>
      <c r="Y805" s="499"/>
      <c r="Z805" s="499"/>
      <c r="AA805" s="499"/>
      <c r="AB805" s="499"/>
      <c r="AC805" s="499"/>
      <c r="AD805" s="499"/>
    </row>
    <row r="806" spans="18:30" x14ac:dyDescent="0.25">
      <c r="R806" s="499"/>
      <c r="S806" s="499"/>
      <c r="T806" s="499"/>
      <c r="U806" s="499"/>
      <c r="V806" s="499"/>
      <c r="W806" s="499"/>
      <c r="X806" s="499"/>
      <c r="Y806" s="499"/>
      <c r="Z806" s="499"/>
      <c r="AA806" s="499"/>
      <c r="AB806" s="499"/>
      <c r="AC806" s="499"/>
      <c r="AD806" s="499"/>
    </row>
    <row r="807" spans="18:30" x14ac:dyDescent="0.25">
      <c r="R807" s="499"/>
      <c r="S807" s="499"/>
      <c r="T807" s="499"/>
      <c r="U807" s="499"/>
      <c r="V807" s="499"/>
      <c r="W807" s="499"/>
      <c r="X807" s="499"/>
      <c r="Y807" s="499"/>
      <c r="Z807" s="499"/>
      <c r="AA807" s="499"/>
      <c r="AB807" s="499"/>
      <c r="AC807" s="499"/>
      <c r="AD807" s="499"/>
    </row>
    <row r="808" spans="18:30" x14ac:dyDescent="0.25">
      <c r="R808" s="499"/>
      <c r="S808" s="499"/>
      <c r="T808" s="499"/>
      <c r="U808" s="499"/>
      <c r="V808" s="499"/>
      <c r="W808" s="499"/>
      <c r="X808" s="499"/>
      <c r="Y808" s="499"/>
      <c r="Z808" s="499"/>
      <c r="AA808" s="499"/>
      <c r="AB808" s="499"/>
      <c r="AC808" s="499"/>
      <c r="AD808" s="499"/>
    </row>
    <row r="809" spans="18:30" x14ac:dyDescent="0.25">
      <c r="R809" s="499"/>
      <c r="S809" s="499"/>
      <c r="T809" s="499"/>
      <c r="U809" s="499"/>
      <c r="V809" s="499"/>
      <c r="W809" s="499"/>
      <c r="X809" s="499"/>
      <c r="Y809" s="499"/>
      <c r="Z809" s="499"/>
      <c r="AA809" s="499"/>
      <c r="AB809" s="499"/>
      <c r="AC809" s="499"/>
      <c r="AD809" s="499"/>
    </row>
    <row r="810" spans="18:30" x14ac:dyDescent="0.25">
      <c r="R810" s="499"/>
      <c r="S810" s="499"/>
      <c r="T810" s="499"/>
      <c r="U810" s="499"/>
      <c r="V810" s="499"/>
      <c r="W810" s="499"/>
      <c r="X810" s="499"/>
      <c r="Y810" s="499"/>
      <c r="Z810" s="499"/>
      <c r="AA810" s="499"/>
      <c r="AB810" s="499"/>
      <c r="AC810" s="499"/>
      <c r="AD810" s="499"/>
    </row>
    <row r="811" spans="18:30" x14ac:dyDescent="0.25">
      <c r="R811" s="499"/>
      <c r="S811" s="499"/>
      <c r="T811" s="499"/>
      <c r="U811" s="499"/>
      <c r="V811" s="499"/>
      <c r="W811" s="499"/>
      <c r="X811" s="499"/>
      <c r="Y811" s="499"/>
      <c r="Z811" s="499"/>
      <c r="AA811" s="499"/>
      <c r="AB811" s="499"/>
      <c r="AC811" s="499"/>
      <c r="AD811" s="499"/>
    </row>
    <row r="812" spans="18:30" x14ac:dyDescent="0.25">
      <c r="R812" s="499"/>
      <c r="S812" s="499"/>
      <c r="T812" s="499"/>
      <c r="U812" s="499"/>
      <c r="V812" s="499"/>
      <c r="W812" s="499"/>
      <c r="X812" s="499"/>
      <c r="Y812" s="499"/>
      <c r="Z812" s="499"/>
      <c r="AA812" s="499"/>
      <c r="AB812" s="499"/>
      <c r="AC812" s="499"/>
      <c r="AD812" s="499"/>
    </row>
    <row r="813" spans="18:30" x14ac:dyDescent="0.25">
      <c r="R813" s="499"/>
      <c r="S813" s="499"/>
      <c r="T813" s="499"/>
      <c r="U813" s="499"/>
      <c r="V813" s="499"/>
      <c r="W813" s="499"/>
      <c r="X813" s="499"/>
      <c r="Y813" s="499"/>
      <c r="Z813" s="499"/>
      <c r="AA813" s="499"/>
      <c r="AB813" s="499"/>
      <c r="AC813" s="499"/>
      <c r="AD813" s="499"/>
    </row>
    <row r="814" spans="18:30" x14ac:dyDescent="0.25">
      <c r="R814" s="499"/>
      <c r="S814" s="499"/>
      <c r="T814" s="499"/>
      <c r="U814" s="499"/>
      <c r="V814" s="499"/>
      <c r="W814" s="499"/>
      <c r="X814" s="499"/>
      <c r="Y814" s="499"/>
      <c r="Z814" s="499"/>
      <c r="AA814" s="499"/>
      <c r="AB814" s="499"/>
      <c r="AC814" s="499"/>
      <c r="AD814" s="499"/>
    </row>
    <row r="815" spans="18:30" x14ac:dyDescent="0.25">
      <c r="R815" s="499"/>
      <c r="S815" s="499"/>
      <c r="T815" s="499"/>
      <c r="U815" s="499"/>
      <c r="V815" s="499"/>
      <c r="W815" s="499"/>
      <c r="X815" s="499"/>
      <c r="Y815" s="499"/>
      <c r="Z815" s="499"/>
      <c r="AA815" s="499"/>
      <c r="AB815" s="499"/>
      <c r="AC815" s="499"/>
      <c r="AD815" s="499"/>
    </row>
    <row r="816" spans="18:30" x14ac:dyDescent="0.25">
      <c r="R816" s="499"/>
      <c r="S816" s="499"/>
      <c r="T816" s="499"/>
      <c r="U816" s="499"/>
      <c r="V816" s="499"/>
      <c r="W816" s="499"/>
      <c r="X816" s="499"/>
      <c r="Y816" s="499"/>
      <c r="Z816" s="499"/>
      <c r="AA816" s="499"/>
      <c r="AB816" s="499"/>
      <c r="AC816" s="499"/>
      <c r="AD816" s="499"/>
    </row>
    <row r="817" spans="18:30" x14ac:dyDescent="0.25">
      <c r="R817" s="499"/>
      <c r="S817" s="499"/>
      <c r="T817" s="499"/>
      <c r="U817" s="499"/>
      <c r="V817" s="499"/>
      <c r="W817" s="499"/>
      <c r="X817" s="499"/>
      <c r="Y817" s="499"/>
      <c r="Z817" s="499"/>
      <c r="AA817" s="499"/>
      <c r="AB817" s="499"/>
      <c r="AC817" s="499"/>
      <c r="AD817" s="499"/>
    </row>
    <row r="818" spans="18:30" x14ac:dyDescent="0.25">
      <c r="R818" s="499"/>
      <c r="S818" s="499"/>
      <c r="T818" s="499"/>
      <c r="U818" s="499"/>
      <c r="V818" s="499"/>
      <c r="W818" s="499"/>
      <c r="X818" s="499"/>
      <c r="Y818" s="499"/>
      <c r="Z818" s="499"/>
      <c r="AA818" s="499"/>
      <c r="AB818" s="499"/>
      <c r="AC818" s="499"/>
      <c r="AD818" s="499"/>
    </row>
    <row r="819" spans="18:30" x14ac:dyDescent="0.25">
      <c r="R819" s="499"/>
      <c r="S819" s="499"/>
      <c r="T819" s="499"/>
      <c r="U819" s="499"/>
      <c r="V819" s="499"/>
      <c r="W819" s="499"/>
      <c r="X819" s="499"/>
      <c r="Y819" s="499"/>
      <c r="Z819" s="499"/>
      <c r="AA819" s="499"/>
      <c r="AB819" s="499"/>
      <c r="AC819" s="499"/>
      <c r="AD819" s="499"/>
    </row>
    <row r="820" spans="18:30" x14ac:dyDescent="0.25">
      <c r="R820" s="499"/>
      <c r="S820" s="499"/>
      <c r="T820" s="499"/>
      <c r="U820" s="499"/>
      <c r="V820" s="499"/>
      <c r="W820" s="499"/>
      <c r="X820" s="499"/>
      <c r="Y820" s="499"/>
      <c r="Z820" s="499"/>
      <c r="AA820" s="499"/>
      <c r="AB820" s="499"/>
      <c r="AC820" s="499"/>
      <c r="AD820" s="499"/>
    </row>
    <row r="821" spans="18:30" x14ac:dyDescent="0.25">
      <c r="R821" s="499"/>
      <c r="S821" s="499"/>
      <c r="T821" s="499"/>
      <c r="U821" s="499"/>
      <c r="V821" s="499"/>
      <c r="W821" s="499"/>
      <c r="X821" s="499"/>
      <c r="Y821" s="499"/>
      <c r="Z821" s="499"/>
      <c r="AA821" s="499"/>
      <c r="AB821" s="499"/>
      <c r="AC821" s="499"/>
      <c r="AD821" s="499"/>
    </row>
    <row r="822" spans="18:30" x14ac:dyDescent="0.25">
      <c r="R822" s="499"/>
      <c r="S822" s="499"/>
      <c r="T822" s="499"/>
      <c r="U822" s="499"/>
      <c r="V822" s="499"/>
      <c r="W822" s="499"/>
      <c r="X822" s="499"/>
      <c r="Y822" s="499"/>
      <c r="Z822" s="499"/>
      <c r="AA822" s="499"/>
      <c r="AB822" s="499"/>
      <c r="AC822" s="499"/>
      <c r="AD822" s="499"/>
    </row>
    <row r="823" spans="18:30" x14ac:dyDescent="0.25">
      <c r="R823" s="499"/>
      <c r="S823" s="499"/>
      <c r="T823" s="499"/>
      <c r="U823" s="499"/>
      <c r="V823" s="499"/>
      <c r="W823" s="499"/>
      <c r="X823" s="499"/>
      <c r="Y823" s="499"/>
      <c r="Z823" s="499"/>
      <c r="AA823" s="499"/>
      <c r="AB823" s="499"/>
      <c r="AC823" s="499"/>
      <c r="AD823" s="499"/>
    </row>
    <row r="824" spans="18:30" x14ac:dyDescent="0.25">
      <c r="R824" s="499"/>
      <c r="S824" s="499"/>
      <c r="T824" s="499"/>
      <c r="U824" s="499"/>
      <c r="V824" s="499"/>
      <c r="W824" s="499"/>
      <c r="X824" s="499"/>
      <c r="Y824" s="499"/>
      <c r="Z824" s="499"/>
      <c r="AA824" s="499"/>
      <c r="AB824" s="499"/>
      <c r="AC824" s="499"/>
      <c r="AD824" s="499"/>
    </row>
    <row r="825" spans="18:30" x14ac:dyDescent="0.25">
      <c r="R825" s="499"/>
      <c r="S825" s="499"/>
      <c r="T825" s="499"/>
      <c r="U825" s="499"/>
      <c r="V825" s="499"/>
      <c r="W825" s="499"/>
      <c r="X825" s="499"/>
      <c r="Y825" s="499"/>
      <c r="Z825" s="499"/>
      <c r="AA825" s="499"/>
      <c r="AB825" s="499"/>
      <c r="AC825" s="499"/>
      <c r="AD825" s="499"/>
    </row>
    <row r="826" spans="18:30" x14ac:dyDescent="0.25">
      <c r="R826" s="499"/>
      <c r="S826" s="499"/>
      <c r="T826" s="499"/>
      <c r="U826" s="499"/>
      <c r="V826" s="499"/>
      <c r="W826" s="499"/>
      <c r="X826" s="499"/>
      <c r="Y826" s="499"/>
      <c r="Z826" s="499"/>
      <c r="AA826" s="499"/>
      <c r="AB826" s="499"/>
      <c r="AC826" s="499"/>
      <c r="AD826" s="499"/>
    </row>
    <row r="827" spans="18:30" x14ac:dyDescent="0.25">
      <c r="R827" s="499"/>
      <c r="S827" s="499"/>
      <c r="T827" s="499"/>
      <c r="U827" s="499"/>
      <c r="V827" s="499"/>
      <c r="W827" s="499"/>
      <c r="X827" s="499"/>
      <c r="Y827" s="499"/>
      <c r="Z827" s="499"/>
      <c r="AA827" s="499"/>
      <c r="AB827" s="499"/>
      <c r="AC827" s="499"/>
      <c r="AD827" s="499"/>
    </row>
    <row r="828" spans="18:30" x14ac:dyDescent="0.25">
      <c r="R828" s="499"/>
      <c r="S828" s="499"/>
      <c r="T828" s="499"/>
      <c r="U828" s="499"/>
      <c r="V828" s="499"/>
      <c r="W828" s="499"/>
      <c r="X828" s="499"/>
      <c r="Y828" s="499"/>
      <c r="Z828" s="499"/>
      <c r="AA828" s="499"/>
      <c r="AB828" s="499"/>
      <c r="AC828" s="499"/>
      <c r="AD828" s="499"/>
    </row>
    <row r="829" spans="18:30" x14ac:dyDescent="0.25">
      <c r="R829" s="499"/>
      <c r="S829" s="499"/>
      <c r="T829" s="499"/>
      <c r="U829" s="499"/>
      <c r="V829" s="499"/>
      <c r="W829" s="499"/>
      <c r="X829" s="499"/>
      <c r="Y829" s="499"/>
      <c r="Z829" s="499"/>
      <c r="AA829" s="499"/>
      <c r="AB829" s="499"/>
      <c r="AC829" s="499"/>
      <c r="AD829" s="499"/>
    </row>
    <row r="830" spans="18:30" x14ac:dyDescent="0.25">
      <c r="R830" s="499"/>
      <c r="S830" s="499"/>
      <c r="T830" s="499"/>
      <c r="U830" s="499"/>
      <c r="V830" s="499"/>
      <c r="W830" s="499"/>
      <c r="X830" s="499"/>
      <c r="Y830" s="499"/>
      <c r="Z830" s="499"/>
      <c r="AA830" s="499"/>
      <c r="AB830" s="499"/>
      <c r="AC830" s="499"/>
      <c r="AD830" s="499"/>
    </row>
    <row r="831" spans="18:30" x14ac:dyDescent="0.25">
      <c r="R831" s="499"/>
      <c r="S831" s="499"/>
      <c r="T831" s="499"/>
      <c r="U831" s="499"/>
      <c r="V831" s="499"/>
      <c r="W831" s="499"/>
      <c r="X831" s="499"/>
      <c r="Y831" s="499"/>
      <c r="Z831" s="499"/>
      <c r="AA831" s="499"/>
      <c r="AB831" s="499"/>
      <c r="AC831" s="499"/>
      <c r="AD831" s="499"/>
    </row>
    <row r="832" spans="18:30" x14ac:dyDescent="0.25">
      <c r="R832" s="499"/>
      <c r="S832" s="499"/>
      <c r="T832" s="499"/>
      <c r="U832" s="499"/>
      <c r="V832" s="499"/>
      <c r="W832" s="499"/>
      <c r="X832" s="499"/>
      <c r="Y832" s="499"/>
      <c r="Z832" s="499"/>
      <c r="AA832" s="499"/>
      <c r="AB832" s="499"/>
      <c r="AC832" s="499"/>
      <c r="AD832" s="499"/>
    </row>
    <row r="833" spans="18:30" x14ac:dyDescent="0.25">
      <c r="R833" s="499"/>
      <c r="S833" s="499"/>
      <c r="T833" s="499"/>
      <c r="U833" s="499"/>
      <c r="V833" s="499"/>
      <c r="W833" s="499"/>
      <c r="X833" s="499"/>
      <c r="Y833" s="499"/>
      <c r="Z833" s="499"/>
      <c r="AA833" s="499"/>
      <c r="AB833" s="499"/>
      <c r="AC833" s="499"/>
      <c r="AD833" s="499"/>
    </row>
    <row r="834" spans="18:30" x14ac:dyDescent="0.25">
      <c r="R834" s="499"/>
      <c r="S834" s="499"/>
      <c r="T834" s="499"/>
      <c r="U834" s="499"/>
      <c r="V834" s="499"/>
      <c r="W834" s="499"/>
      <c r="X834" s="499"/>
      <c r="Y834" s="499"/>
      <c r="Z834" s="499"/>
      <c r="AA834" s="499"/>
      <c r="AB834" s="499"/>
      <c r="AC834" s="499"/>
      <c r="AD834" s="499"/>
    </row>
    <row r="835" spans="18:30" x14ac:dyDescent="0.25">
      <c r="R835" s="499"/>
      <c r="S835" s="499"/>
      <c r="T835" s="499"/>
      <c r="U835" s="499"/>
      <c r="V835" s="499"/>
      <c r="W835" s="499"/>
      <c r="X835" s="499"/>
      <c r="Y835" s="499"/>
      <c r="Z835" s="499"/>
      <c r="AA835" s="499"/>
      <c r="AB835" s="499"/>
      <c r="AC835" s="499"/>
      <c r="AD835" s="499"/>
    </row>
    <row r="836" spans="18:30" x14ac:dyDescent="0.25">
      <c r="R836" s="499"/>
      <c r="S836" s="499"/>
      <c r="T836" s="499"/>
      <c r="U836" s="499"/>
      <c r="V836" s="499"/>
      <c r="W836" s="499"/>
      <c r="X836" s="499"/>
      <c r="Y836" s="499"/>
      <c r="Z836" s="499"/>
      <c r="AA836" s="499"/>
      <c r="AB836" s="499"/>
      <c r="AC836" s="499"/>
      <c r="AD836" s="499"/>
    </row>
    <row r="837" spans="18:30" x14ac:dyDescent="0.25">
      <c r="R837" s="499"/>
      <c r="S837" s="499"/>
      <c r="T837" s="499"/>
      <c r="U837" s="499"/>
      <c r="V837" s="499"/>
      <c r="W837" s="499"/>
      <c r="X837" s="499"/>
      <c r="Y837" s="499"/>
      <c r="Z837" s="499"/>
      <c r="AA837" s="499"/>
      <c r="AB837" s="499"/>
      <c r="AC837" s="499"/>
      <c r="AD837" s="499"/>
    </row>
    <row r="838" spans="18:30" x14ac:dyDescent="0.25">
      <c r="R838" s="499"/>
      <c r="S838" s="499"/>
      <c r="T838" s="499"/>
      <c r="U838" s="499"/>
      <c r="V838" s="499"/>
      <c r="W838" s="499"/>
      <c r="X838" s="499"/>
      <c r="Y838" s="499"/>
      <c r="Z838" s="499"/>
      <c r="AA838" s="499"/>
      <c r="AB838" s="499"/>
      <c r="AC838" s="499"/>
      <c r="AD838" s="499"/>
    </row>
    <row r="839" spans="18:30" x14ac:dyDescent="0.25">
      <c r="R839" s="499"/>
      <c r="S839" s="499"/>
      <c r="T839" s="499"/>
      <c r="U839" s="499"/>
      <c r="V839" s="499"/>
      <c r="W839" s="499"/>
      <c r="X839" s="499"/>
      <c r="Y839" s="499"/>
      <c r="Z839" s="499"/>
      <c r="AA839" s="499"/>
      <c r="AB839" s="499"/>
      <c r="AC839" s="499"/>
      <c r="AD839" s="499"/>
    </row>
    <row r="840" spans="18:30" x14ac:dyDescent="0.25">
      <c r="R840" s="499"/>
      <c r="S840" s="499"/>
      <c r="T840" s="499"/>
      <c r="U840" s="499"/>
      <c r="V840" s="499"/>
      <c r="W840" s="499"/>
      <c r="X840" s="499"/>
      <c r="Y840" s="499"/>
      <c r="Z840" s="499"/>
      <c r="AA840" s="499"/>
      <c r="AB840" s="499"/>
      <c r="AC840" s="499"/>
      <c r="AD840" s="499"/>
    </row>
    <row r="841" spans="18:30" x14ac:dyDescent="0.25">
      <c r="R841" s="499"/>
      <c r="S841" s="499"/>
      <c r="T841" s="499"/>
      <c r="U841" s="499"/>
      <c r="V841" s="499"/>
      <c r="W841" s="499"/>
      <c r="X841" s="499"/>
      <c r="Y841" s="499"/>
      <c r="Z841" s="499"/>
      <c r="AA841" s="499"/>
      <c r="AB841" s="499"/>
      <c r="AC841" s="499"/>
      <c r="AD841" s="499"/>
    </row>
    <row r="842" spans="18:30" x14ac:dyDescent="0.25">
      <c r="R842" s="499"/>
      <c r="S842" s="499"/>
      <c r="T842" s="499"/>
      <c r="U842" s="499"/>
      <c r="V842" s="499"/>
      <c r="W842" s="499"/>
      <c r="X842" s="499"/>
      <c r="Y842" s="499"/>
      <c r="Z842" s="499"/>
      <c r="AA842" s="499"/>
      <c r="AB842" s="499"/>
      <c r="AC842" s="499"/>
      <c r="AD842" s="499"/>
    </row>
    <row r="843" spans="18:30" x14ac:dyDescent="0.25">
      <c r="R843" s="499"/>
      <c r="S843" s="499"/>
      <c r="T843" s="499"/>
      <c r="U843" s="499"/>
      <c r="V843" s="499"/>
      <c r="W843" s="499"/>
      <c r="X843" s="499"/>
      <c r="Y843" s="499"/>
      <c r="Z843" s="499"/>
      <c r="AA843" s="499"/>
      <c r="AB843" s="499"/>
      <c r="AC843" s="499"/>
      <c r="AD843" s="499"/>
    </row>
    <row r="844" spans="18:30" x14ac:dyDescent="0.25">
      <c r="R844" s="499"/>
      <c r="S844" s="499"/>
      <c r="T844" s="499"/>
      <c r="U844" s="499"/>
      <c r="V844" s="499"/>
      <c r="W844" s="499"/>
      <c r="X844" s="499"/>
      <c r="Y844" s="499"/>
      <c r="Z844" s="499"/>
      <c r="AA844" s="499"/>
      <c r="AB844" s="499"/>
      <c r="AC844" s="499"/>
      <c r="AD844" s="499"/>
    </row>
    <row r="845" spans="18:30" x14ac:dyDescent="0.25">
      <c r="R845" s="499"/>
      <c r="S845" s="499"/>
      <c r="T845" s="499"/>
      <c r="U845" s="499"/>
      <c r="V845" s="499"/>
      <c r="W845" s="499"/>
      <c r="X845" s="499"/>
      <c r="Y845" s="499"/>
      <c r="Z845" s="499"/>
      <c r="AA845" s="499"/>
      <c r="AB845" s="499"/>
      <c r="AC845" s="499"/>
      <c r="AD845" s="499"/>
    </row>
    <row r="846" spans="18:30" x14ac:dyDescent="0.25">
      <c r="R846" s="499"/>
      <c r="S846" s="499"/>
      <c r="T846" s="499"/>
      <c r="U846" s="499"/>
      <c r="V846" s="499"/>
      <c r="W846" s="499"/>
      <c r="X846" s="499"/>
      <c r="Y846" s="499"/>
      <c r="Z846" s="499"/>
      <c r="AA846" s="499"/>
      <c r="AB846" s="499"/>
      <c r="AC846" s="499"/>
      <c r="AD846" s="499"/>
    </row>
    <row r="847" spans="18:30" x14ac:dyDescent="0.25">
      <c r="R847" s="499"/>
      <c r="S847" s="499"/>
      <c r="T847" s="499"/>
      <c r="U847" s="499"/>
      <c r="V847" s="499"/>
      <c r="W847" s="499"/>
      <c r="X847" s="499"/>
      <c r="Y847" s="499"/>
      <c r="Z847" s="499"/>
      <c r="AA847" s="499"/>
      <c r="AB847" s="499"/>
      <c r="AC847" s="499"/>
      <c r="AD847" s="499"/>
    </row>
    <row r="848" spans="18:30" x14ac:dyDescent="0.25">
      <c r="R848" s="499"/>
      <c r="S848" s="499"/>
      <c r="T848" s="499"/>
      <c r="U848" s="499"/>
      <c r="V848" s="499"/>
      <c r="W848" s="499"/>
      <c r="X848" s="499"/>
      <c r="Y848" s="499"/>
      <c r="Z848" s="499"/>
      <c r="AA848" s="499"/>
      <c r="AB848" s="499"/>
      <c r="AC848" s="499"/>
      <c r="AD848" s="499"/>
    </row>
    <row r="849" spans="18:30" x14ac:dyDescent="0.25">
      <c r="R849" s="499"/>
      <c r="S849" s="499"/>
      <c r="T849" s="499"/>
      <c r="U849" s="499"/>
      <c r="V849" s="499"/>
      <c r="W849" s="499"/>
      <c r="X849" s="499"/>
      <c r="Y849" s="499"/>
      <c r="Z849" s="499"/>
      <c r="AA849" s="499"/>
      <c r="AB849" s="499"/>
      <c r="AC849" s="499"/>
      <c r="AD849" s="499"/>
    </row>
    <row r="850" spans="18:30" x14ac:dyDescent="0.25">
      <c r="R850" s="499"/>
      <c r="S850" s="499"/>
      <c r="T850" s="499"/>
      <c r="U850" s="499"/>
      <c r="V850" s="499"/>
      <c r="W850" s="499"/>
      <c r="X850" s="499"/>
      <c r="Y850" s="499"/>
      <c r="Z850" s="499"/>
      <c r="AA850" s="499"/>
      <c r="AB850" s="499"/>
      <c r="AC850" s="499"/>
      <c r="AD850" s="499"/>
    </row>
    <row r="851" spans="18:30" x14ac:dyDescent="0.25">
      <c r="R851" s="499"/>
      <c r="S851" s="499"/>
      <c r="T851" s="499"/>
      <c r="U851" s="499"/>
      <c r="V851" s="499"/>
      <c r="W851" s="499"/>
      <c r="X851" s="499"/>
      <c r="Y851" s="499"/>
      <c r="Z851" s="499"/>
      <c r="AA851" s="499"/>
      <c r="AB851" s="499"/>
      <c r="AC851" s="499"/>
      <c r="AD851" s="499"/>
    </row>
    <row r="852" spans="18:30" x14ac:dyDescent="0.25">
      <c r="R852" s="499"/>
      <c r="S852" s="499"/>
      <c r="T852" s="499"/>
      <c r="U852" s="499"/>
      <c r="V852" s="499"/>
      <c r="W852" s="499"/>
      <c r="X852" s="499"/>
      <c r="Y852" s="499"/>
      <c r="Z852" s="499"/>
      <c r="AA852" s="499"/>
      <c r="AB852" s="499"/>
      <c r="AC852" s="499"/>
      <c r="AD852" s="499"/>
    </row>
    <row r="853" spans="18:30" x14ac:dyDescent="0.25">
      <c r="R853" s="499"/>
      <c r="S853" s="499"/>
      <c r="T853" s="499"/>
      <c r="U853" s="499"/>
      <c r="V853" s="499"/>
      <c r="W853" s="499"/>
      <c r="X853" s="499"/>
      <c r="Y853" s="499"/>
      <c r="Z853" s="499"/>
      <c r="AA853" s="499"/>
      <c r="AB853" s="499"/>
      <c r="AC853" s="499"/>
      <c r="AD853" s="499"/>
    </row>
    <row r="854" spans="18:30" x14ac:dyDescent="0.25">
      <c r="R854" s="499"/>
      <c r="S854" s="499"/>
      <c r="T854" s="499"/>
      <c r="U854" s="499"/>
      <c r="V854" s="499"/>
      <c r="W854" s="499"/>
      <c r="X854" s="499"/>
      <c r="Y854" s="499"/>
      <c r="Z854" s="499"/>
      <c r="AA854" s="499"/>
      <c r="AB854" s="499"/>
      <c r="AC854" s="499"/>
      <c r="AD854" s="499"/>
    </row>
    <row r="855" spans="18:30" x14ac:dyDescent="0.25">
      <c r="R855" s="499"/>
      <c r="S855" s="499"/>
      <c r="T855" s="499"/>
      <c r="U855" s="499"/>
      <c r="V855" s="499"/>
      <c r="W855" s="499"/>
      <c r="X855" s="499"/>
      <c r="Y855" s="499"/>
      <c r="Z855" s="499"/>
      <c r="AA855" s="499"/>
      <c r="AB855" s="499"/>
      <c r="AC855" s="499"/>
      <c r="AD855" s="499"/>
    </row>
    <row r="856" spans="18:30" x14ac:dyDescent="0.25">
      <c r="R856" s="499"/>
      <c r="S856" s="499"/>
      <c r="T856" s="499"/>
      <c r="U856" s="499"/>
      <c r="V856" s="499"/>
      <c r="W856" s="499"/>
      <c r="X856" s="499"/>
      <c r="Y856" s="499"/>
      <c r="Z856" s="499"/>
      <c r="AA856" s="499"/>
      <c r="AB856" s="499"/>
      <c r="AC856" s="499"/>
      <c r="AD856" s="499"/>
    </row>
    <row r="857" spans="18:30" x14ac:dyDescent="0.25">
      <c r="R857" s="499"/>
      <c r="S857" s="499"/>
      <c r="T857" s="499"/>
      <c r="U857" s="499"/>
      <c r="V857" s="499"/>
      <c r="W857" s="499"/>
      <c r="X857" s="499"/>
      <c r="Y857" s="499"/>
      <c r="Z857" s="499"/>
      <c r="AA857" s="499"/>
      <c r="AB857" s="499"/>
      <c r="AC857" s="499"/>
      <c r="AD857" s="499"/>
    </row>
    <row r="858" spans="18:30" x14ac:dyDescent="0.25">
      <c r="R858" s="499"/>
      <c r="S858" s="499"/>
      <c r="T858" s="499"/>
      <c r="U858" s="499"/>
      <c r="V858" s="499"/>
      <c r="W858" s="499"/>
      <c r="X858" s="499"/>
      <c r="Y858" s="499"/>
      <c r="Z858" s="499"/>
      <c r="AA858" s="499"/>
      <c r="AB858" s="499"/>
      <c r="AC858" s="499"/>
      <c r="AD858" s="499"/>
    </row>
    <row r="859" spans="18:30" x14ac:dyDescent="0.25">
      <c r="R859" s="499"/>
      <c r="S859" s="499"/>
      <c r="T859" s="499"/>
      <c r="U859" s="499"/>
      <c r="V859" s="499"/>
      <c r="W859" s="499"/>
      <c r="X859" s="499"/>
      <c r="Y859" s="499"/>
      <c r="Z859" s="499"/>
      <c r="AA859" s="499"/>
      <c r="AB859" s="499"/>
      <c r="AC859" s="499"/>
      <c r="AD859" s="499"/>
    </row>
    <row r="860" spans="18:30" x14ac:dyDescent="0.25">
      <c r="R860" s="499"/>
      <c r="S860" s="499"/>
      <c r="T860" s="499"/>
      <c r="U860" s="499"/>
      <c r="V860" s="499"/>
      <c r="W860" s="499"/>
      <c r="X860" s="499"/>
      <c r="Y860" s="499"/>
      <c r="Z860" s="499"/>
      <c r="AA860" s="499"/>
      <c r="AB860" s="499"/>
      <c r="AC860" s="499"/>
      <c r="AD860" s="499"/>
    </row>
    <row r="861" spans="18:30" x14ac:dyDescent="0.25">
      <c r="R861" s="499"/>
      <c r="S861" s="499"/>
      <c r="T861" s="499"/>
      <c r="U861" s="499"/>
      <c r="V861" s="499"/>
      <c r="W861" s="499"/>
      <c r="X861" s="499"/>
      <c r="Y861" s="499"/>
      <c r="Z861" s="499"/>
      <c r="AA861" s="499"/>
      <c r="AB861" s="499"/>
      <c r="AC861" s="499"/>
      <c r="AD861" s="499"/>
    </row>
    <row r="862" spans="18:30" x14ac:dyDescent="0.25">
      <c r="R862" s="499"/>
      <c r="S862" s="499"/>
      <c r="T862" s="499"/>
      <c r="U862" s="499"/>
      <c r="V862" s="499"/>
      <c r="W862" s="499"/>
      <c r="X862" s="499"/>
      <c r="Y862" s="499"/>
      <c r="Z862" s="499"/>
      <c r="AA862" s="499"/>
      <c r="AB862" s="499"/>
      <c r="AC862" s="499"/>
      <c r="AD862" s="499"/>
    </row>
    <row r="863" spans="18:30" x14ac:dyDescent="0.25">
      <c r="R863" s="499"/>
      <c r="S863" s="499"/>
      <c r="T863" s="499"/>
      <c r="U863" s="499"/>
      <c r="V863" s="499"/>
      <c r="W863" s="499"/>
      <c r="X863" s="499"/>
      <c r="Y863" s="499"/>
      <c r="Z863" s="499"/>
      <c r="AA863" s="499"/>
      <c r="AB863" s="499"/>
      <c r="AC863" s="499"/>
      <c r="AD863" s="499"/>
    </row>
    <row r="864" spans="18:30" x14ac:dyDescent="0.25">
      <c r="R864" s="499"/>
      <c r="S864" s="499"/>
      <c r="T864" s="499"/>
      <c r="U864" s="499"/>
      <c r="V864" s="499"/>
      <c r="W864" s="499"/>
      <c r="X864" s="499"/>
      <c r="Y864" s="499"/>
      <c r="Z864" s="499"/>
      <c r="AA864" s="499"/>
      <c r="AB864" s="499"/>
      <c r="AC864" s="499"/>
      <c r="AD864" s="499"/>
    </row>
    <row r="865" spans="18:30" x14ac:dyDescent="0.25">
      <c r="R865" s="499"/>
      <c r="S865" s="499"/>
      <c r="T865" s="499"/>
      <c r="U865" s="499"/>
      <c r="V865" s="499"/>
      <c r="W865" s="499"/>
      <c r="X865" s="499"/>
      <c r="Y865" s="499"/>
      <c r="Z865" s="499"/>
      <c r="AA865" s="499"/>
      <c r="AB865" s="499"/>
      <c r="AC865" s="499"/>
      <c r="AD865" s="499"/>
    </row>
    <row r="866" spans="18:30" x14ac:dyDescent="0.25">
      <c r="R866" s="499"/>
      <c r="S866" s="499"/>
      <c r="T866" s="499"/>
      <c r="U866" s="499"/>
      <c r="V866" s="499"/>
      <c r="W866" s="499"/>
      <c r="X866" s="499"/>
      <c r="Y866" s="499"/>
      <c r="Z866" s="499"/>
      <c r="AA866" s="499"/>
      <c r="AB866" s="499"/>
      <c r="AC866" s="499"/>
      <c r="AD866" s="499"/>
    </row>
    <row r="867" spans="18:30" x14ac:dyDescent="0.25">
      <c r="R867" s="499"/>
      <c r="S867" s="499"/>
      <c r="T867" s="499"/>
      <c r="U867" s="499"/>
      <c r="V867" s="499"/>
      <c r="W867" s="499"/>
      <c r="X867" s="499"/>
      <c r="Y867" s="499"/>
      <c r="Z867" s="499"/>
      <c r="AA867" s="499"/>
      <c r="AB867" s="499"/>
      <c r="AC867" s="499"/>
      <c r="AD867" s="499"/>
    </row>
    <row r="868" spans="18:30" x14ac:dyDescent="0.25">
      <c r="R868" s="499"/>
      <c r="S868" s="499"/>
      <c r="T868" s="499"/>
      <c r="U868" s="499"/>
      <c r="V868" s="499"/>
      <c r="W868" s="499"/>
      <c r="X868" s="499"/>
      <c r="Y868" s="499"/>
      <c r="Z868" s="499"/>
      <c r="AA868" s="499"/>
      <c r="AB868" s="499"/>
      <c r="AC868" s="499"/>
      <c r="AD868" s="499"/>
    </row>
    <row r="869" spans="18:30" x14ac:dyDescent="0.25">
      <c r="R869" s="499"/>
      <c r="S869" s="499"/>
      <c r="T869" s="499"/>
      <c r="U869" s="499"/>
      <c r="V869" s="499"/>
      <c r="W869" s="499"/>
      <c r="X869" s="499"/>
      <c r="Y869" s="499"/>
      <c r="Z869" s="499"/>
      <c r="AA869" s="499"/>
      <c r="AB869" s="499"/>
      <c r="AC869" s="499"/>
      <c r="AD869" s="499"/>
    </row>
    <row r="870" spans="18:30" x14ac:dyDescent="0.25">
      <c r="R870" s="499"/>
      <c r="S870" s="499"/>
      <c r="T870" s="499"/>
      <c r="U870" s="499"/>
      <c r="V870" s="499"/>
      <c r="W870" s="499"/>
      <c r="X870" s="499"/>
      <c r="Y870" s="499"/>
      <c r="Z870" s="499"/>
      <c r="AA870" s="499"/>
      <c r="AB870" s="499"/>
      <c r="AC870" s="499"/>
      <c r="AD870" s="499"/>
    </row>
    <row r="871" spans="18:30" x14ac:dyDescent="0.25">
      <c r="R871" s="499"/>
      <c r="S871" s="499"/>
      <c r="T871" s="499"/>
      <c r="U871" s="499"/>
      <c r="V871" s="499"/>
      <c r="W871" s="499"/>
      <c r="X871" s="499"/>
      <c r="Y871" s="499"/>
      <c r="Z871" s="499"/>
      <c r="AA871" s="499"/>
      <c r="AB871" s="499"/>
      <c r="AC871" s="499"/>
      <c r="AD871" s="499"/>
    </row>
    <row r="872" spans="18:30" x14ac:dyDescent="0.25">
      <c r="R872" s="499"/>
      <c r="S872" s="499"/>
      <c r="T872" s="499"/>
      <c r="U872" s="499"/>
      <c r="V872" s="499"/>
      <c r="W872" s="499"/>
      <c r="X872" s="499"/>
      <c r="Y872" s="499"/>
      <c r="Z872" s="499"/>
      <c r="AA872" s="499"/>
      <c r="AB872" s="499"/>
      <c r="AC872" s="499"/>
      <c r="AD872" s="499"/>
    </row>
    <row r="873" spans="18:30" x14ac:dyDescent="0.25">
      <c r="R873" s="499"/>
      <c r="S873" s="499"/>
      <c r="T873" s="499"/>
      <c r="U873" s="499"/>
      <c r="V873" s="499"/>
      <c r="W873" s="499"/>
      <c r="X873" s="499"/>
      <c r="Y873" s="499"/>
      <c r="Z873" s="499"/>
      <c r="AA873" s="499"/>
      <c r="AB873" s="499"/>
      <c r="AC873" s="499"/>
      <c r="AD873" s="499"/>
    </row>
    <row r="874" spans="18:30" x14ac:dyDescent="0.25">
      <c r="R874" s="499"/>
      <c r="S874" s="499"/>
      <c r="T874" s="499"/>
      <c r="U874" s="499"/>
      <c r="V874" s="499"/>
      <c r="W874" s="499"/>
      <c r="X874" s="499"/>
      <c r="Y874" s="499"/>
      <c r="Z874" s="499"/>
      <c r="AA874" s="499"/>
      <c r="AB874" s="499"/>
      <c r="AC874" s="499"/>
      <c r="AD874" s="499"/>
    </row>
    <row r="875" spans="18:30" x14ac:dyDescent="0.25">
      <c r="R875" s="499"/>
      <c r="S875" s="499"/>
      <c r="T875" s="499"/>
      <c r="U875" s="499"/>
      <c r="V875" s="499"/>
      <c r="W875" s="499"/>
      <c r="X875" s="499"/>
      <c r="Y875" s="499"/>
      <c r="Z875" s="499"/>
      <c r="AA875" s="499"/>
      <c r="AB875" s="499"/>
      <c r="AC875" s="499"/>
      <c r="AD875" s="499"/>
    </row>
    <row r="876" spans="18:30" x14ac:dyDescent="0.25">
      <c r="R876" s="499"/>
      <c r="S876" s="499"/>
      <c r="T876" s="499"/>
      <c r="U876" s="499"/>
      <c r="V876" s="499"/>
      <c r="W876" s="499"/>
      <c r="X876" s="499"/>
      <c r="Y876" s="499"/>
      <c r="Z876" s="499"/>
      <c r="AA876" s="499"/>
      <c r="AB876" s="499"/>
      <c r="AC876" s="499"/>
      <c r="AD876" s="499"/>
    </row>
    <row r="877" spans="18:30" x14ac:dyDescent="0.25">
      <c r="R877" s="499"/>
      <c r="S877" s="499"/>
      <c r="T877" s="499"/>
      <c r="U877" s="499"/>
      <c r="V877" s="499"/>
      <c r="W877" s="499"/>
      <c r="X877" s="499"/>
      <c r="Y877" s="499"/>
      <c r="Z877" s="499"/>
      <c r="AA877" s="499"/>
      <c r="AB877" s="499"/>
      <c r="AC877" s="499"/>
      <c r="AD877" s="499"/>
    </row>
    <row r="878" spans="18:30" x14ac:dyDescent="0.25">
      <c r="R878" s="499"/>
      <c r="S878" s="499"/>
      <c r="T878" s="499"/>
      <c r="U878" s="499"/>
      <c r="V878" s="499"/>
      <c r="W878" s="499"/>
      <c r="X878" s="499"/>
      <c r="Y878" s="499"/>
      <c r="Z878" s="499"/>
      <c r="AA878" s="499"/>
      <c r="AB878" s="499"/>
      <c r="AC878" s="499"/>
      <c r="AD878" s="499"/>
    </row>
    <row r="879" spans="18:30" x14ac:dyDescent="0.25">
      <c r="R879" s="499"/>
      <c r="S879" s="499"/>
      <c r="T879" s="499"/>
      <c r="U879" s="499"/>
      <c r="V879" s="499"/>
      <c r="W879" s="499"/>
      <c r="X879" s="499"/>
      <c r="Y879" s="499"/>
      <c r="Z879" s="499"/>
      <c r="AA879" s="499"/>
      <c r="AB879" s="499"/>
      <c r="AC879" s="499"/>
      <c r="AD879" s="499"/>
    </row>
    <row r="880" spans="18:30" x14ac:dyDescent="0.25">
      <c r="R880" s="499"/>
      <c r="S880" s="499"/>
      <c r="T880" s="499"/>
      <c r="U880" s="499"/>
      <c r="V880" s="499"/>
      <c r="W880" s="499"/>
      <c r="X880" s="499"/>
      <c r="Y880" s="499"/>
      <c r="Z880" s="499"/>
      <c r="AA880" s="499"/>
      <c r="AB880" s="499"/>
      <c r="AC880" s="499"/>
      <c r="AD880" s="499"/>
    </row>
    <row r="881" spans="18:30" x14ac:dyDescent="0.25">
      <c r="R881" s="499"/>
      <c r="S881" s="499"/>
      <c r="T881" s="499"/>
      <c r="U881" s="499"/>
      <c r="V881" s="499"/>
      <c r="W881" s="499"/>
      <c r="X881" s="499"/>
      <c r="Y881" s="499"/>
      <c r="Z881" s="499"/>
      <c r="AA881" s="499"/>
      <c r="AB881" s="499"/>
      <c r="AC881" s="499"/>
      <c r="AD881" s="499"/>
    </row>
    <row r="882" spans="18:30" x14ac:dyDescent="0.25">
      <c r="R882" s="499"/>
      <c r="S882" s="499"/>
      <c r="T882" s="499"/>
      <c r="U882" s="499"/>
      <c r="V882" s="499"/>
      <c r="W882" s="499"/>
      <c r="X882" s="499"/>
      <c r="Y882" s="499"/>
      <c r="Z882" s="499"/>
      <c r="AA882" s="499"/>
      <c r="AB882" s="499"/>
      <c r="AC882" s="499"/>
      <c r="AD882" s="499"/>
    </row>
    <row r="883" spans="18:30" x14ac:dyDescent="0.25">
      <c r="R883" s="499"/>
      <c r="S883" s="499"/>
      <c r="T883" s="499"/>
      <c r="U883" s="499"/>
      <c r="V883" s="499"/>
      <c r="W883" s="499"/>
      <c r="X883" s="499"/>
      <c r="Y883" s="499"/>
      <c r="Z883" s="499"/>
      <c r="AA883" s="499"/>
      <c r="AB883" s="499"/>
      <c r="AC883" s="499"/>
      <c r="AD883" s="499"/>
    </row>
    <row r="884" spans="18:30" x14ac:dyDescent="0.25">
      <c r="R884" s="499"/>
      <c r="S884" s="499"/>
      <c r="T884" s="499"/>
      <c r="U884" s="499"/>
      <c r="V884" s="499"/>
      <c r="W884" s="499"/>
      <c r="X884" s="499"/>
      <c r="Y884" s="499"/>
      <c r="Z884" s="499"/>
      <c r="AA884" s="499"/>
      <c r="AB884" s="499"/>
      <c r="AC884" s="499"/>
      <c r="AD884" s="499"/>
    </row>
    <row r="885" spans="18:30" x14ac:dyDescent="0.25">
      <c r="R885" s="499"/>
      <c r="S885" s="499"/>
      <c r="T885" s="499"/>
      <c r="U885" s="499"/>
      <c r="V885" s="499"/>
      <c r="W885" s="499"/>
      <c r="X885" s="499"/>
      <c r="Y885" s="499"/>
      <c r="Z885" s="499"/>
      <c r="AA885" s="499"/>
      <c r="AB885" s="499"/>
      <c r="AC885" s="499"/>
      <c r="AD885" s="499"/>
    </row>
    <row r="886" spans="18:30" x14ac:dyDescent="0.25">
      <c r="R886" s="499"/>
      <c r="S886" s="499"/>
      <c r="T886" s="499"/>
      <c r="U886" s="499"/>
      <c r="V886" s="499"/>
      <c r="W886" s="499"/>
      <c r="X886" s="499"/>
      <c r="Y886" s="499"/>
      <c r="Z886" s="499"/>
      <c r="AA886" s="499"/>
      <c r="AB886" s="499"/>
      <c r="AC886" s="499"/>
      <c r="AD886" s="499"/>
    </row>
    <row r="887" spans="18:30" x14ac:dyDescent="0.25">
      <c r="R887" s="499"/>
      <c r="S887" s="499"/>
      <c r="T887" s="499"/>
      <c r="U887" s="499"/>
      <c r="V887" s="499"/>
      <c r="W887" s="499"/>
      <c r="X887" s="499"/>
      <c r="Y887" s="499"/>
      <c r="Z887" s="499"/>
      <c r="AA887" s="499"/>
      <c r="AB887" s="499"/>
      <c r="AC887" s="499"/>
      <c r="AD887" s="499"/>
    </row>
    <row r="888" spans="18:30" x14ac:dyDescent="0.25">
      <c r="R888" s="499"/>
      <c r="S888" s="499"/>
      <c r="T888" s="499"/>
      <c r="U888" s="499"/>
      <c r="V888" s="499"/>
      <c r="W888" s="499"/>
      <c r="X888" s="499"/>
      <c r="Y888" s="499"/>
      <c r="Z888" s="499"/>
      <c r="AA888" s="499"/>
      <c r="AB888" s="499"/>
      <c r="AC888" s="499"/>
      <c r="AD888" s="499"/>
    </row>
    <row r="889" spans="18:30" x14ac:dyDescent="0.25">
      <c r="R889" s="499"/>
      <c r="S889" s="499"/>
      <c r="T889" s="499"/>
      <c r="U889" s="499"/>
      <c r="V889" s="499"/>
      <c r="W889" s="499"/>
      <c r="X889" s="499"/>
      <c r="Y889" s="499"/>
      <c r="Z889" s="499"/>
      <c r="AA889" s="499"/>
      <c r="AB889" s="499"/>
      <c r="AC889" s="499"/>
      <c r="AD889" s="499"/>
    </row>
    <row r="890" spans="18:30" x14ac:dyDescent="0.25">
      <c r="R890" s="499"/>
      <c r="S890" s="499"/>
      <c r="T890" s="499"/>
      <c r="U890" s="499"/>
      <c r="V890" s="499"/>
      <c r="W890" s="499"/>
      <c r="X890" s="499"/>
      <c r="Y890" s="499"/>
      <c r="Z890" s="499"/>
      <c r="AA890" s="499"/>
      <c r="AB890" s="499"/>
      <c r="AC890" s="499"/>
      <c r="AD890" s="499"/>
    </row>
    <row r="891" spans="18:30" x14ac:dyDescent="0.25">
      <c r="R891" s="499"/>
      <c r="S891" s="499"/>
      <c r="T891" s="499"/>
      <c r="U891" s="499"/>
      <c r="V891" s="499"/>
      <c r="W891" s="499"/>
      <c r="X891" s="499"/>
      <c r="Y891" s="499"/>
      <c r="Z891" s="499"/>
      <c r="AA891" s="499"/>
      <c r="AB891" s="499"/>
      <c r="AC891" s="499"/>
      <c r="AD891" s="499"/>
    </row>
    <row r="892" spans="18:30" x14ac:dyDescent="0.25">
      <c r="R892" s="499"/>
      <c r="S892" s="499"/>
      <c r="T892" s="499"/>
      <c r="U892" s="499"/>
      <c r="V892" s="499"/>
      <c r="W892" s="499"/>
      <c r="X892" s="499"/>
      <c r="Y892" s="499"/>
      <c r="Z892" s="499"/>
      <c r="AA892" s="499"/>
      <c r="AB892" s="499"/>
      <c r="AC892" s="499"/>
      <c r="AD892" s="499"/>
    </row>
    <row r="893" spans="18:30" x14ac:dyDescent="0.25">
      <c r="R893" s="499"/>
      <c r="S893" s="499"/>
      <c r="T893" s="499"/>
      <c r="U893" s="499"/>
      <c r="V893" s="499"/>
      <c r="W893" s="499"/>
      <c r="X893" s="499"/>
      <c r="Y893" s="499"/>
      <c r="Z893" s="499"/>
      <c r="AA893" s="499"/>
      <c r="AB893" s="499"/>
      <c r="AC893" s="499"/>
      <c r="AD893" s="499"/>
    </row>
    <row r="894" spans="18:30" x14ac:dyDescent="0.25">
      <c r="R894" s="499"/>
      <c r="S894" s="499"/>
      <c r="T894" s="499"/>
      <c r="U894" s="499"/>
      <c r="V894" s="499"/>
      <c r="W894" s="499"/>
      <c r="X894" s="499"/>
      <c r="Y894" s="499"/>
      <c r="Z894" s="499"/>
      <c r="AA894" s="499"/>
      <c r="AB894" s="499"/>
      <c r="AC894" s="499"/>
      <c r="AD894" s="499"/>
    </row>
    <row r="895" spans="18:30" x14ac:dyDescent="0.25">
      <c r="R895" s="499"/>
      <c r="S895" s="499"/>
      <c r="T895" s="499"/>
      <c r="U895" s="499"/>
      <c r="V895" s="499"/>
      <c r="W895" s="499"/>
      <c r="X895" s="499"/>
      <c r="Y895" s="499"/>
      <c r="Z895" s="499"/>
      <c r="AA895" s="499"/>
      <c r="AB895" s="499"/>
      <c r="AC895" s="499"/>
      <c r="AD895" s="499"/>
    </row>
    <row r="896" spans="18:30" x14ac:dyDescent="0.25">
      <c r="R896" s="499"/>
      <c r="S896" s="499"/>
      <c r="T896" s="499"/>
      <c r="U896" s="499"/>
      <c r="V896" s="499"/>
      <c r="W896" s="499"/>
      <c r="X896" s="499"/>
      <c r="Y896" s="499"/>
      <c r="Z896" s="499"/>
      <c r="AA896" s="499"/>
      <c r="AB896" s="499"/>
      <c r="AC896" s="499"/>
      <c r="AD896" s="499"/>
    </row>
    <row r="897" spans="18:30" x14ac:dyDescent="0.25">
      <c r="R897" s="499"/>
      <c r="S897" s="499"/>
      <c r="T897" s="499"/>
      <c r="U897" s="499"/>
      <c r="V897" s="499"/>
      <c r="W897" s="499"/>
      <c r="X897" s="499"/>
      <c r="Y897" s="499"/>
      <c r="Z897" s="499"/>
      <c r="AA897" s="499"/>
      <c r="AB897" s="499"/>
      <c r="AC897" s="499"/>
      <c r="AD897" s="499"/>
    </row>
    <row r="898" spans="18:30" x14ac:dyDescent="0.25">
      <c r="R898" s="499"/>
      <c r="S898" s="499"/>
      <c r="T898" s="499"/>
      <c r="U898" s="499"/>
      <c r="V898" s="499"/>
      <c r="W898" s="499"/>
      <c r="X898" s="499"/>
      <c r="Y898" s="499"/>
      <c r="Z898" s="499"/>
      <c r="AA898" s="499"/>
      <c r="AB898" s="499"/>
      <c r="AC898" s="499"/>
      <c r="AD898" s="499"/>
    </row>
    <row r="899" spans="18:30" x14ac:dyDescent="0.25">
      <c r="R899" s="499"/>
      <c r="S899" s="499"/>
      <c r="T899" s="499"/>
      <c r="U899" s="499"/>
      <c r="V899" s="499"/>
      <c r="W899" s="499"/>
      <c r="X899" s="499"/>
      <c r="Y899" s="499"/>
      <c r="Z899" s="499"/>
      <c r="AA899" s="499"/>
      <c r="AB899" s="499"/>
      <c r="AC899" s="499"/>
      <c r="AD899" s="499"/>
    </row>
    <row r="900" spans="18:30" x14ac:dyDescent="0.25">
      <c r="R900" s="499"/>
      <c r="S900" s="499"/>
      <c r="T900" s="499"/>
      <c r="U900" s="499"/>
      <c r="V900" s="499"/>
      <c r="W900" s="499"/>
      <c r="X900" s="499"/>
      <c r="Y900" s="499"/>
      <c r="Z900" s="499"/>
      <c r="AA900" s="499"/>
      <c r="AB900" s="499"/>
      <c r="AC900" s="499"/>
      <c r="AD900" s="499"/>
    </row>
    <row r="901" spans="18:30" x14ac:dyDescent="0.25">
      <c r="R901" s="499"/>
      <c r="S901" s="499"/>
      <c r="T901" s="499"/>
      <c r="U901" s="499"/>
      <c r="V901" s="499"/>
      <c r="W901" s="499"/>
      <c r="X901" s="499"/>
      <c r="Y901" s="499"/>
      <c r="Z901" s="499"/>
      <c r="AA901" s="499"/>
      <c r="AB901" s="499"/>
      <c r="AC901" s="499"/>
      <c r="AD901" s="499"/>
    </row>
    <row r="902" spans="18:30" x14ac:dyDescent="0.25">
      <c r="R902" s="499"/>
      <c r="S902" s="499"/>
      <c r="T902" s="499"/>
      <c r="U902" s="499"/>
      <c r="V902" s="499"/>
      <c r="W902" s="499"/>
      <c r="X902" s="499"/>
      <c r="Y902" s="499"/>
      <c r="Z902" s="499"/>
      <c r="AA902" s="499"/>
      <c r="AB902" s="499"/>
      <c r="AC902" s="499"/>
      <c r="AD902" s="499"/>
    </row>
    <row r="903" spans="18:30" x14ac:dyDescent="0.25">
      <c r="R903" s="499"/>
      <c r="S903" s="499"/>
      <c r="T903" s="499"/>
      <c r="U903" s="499"/>
      <c r="V903" s="499"/>
      <c r="W903" s="499"/>
      <c r="X903" s="499"/>
      <c r="Y903" s="499"/>
      <c r="Z903" s="499"/>
      <c r="AA903" s="499"/>
      <c r="AB903" s="499"/>
      <c r="AC903" s="499"/>
      <c r="AD903" s="499"/>
    </row>
    <row r="904" spans="18:30" x14ac:dyDescent="0.25">
      <c r="R904" s="499"/>
      <c r="S904" s="499"/>
      <c r="T904" s="499"/>
      <c r="U904" s="499"/>
      <c r="V904" s="499"/>
      <c r="W904" s="499"/>
      <c r="X904" s="499"/>
      <c r="Y904" s="499"/>
      <c r="Z904" s="499"/>
      <c r="AA904" s="499"/>
      <c r="AB904" s="499"/>
      <c r="AC904" s="499"/>
      <c r="AD904" s="499"/>
    </row>
    <row r="905" spans="18:30" x14ac:dyDescent="0.25">
      <c r="R905" s="499"/>
      <c r="S905" s="499"/>
      <c r="T905" s="499"/>
      <c r="U905" s="499"/>
      <c r="V905" s="499"/>
      <c r="W905" s="499"/>
      <c r="X905" s="499"/>
      <c r="Y905" s="499"/>
      <c r="Z905" s="499"/>
      <c r="AA905" s="499"/>
      <c r="AB905" s="499"/>
      <c r="AC905" s="499"/>
      <c r="AD905" s="499"/>
    </row>
    <row r="906" spans="18:30" x14ac:dyDescent="0.25">
      <c r="R906" s="499"/>
      <c r="S906" s="499"/>
      <c r="T906" s="499"/>
      <c r="U906" s="499"/>
      <c r="V906" s="499"/>
      <c r="W906" s="499"/>
      <c r="X906" s="499"/>
      <c r="Y906" s="499"/>
      <c r="Z906" s="499"/>
      <c r="AA906" s="499"/>
      <c r="AB906" s="499"/>
      <c r="AC906" s="499"/>
      <c r="AD906" s="499"/>
    </row>
    <row r="907" spans="18:30" x14ac:dyDescent="0.25">
      <c r="R907" s="499"/>
      <c r="S907" s="499"/>
      <c r="T907" s="499"/>
      <c r="U907" s="499"/>
      <c r="V907" s="499"/>
      <c r="W907" s="499"/>
      <c r="X907" s="499"/>
      <c r="Y907" s="499"/>
      <c r="Z907" s="499"/>
      <c r="AA907" s="499"/>
      <c r="AB907" s="499"/>
      <c r="AC907" s="499"/>
      <c r="AD907" s="499"/>
    </row>
    <row r="908" spans="18:30" x14ac:dyDescent="0.25">
      <c r="R908" s="499"/>
      <c r="S908" s="499"/>
      <c r="T908" s="499"/>
      <c r="U908" s="499"/>
      <c r="V908" s="499"/>
      <c r="W908" s="499"/>
      <c r="X908" s="499"/>
      <c r="Y908" s="499"/>
      <c r="Z908" s="499"/>
      <c r="AA908" s="499"/>
      <c r="AB908" s="499"/>
      <c r="AC908" s="499"/>
      <c r="AD908" s="499"/>
    </row>
    <row r="909" spans="18:30" x14ac:dyDescent="0.25">
      <c r="R909" s="499"/>
      <c r="S909" s="499"/>
      <c r="T909" s="499"/>
      <c r="U909" s="499"/>
      <c r="V909" s="499"/>
      <c r="W909" s="499"/>
      <c r="X909" s="499"/>
      <c r="Y909" s="499"/>
      <c r="Z909" s="499"/>
      <c r="AA909" s="499"/>
      <c r="AB909" s="499"/>
      <c r="AC909" s="499"/>
      <c r="AD909" s="499"/>
    </row>
    <row r="910" spans="18:30" x14ac:dyDescent="0.25">
      <c r="R910" s="499"/>
      <c r="S910" s="499"/>
      <c r="T910" s="499"/>
      <c r="U910" s="499"/>
      <c r="V910" s="499"/>
      <c r="W910" s="499"/>
      <c r="X910" s="499"/>
      <c r="Y910" s="499"/>
      <c r="Z910" s="499"/>
      <c r="AA910" s="499"/>
      <c r="AB910" s="499"/>
      <c r="AC910" s="499"/>
      <c r="AD910" s="499"/>
    </row>
    <row r="911" spans="18:30" x14ac:dyDescent="0.25">
      <c r="R911" s="499"/>
      <c r="S911" s="499"/>
      <c r="T911" s="499"/>
      <c r="U911" s="499"/>
      <c r="V911" s="499"/>
      <c r="W911" s="499"/>
      <c r="X911" s="499"/>
      <c r="Y911" s="499"/>
      <c r="Z911" s="499"/>
      <c r="AA911" s="499"/>
      <c r="AB911" s="499"/>
      <c r="AC911" s="499"/>
      <c r="AD911" s="499"/>
    </row>
    <row r="912" spans="18:30" x14ac:dyDescent="0.25">
      <c r="R912" s="499"/>
      <c r="S912" s="499"/>
      <c r="T912" s="499"/>
      <c r="U912" s="499"/>
      <c r="V912" s="499"/>
      <c r="W912" s="499"/>
      <c r="X912" s="499"/>
      <c r="Y912" s="499"/>
      <c r="Z912" s="499"/>
      <c r="AA912" s="499"/>
      <c r="AB912" s="499"/>
      <c r="AC912" s="499"/>
      <c r="AD912" s="499"/>
    </row>
    <row r="913" spans="18:30" x14ac:dyDescent="0.25">
      <c r="R913" s="499"/>
      <c r="S913" s="499"/>
      <c r="T913" s="499"/>
      <c r="U913" s="499"/>
      <c r="V913" s="499"/>
      <c r="W913" s="499"/>
      <c r="X913" s="499"/>
      <c r="Y913" s="499"/>
      <c r="Z913" s="499"/>
      <c r="AA913" s="499"/>
      <c r="AB913" s="499"/>
      <c r="AC913" s="499"/>
      <c r="AD913" s="499"/>
    </row>
    <row r="914" spans="18:30" x14ac:dyDescent="0.25">
      <c r="R914" s="499"/>
      <c r="S914" s="499"/>
      <c r="T914" s="499"/>
      <c r="U914" s="499"/>
      <c r="V914" s="499"/>
      <c r="W914" s="499"/>
      <c r="X914" s="499"/>
      <c r="Y914" s="499"/>
      <c r="Z914" s="499"/>
      <c r="AA914" s="499"/>
      <c r="AB914" s="499"/>
      <c r="AC914" s="499"/>
      <c r="AD914" s="499"/>
    </row>
    <row r="915" spans="18:30" x14ac:dyDescent="0.25">
      <c r="R915" s="499"/>
      <c r="S915" s="499"/>
      <c r="T915" s="499"/>
      <c r="U915" s="499"/>
      <c r="V915" s="499"/>
      <c r="W915" s="499"/>
      <c r="X915" s="499"/>
      <c r="Y915" s="499"/>
      <c r="Z915" s="499"/>
      <c r="AA915" s="499"/>
      <c r="AB915" s="499"/>
      <c r="AC915" s="499"/>
      <c r="AD915" s="499"/>
    </row>
    <row r="916" spans="18:30" x14ac:dyDescent="0.25">
      <c r="R916" s="499"/>
      <c r="S916" s="499"/>
      <c r="T916" s="499"/>
      <c r="U916" s="499"/>
      <c r="V916" s="499"/>
      <c r="W916" s="499"/>
      <c r="X916" s="499"/>
      <c r="Y916" s="499"/>
      <c r="Z916" s="499"/>
      <c r="AA916" s="499"/>
      <c r="AB916" s="499"/>
      <c r="AC916" s="499"/>
      <c r="AD916" s="499"/>
    </row>
    <row r="917" spans="18:30" x14ac:dyDescent="0.25">
      <c r="R917" s="499"/>
      <c r="S917" s="499"/>
      <c r="T917" s="499"/>
      <c r="U917" s="499"/>
      <c r="V917" s="499"/>
      <c r="W917" s="499"/>
      <c r="X917" s="499"/>
      <c r="Y917" s="499"/>
      <c r="Z917" s="499"/>
      <c r="AA917" s="499"/>
      <c r="AB917" s="499"/>
      <c r="AC917" s="499"/>
      <c r="AD917" s="499"/>
    </row>
    <row r="918" spans="18:30" x14ac:dyDescent="0.25">
      <c r="R918" s="499"/>
      <c r="S918" s="499"/>
      <c r="T918" s="499"/>
      <c r="U918" s="499"/>
      <c r="V918" s="499"/>
      <c r="W918" s="499"/>
      <c r="X918" s="499"/>
      <c r="Y918" s="499"/>
      <c r="Z918" s="499"/>
      <c r="AA918" s="499"/>
      <c r="AB918" s="499"/>
      <c r="AC918" s="499"/>
      <c r="AD918" s="499"/>
    </row>
    <row r="919" spans="18:30" x14ac:dyDescent="0.25">
      <c r="R919" s="499"/>
      <c r="S919" s="499"/>
      <c r="T919" s="499"/>
      <c r="U919" s="499"/>
      <c r="V919" s="499"/>
      <c r="W919" s="499"/>
      <c r="X919" s="499"/>
      <c r="Y919" s="499"/>
      <c r="Z919" s="499"/>
      <c r="AA919" s="499"/>
      <c r="AB919" s="499"/>
      <c r="AC919" s="499"/>
      <c r="AD919" s="499"/>
    </row>
    <row r="920" spans="18:30" x14ac:dyDescent="0.25">
      <c r="R920" s="499"/>
      <c r="S920" s="499"/>
      <c r="T920" s="499"/>
      <c r="U920" s="499"/>
      <c r="V920" s="499"/>
      <c r="W920" s="499"/>
      <c r="X920" s="499"/>
      <c r="Y920" s="499"/>
      <c r="Z920" s="499"/>
      <c r="AA920" s="499"/>
      <c r="AB920" s="499"/>
      <c r="AC920" s="499"/>
      <c r="AD920" s="499"/>
    </row>
    <row r="921" spans="18:30" x14ac:dyDescent="0.25">
      <c r="R921" s="499"/>
      <c r="S921" s="499"/>
      <c r="T921" s="499"/>
      <c r="U921" s="499"/>
      <c r="V921" s="499"/>
      <c r="W921" s="499"/>
      <c r="X921" s="499"/>
      <c r="Y921" s="499"/>
      <c r="Z921" s="499"/>
      <c r="AA921" s="499"/>
      <c r="AB921" s="499"/>
      <c r="AC921" s="499"/>
      <c r="AD921" s="499"/>
    </row>
    <row r="922" spans="18:30" x14ac:dyDescent="0.25">
      <c r="R922" s="499"/>
      <c r="S922" s="499"/>
      <c r="T922" s="499"/>
      <c r="U922" s="499"/>
      <c r="V922" s="499"/>
      <c r="W922" s="499"/>
      <c r="X922" s="499"/>
      <c r="Y922" s="499"/>
      <c r="Z922" s="499"/>
      <c r="AA922" s="499"/>
      <c r="AB922" s="499"/>
      <c r="AC922" s="499"/>
      <c r="AD922" s="499"/>
    </row>
    <row r="923" spans="18:30" x14ac:dyDescent="0.25">
      <c r="R923" s="499"/>
      <c r="S923" s="499"/>
      <c r="T923" s="499"/>
      <c r="U923" s="499"/>
      <c r="V923" s="499"/>
      <c r="W923" s="499"/>
      <c r="X923" s="499"/>
      <c r="Y923" s="499"/>
      <c r="Z923" s="499"/>
      <c r="AA923" s="499"/>
      <c r="AB923" s="499"/>
      <c r="AC923" s="499"/>
      <c r="AD923" s="499"/>
    </row>
    <row r="924" spans="18:30" x14ac:dyDescent="0.25">
      <c r="R924" s="499"/>
      <c r="S924" s="499"/>
      <c r="T924" s="499"/>
      <c r="U924" s="499"/>
      <c r="V924" s="499"/>
      <c r="W924" s="499"/>
      <c r="X924" s="499"/>
      <c r="Y924" s="499"/>
      <c r="Z924" s="499"/>
      <c r="AA924" s="499"/>
      <c r="AB924" s="499"/>
      <c r="AC924" s="499"/>
      <c r="AD924" s="499"/>
    </row>
    <row r="925" spans="18:30" x14ac:dyDescent="0.25">
      <c r="R925" s="499"/>
      <c r="S925" s="499"/>
      <c r="T925" s="499"/>
      <c r="U925" s="499"/>
      <c r="V925" s="499"/>
      <c r="W925" s="499"/>
      <c r="X925" s="499"/>
      <c r="Y925" s="499"/>
      <c r="Z925" s="499"/>
      <c r="AA925" s="499"/>
      <c r="AB925" s="499"/>
      <c r="AC925" s="499"/>
      <c r="AD925" s="499"/>
    </row>
    <row r="926" spans="18:30" x14ac:dyDescent="0.25">
      <c r="R926" s="499"/>
      <c r="S926" s="499"/>
      <c r="T926" s="499"/>
      <c r="U926" s="499"/>
      <c r="V926" s="499"/>
      <c r="W926" s="499"/>
      <c r="X926" s="499"/>
      <c r="Y926" s="499"/>
      <c r="Z926" s="499"/>
      <c r="AA926" s="499"/>
      <c r="AB926" s="499"/>
      <c r="AC926" s="499"/>
      <c r="AD926" s="499"/>
    </row>
    <row r="927" spans="18:30" x14ac:dyDescent="0.25">
      <c r="R927" s="499"/>
      <c r="S927" s="499"/>
      <c r="T927" s="499"/>
      <c r="U927" s="499"/>
      <c r="V927" s="499"/>
      <c r="W927" s="499"/>
      <c r="X927" s="499"/>
      <c r="Y927" s="499"/>
      <c r="Z927" s="499"/>
      <c r="AA927" s="499"/>
      <c r="AB927" s="499"/>
      <c r="AC927" s="499"/>
      <c r="AD927" s="499"/>
    </row>
    <row r="928" spans="18:30" x14ac:dyDescent="0.25">
      <c r="R928" s="499"/>
      <c r="S928" s="499"/>
      <c r="T928" s="499"/>
      <c r="U928" s="499"/>
      <c r="V928" s="499"/>
      <c r="W928" s="499"/>
      <c r="X928" s="499"/>
      <c r="Y928" s="499"/>
      <c r="Z928" s="499"/>
      <c r="AA928" s="499"/>
      <c r="AB928" s="499"/>
      <c r="AC928" s="499"/>
      <c r="AD928" s="499"/>
    </row>
    <row r="929" spans="18:30" x14ac:dyDescent="0.25">
      <c r="R929" s="499"/>
      <c r="S929" s="499"/>
      <c r="T929" s="499"/>
      <c r="U929" s="499"/>
      <c r="V929" s="499"/>
      <c r="W929" s="499"/>
      <c r="X929" s="499"/>
      <c r="Y929" s="499"/>
      <c r="Z929" s="499"/>
      <c r="AA929" s="499"/>
      <c r="AB929" s="499"/>
      <c r="AC929" s="499"/>
      <c r="AD929" s="499"/>
    </row>
    <row r="930" spans="18:30" x14ac:dyDescent="0.25">
      <c r="R930" s="499"/>
      <c r="S930" s="499"/>
      <c r="T930" s="499"/>
      <c r="U930" s="499"/>
      <c r="V930" s="499"/>
      <c r="W930" s="499"/>
      <c r="X930" s="499"/>
      <c r="Y930" s="499"/>
      <c r="Z930" s="499"/>
      <c r="AA930" s="499"/>
      <c r="AB930" s="499"/>
      <c r="AC930" s="499"/>
      <c r="AD930" s="499"/>
    </row>
    <row r="931" spans="18:30" x14ac:dyDescent="0.25">
      <c r="R931" s="499"/>
      <c r="S931" s="499"/>
      <c r="T931" s="499"/>
      <c r="U931" s="499"/>
      <c r="V931" s="499"/>
      <c r="W931" s="499"/>
      <c r="X931" s="499"/>
      <c r="Y931" s="499"/>
      <c r="Z931" s="499"/>
      <c r="AA931" s="499"/>
      <c r="AB931" s="499"/>
      <c r="AC931" s="499"/>
      <c r="AD931" s="499"/>
    </row>
    <row r="932" spans="18:30" x14ac:dyDescent="0.25">
      <c r="R932" s="499"/>
      <c r="S932" s="499"/>
      <c r="T932" s="499"/>
      <c r="U932" s="499"/>
      <c r="V932" s="499"/>
      <c r="W932" s="499"/>
      <c r="X932" s="499"/>
      <c r="Y932" s="499"/>
      <c r="Z932" s="499"/>
      <c r="AA932" s="499"/>
      <c r="AB932" s="499"/>
      <c r="AC932" s="499"/>
      <c r="AD932" s="499"/>
    </row>
    <row r="933" spans="18:30" x14ac:dyDescent="0.25">
      <c r="R933" s="499"/>
      <c r="S933" s="499"/>
      <c r="T933" s="499"/>
      <c r="U933" s="499"/>
      <c r="V933" s="499"/>
      <c r="W933" s="499"/>
      <c r="X933" s="499"/>
      <c r="Y933" s="499"/>
      <c r="Z933" s="499"/>
      <c r="AA933" s="499"/>
      <c r="AB933" s="499"/>
      <c r="AC933" s="499"/>
      <c r="AD933" s="499"/>
    </row>
    <row r="934" spans="18:30" x14ac:dyDescent="0.25">
      <c r="R934" s="499"/>
      <c r="S934" s="499"/>
      <c r="T934" s="499"/>
      <c r="U934" s="499"/>
      <c r="V934" s="499"/>
      <c r="W934" s="499"/>
      <c r="X934" s="499"/>
      <c r="Y934" s="499"/>
      <c r="Z934" s="499"/>
      <c r="AA934" s="499"/>
      <c r="AB934" s="499"/>
      <c r="AC934" s="499"/>
      <c r="AD934" s="499"/>
    </row>
    <row r="935" spans="18:30" x14ac:dyDescent="0.25">
      <c r="R935" s="499"/>
      <c r="S935" s="499"/>
      <c r="T935" s="499"/>
      <c r="U935" s="499"/>
      <c r="V935" s="499"/>
      <c r="W935" s="499"/>
      <c r="X935" s="499"/>
      <c r="Y935" s="499"/>
      <c r="Z935" s="499"/>
      <c r="AA935" s="499"/>
      <c r="AB935" s="499"/>
      <c r="AC935" s="499"/>
      <c r="AD935" s="499"/>
    </row>
    <row r="936" spans="18:30" x14ac:dyDescent="0.25">
      <c r="R936" s="499"/>
      <c r="S936" s="499"/>
      <c r="T936" s="499"/>
      <c r="U936" s="499"/>
      <c r="V936" s="499"/>
      <c r="W936" s="499"/>
      <c r="X936" s="499"/>
      <c r="Y936" s="499"/>
      <c r="Z936" s="499"/>
      <c r="AA936" s="499"/>
      <c r="AB936" s="499"/>
      <c r="AC936" s="499"/>
      <c r="AD936" s="499"/>
    </row>
    <row r="937" spans="18:30" x14ac:dyDescent="0.25">
      <c r="R937" s="499"/>
      <c r="S937" s="499"/>
      <c r="T937" s="499"/>
      <c r="U937" s="499"/>
      <c r="V937" s="499"/>
      <c r="W937" s="499"/>
      <c r="X937" s="499"/>
      <c r="Y937" s="499"/>
      <c r="Z937" s="499"/>
      <c r="AA937" s="499"/>
      <c r="AB937" s="499"/>
      <c r="AC937" s="499"/>
      <c r="AD937" s="499"/>
    </row>
    <row r="938" spans="18:30" x14ac:dyDescent="0.25">
      <c r="R938" s="499"/>
      <c r="S938" s="499"/>
      <c r="T938" s="499"/>
      <c r="U938" s="499"/>
      <c r="V938" s="499"/>
      <c r="W938" s="499"/>
      <c r="X938" s="499"/>
      <c r="Y938" s="499"/>
      <c r="Z938" s="499"/>
      <c r="AA938" s="499"/>
      <c r="AB938" s="499"/>
      <c r="AC938" s="499"/>
      <c r="AD938" s="499"/>
    </row>
    <row r="939" spans="18:30" x14ac:dyDescent="0.25">
      <c r="R939" s="499"/>
      <c r="S939" s="499"/>
      <c r="T939" s="499"/>
      <c r="U939" s="499"/>
      <c r="V939" s="499"/>
      <c r="W939" s="499"/>
      <c r="X939" s="499"/>
      <c r="Y939" s="499"/>
      <c r="Z939" s="499"/>
      <c r="AA939" s="499"/>
      <c r="AB939" s="499"/>
      <c r="AC939" s="499"/>
      <c r="AD939" s="499"/>
    </row>
    <row r="940" spans="18:30" x14ac:dyDescent="0.25">
      <c r="R940" s="499"/>
      <c r="S940" s="499"/>
      <c r="T940" s="499"/>
      <c r="U940" s="499"/>
      <c r="V940" s="499"/>
      <c r="W940" s="499"/>
      <c r="X940" s="499"/>
      <c r="Y940" s="499"/>
      <c r="Z940" s="499"/>
      <c r="AA940" s="499"/>
      <c r="AB940" s="499"/>
      <c r="AC940" s="499"/>
      <c r="AD940" s="499"/>
    </row>
    <row r="941" spans="18:30" x14ac:dyDescent="0.25">
      <c r="R941" s="499"/>
      <c r="S941" s="499"/>
      <c r="T941" s="499"/>
      <c r="U941" s="499"/>
      <c r="V941" s="499"/>
      <c r="W941" s="499"/>
      <c r="X941" s="499"/>
      <c r="Y941" s="499"/>
      <c r="Z941" s="499"/>
      <c r="AA941" s="499"/>
      <c r="AB941" s="499"/>
      <c r="AC941" s="499"/>
      <c r="AD941" s="499"/>
    </row>
    <row r="942" spans="18:30" x14ac:dyDescent="0.25">
      <c r="R942" s="499"/>
      <c r="S942" s="499"/>
      <c r="T942" s="499"/>
      <c r="U942" s="499"/>
      <c r="V942" s="499"/>
      <c r="W942" s="499"/>
      <c r="X942" s="499"/>
      <c r="Y942" s="499"/>
      <c r="Z942" s="499"/>
      <c r="AA942" s="499"/>
      <c r="AB942" s="499"/>
      <c r="AC942" s="499"/>
      <c r="AD942" s="499"/>
    </row>
    <row r="943" spans="18:30" x14ac:dyDescent="0.25">
      <c r="R943" s="499"/>
      <c r="S943" s="499"/>
      <c r="T943" s="499"/>
      <c r="U943" s="499"/>
      <c r="V943" s="499"/>
      <c r="W943" s="499"/>
      <c r="X943" s="499"/>
      <c r="Y943" s="499"/>
      <c r="Z943" s="499"/>
      <c r="AA943" s="499"/>
      <c r="AB943" s="499"/>
      <c r="AC943" s="499"/>
      <c r="AD943" s="499"/>
    </row>
    <row r="944" spans="18:30" x14ac:dyDescent="0.25">
      <c r="R944" s="499"/>
      <c r="S944" s="499"/>
      <c r="T944" s="499"/>
      <c r="U944" s="499"/>
      <c r="V944" s="499"/>
      <c r="W944" s="499"/>
      <c r="X944" s="499"/>
      <c r="Y944" s="499"/>
      <c r="Z944" s="499"/>
      <c r="AA944" s="499"/>
      <c r="AB944" s="499"/>
      <c r="AC944" s="499"/>
      <c r="AD944" s="499"/>
    </row>
    <row r="945" spans="18:30" x14ac:dyDescent="0.25">
      <c r="R945" s="499"/>
      <c r="S945" s="499"/>
      <c r="T945" s="499"/>
      <c r="U945" s="499"/>
      <c r="V945" s="499"/>
      <c r="W945" s="499"/>
      <c r="X945" s="499"/>
      <c r="Y945" s="499"/>
      <c r="Z945" s="499"/>
      <c r="AA945" s="499"/>
      <c r="AB945" s="499"/>
      <c r="AC945" s="499"/>
      <c r="AD945" s="499"/>
    </row>
    <row r="946" spans="18:30" x14ac:dyDescent="0.25">
      <c r="R946" s="499"/>
      <c r="S946" s="499"/>
      <c r="T946" s="499"/>
      <c r="U946" s="499"/>
      <c r="V946" s="499"/>
      <c r="W946" s="499"/>
      <c r="X946" s="499"/>
      <c r="Y946" s="499"/>
      <c r="Z946" s="499"/>
      <c r="AA946" s="499"/>
      <c r="AB946" s="499"/>
      <c r="AC946" s="499"/>
      <c r="AD946" s="499"/>
    </row>
    <row r="947" spans="18:30" x14ac:dyDescent="0.25">
      <c r="R947" s="499"/>
      <c r="S947" s="499"/>
      <c r="T947" s="499"/>
      <c r="U947" s="499"/>
      <c r="V947" s="499"/>
      <c r="W947" s="499"/>
      <c r="X947" s="499"/>
      <c r="Y947" s="499"/>
      <c r="Z947" s="499"/>
      <c r="AA947" s="499"/>
      <c r="AB947" s="499"/>
      <c r="AC947" s="499"/>
      <c r="AD947" s="499"/>
    </row>
    <row r="948" spans="18:30" x14ac:dyDescent="0.25">
      <c r="R948" s="499"/>
      <c r="S948" s="499"/>
      <c r="T948" s="499"/>
      <c r="U948" s="499"/>
      <c r="V948" s="499"/>
      <c r="W948" s="499"/>
      <c r="X948" s="499"/>
      <c r="Y948" s="499"/>
      <c r="Z948" s="499"/>
      <c r="AA948" s="499"/>
      <c r="AB948" s="499"/>
      <c r="AC948" s="499"/>
      <c r="AD948" s="499"/>
    </row>
    <row r="949" spans="18:30" x14ac:dyDescent="0.25">
      <c r="R949" s="499"/>
      <c r="S949" s="499"/>
      <c r="T949" s="499"/>
      <c r="U949" s="499"/>
      <c r="V949" s="499"/>
      <c r="W949" s="499"/>
      <c r="X949" s="499"/>
      <c r="Y949" s="499"/>
      <c r="Z949" s="499"/>
      <c r="AA949" s="499"/>
      <c r="AB949" s="499"/>
      <c r="AC949" s="499"/>
      <c r="AD949" s="499"/>
    </row>
    <row r="950" spans="18:30" x14ac:dyDescent="0.25">
      <c r="R950" s="499"/>
      <c r="S950" s="499"/>
      <c r="T950" s="499"/>
      <c r="U950" s="499"/>
      <c r="V950" s="499"/>
      <c r="W950" s="499"/>
      <c r="X950" s="499"/>
      <c r="Y950" s="499"/>
      <c r="Z950" s="499"/>
      <c r="AA950" s="499"/>
      <c r="AB950" s="499"/>
      <c r="AC950" s="499"/>
      <c r="AD950" s="499"/>
    </row>
    <row r="951" spans="18:30" x14ac:dyDescent="0.25">
      <c r="R951" s="499"/>
      <c r="S951" s="499"/>
      <c r="T951" s="499"/>
      <c r="U951" s="499"/>
      <c r="V951" s="499"/>
      <c r="W951" s="499"/>
      <c r="X951" s="499"/>
      <c r="Y951" s="499"/>
      <c r="Z951" s="499"/>
      <c r="AA951" s="499"/>
      <c r="AB951" s="499"/>
      <c r="AC951" s="499"/>
      <c r="AD951" s="499"/>
    </row>
    <row r="952" spans="18:30" x14ac:dyDescent="0.25">
      <c r="R952" s="499"/>
      <c r="S952" s="499"/>
      <c r="T952" s="499"/>
      <c r="U952" s="499"/>
      <c r="V952" s="499"/>
      <c r="W952" s="499"/>
      <c r="X952" s="499"/>
      <c r="Y952" s="499"/>
      <c r="Z952" s="499"/>
      <c r="AA952" s="499"/>
      <c r="AB952" s="499"/>
      <c r="AC952" s="499"/>
      <c r="AD952" s="499"/>
    </row>
    <row r="953" spans="18:30" x14ac:dyDescent="0.25">
      <c r="R953" s="499"/>
      <c r="S953" s="499"/>
      <c r="T953" s="499"/>
      <c r="U953" s="499"/>
      <c r="V953" s="499"/>
      <c r="W953" s="499"/>
      <c r="X953" s="499"/>
      <c r="Y953" s="499"/>
      <c r="Z953" s="499"/>
      <c r="AA953" s="499"/>
      <c r="AB953" s="499"/>
      <c r="AC953" s="499"/>
      <c r="AD953" s="499"/>
    </row>
    <row r="954" spans="18:30" x14ac:dyDescent="0.25">
      <c r="R954" s="499"/>
      <c r="S954" s="499"/>
      <c r="T954" s="499"/>
      <c r="U954" s="499"/>
      <c r="V954" s="499"/>
      <c r="W954" s="499"/>
      <c r="X954" s="499"/>
      <c r="Y954" s="499"/>
      <c r="Z954" s="499"/>
      <c r="AA954" s="499"/>
      <c r="AB954" s="499"/>
      <c r="AC954" s="499"/>
      <c r="AD954" s="499"/>
    </row>
    <row r="955" spans="18:30" x14ac:dyDescent="0.25">
      <c r="R955" s="499"/>
      <c r="S955" s="499"/>
      <c r="T955" s="499"/>
      <c r="U955" s="499"/>
      <c r="V955" s="499"/>
      <c r="W955" s="499"/>
      <c r="X955" s="499"/>
      <c r="Y955" s="499"/>
      <c r="Z955" s="499"/>
      <c r="AA955" s="499"/>
      <c r="AB955" s="499"/>
      <c r="AC955" s="499"/>
      <c r="AD955" s="499"/>
    </row>
    <row r="956" spans="18:30" x14ac:dyDescent="0.25">
      <c r="R956" s="499"/>
      <c r="S956" s="499"/>
      <c r="T956" s="499"/>
      <c r="U956" s="499"/>
      <c r="V956" s="499"/>
      <c r="W956" s="499"/>
      <c r="X956" s="499"/>
      <c r="Y956" s="499"/>
      <c r="Z956" s="499"/>
      <c r="AA956" s="499"/>
      <c r="AB956" s="499"/>
      <c r="AC956" s="499"/>
      <c r="AD956" s="499"/>
    </row>
    <row r="957" spans="18:30" x14ac:dyDescent="0.25">
      <c r="R957" s="499"/>
      <c r="S957" s="499"/>
      <c r="T957" s="499"/>
      <c r="U957" s="499"/>
      <c r="V957" s="499"/>
      <c r="W957" s="499"/>
      <c r="X957" s="499"/>
      <c r="Y957" s="499"/>
      <c r="Z957" s="499"/>
      <c r="AA957" s="499"/>
      <c r="AB957" s="499"/>
      <c r="AC957" s="499"/>
      <c r="AD957" s="499"/>
    </row>
    <row r="958" spans="18:30" x14ac:dyDescent="0.25">
      <c r="R958" s="499"/>
      <c r="S958" s="499"/>
      <c r="T958" s="499"/>
      <c r="U958" s="499"/>
      <c r="V958" s="499"/>
      <c r="W958" s="499"/>
      <c r="X958" s="499"/>
      <c r="Y958" s="499"/>
      <c r="Z958" s="499"/>
      <c r="AA958" s="499"/>
      <c r="AB958" s="499"/>
      <c r="AC958" s="499"/>
      <c r="AD958" s="499"/>
    </row>
    <row r="959" spans="18:30" x14ac:dyDescent="0.25">
      <c r="R959" s="499"/>
      <c r="S959" s="499"/>
      <c r="T959" s="499"/>
      <c r="U959" s="499"/>
      <c r="V959" s="499"/>
      <c r="W959" s="499"/>
      <c r="X959" s="499"/>
      <c r="Y959" s="499"/>
      <c r="Z959" s="499"/>
      <c r="AA959" s="499"/>
      <c r="AB959" s="499"/>
      <c r="AC959" s="499"/>
      <c r="AD959" s="499"/>
    </row>
    <row r="960" spans="18:30" x14ac:dyDescent="0.25">
      <c r="R960" s="499"/>
      <c r="S960" s="499"/>
      <c r="T960" s="499"/>
      <c r="U960" s="499"/>
      <c r="V960" s="499"/>
      <c r="W960" s="499"/>
      <c r="X960" s="499"/>
      <c r="Y960" s="499"/>
      <c r="Z960" s="499"/>
      <c r="AA960" s="499"/>
      <c r="AB960" s="499"/>
      <c r="AC960" s="499"/>
      <c r="AD960" s="499"/>
    </row>
    <row r="961" spans="18:30" x14ac:dyDescent="0.25">
      <c r="R961" s="499"/>
      <c r="S961" s="499"/>
      <c r="T961" s="499"/>
      <c r="U961" s="499"/>
      <c r="V961" s="499"/>
      <c r="W961" s="499"/>
      <c r="X961" s="499"/>
      <c r="Y961" s="499"/>
      <c r="Z961" s="499"/>
      <c r="AA961" s="499"/>
      <c r="AB961" s="499"/>
      <c r="AC961" s="499"/>
      <c r="AD961" s="499"/>
    </row>
    <row r="962" spans="18:30" x14ac:dyDescent="0.25">
      <c r="R962" s="499"/>
      <c r="S962" s="499"/>
      <c r="T962" s="499"/>
      <c r="U962" s="499"/>
      <c r="V962" s="499"/>
      <c r="W962" s="499"/>
      <c r="X962" s="499"/>
      <c r="Y962" s="499"/>
      <c r="Z962" s="499"/>
      <c r="AA962" s="499"/>
      <c r="AB962" s="499"/>
      <c r="AC962" s="499"/>
      <c r="AD962" s="499"/>
    </row>
    <row r="963" spans="18:30" x14ac:dyDescent="0.25">
      <c r="R963" s="499"/>
      <c r="S963" s="499"/>
      <c r="T963" s="499"/>
      <c r="U963" s="499"/>
      <c r="V963" s="499"/>
      <c r="W963" s="499"/>
      <c r="X963" s="499"/>
      <c r="Y963" s="499"/>
      <c r="Z963" s="499"/>
      <c r="AA963" s="499"/>
      <c r="AB963" s="499"/>
      <c r="AC963" s="499"/>
      <c r="AD963" s="499"/>
    </row>
    <row r="964" spans="18:30" x14ac:dyDescent="0.25">
      <c r="R964" s="499"/>
      <c r="S964" s="499"/>
      <c r="T964" s="499"/>
      <c r="U964" s="499"/>
      <c r="V964" s="499"/>
      <c r="W964" s="499"/>
      <c r="X964" s="499"/>
      <c r="Y964" s="499"/>
      <c r="Z964" s="499"/>
      <c r="AA964" s="499"/>
      <c r="AB964" s="499"/>
      <c r="AC964" s="499"/>
      <c r="AD964" s="499"/>
    </row>
    <row r="965" spans="18:30" x14ac:dyDescent="0.25">
      <c r="R965" s="499"/>
      <c r="S965" s="499"/>
      <c r="T965" s="499"/>
      <c r="U965" s="499"/>
      <c r="V965" s="499"/>
      <c r="W965" s="499"/>
      <c r="X965" s="499"/>
      <c r="Y965" s="499"/>
      <c r="Z965" s="499"/>
      <c r="AA965" s="499"/>
      <c r="AB965" s="499"/>
      <c r="AC965" s="499"/>
      <c r="AD965" s="499"/>
    </row>
    <row r="966" spans="18:30" x14ac:dyDescent="0.25">
      <c r="R966" s="499"/>
      <c r="S966" s="499"/>
      <c r="T966" s="499"/>
      <c r="U966" s="499"/>
      <c r="V966" s="499"/>
      <c r="W966" s="499"/>
      <c r="X966" s="499"/>
      <c r="Y966" s="499"/>
      <c r="Z966" s="499"/>
      <c r="AA966" s="499"/>
      <c r="AB966" s="499"/>
      <c r="AC966" s="499"/>
      <c r="AD966" s="499"/>
    </row>
    <row r="967" spans="18:30" x14ac:dyDescent="0.25">
      <c r="R967" s="499"/>
      <c r="S967" s="499"/>
      <c r="T967" s="499"/>
      <c r="U967" s="499"/>
      <c r="V967" s="499"/>
      <c r="W967" s="499"/>
      <c r="X967" s="499"/>
      <c r="Y967" s="499"/>
      <c r="Z967" s="499"/>
      <c r="AA967" s="499"/>
      <c r="AB967" s="499"/>
      <c r="AC967" s="499"/>
      <c r="AD967" s="499"/>
    </row>
    <row r="968" spans="18:30" x14ac:dyDescent="0.25">
      <c r="R968" s="499"/>
      <c r="S968" s="499"/>
      <c r="T968" s="499"/>
      <c r="U968" s="499"/>
      <c r="V968" s="499"/>
      <c r="W968" s="499"/>
      <c r="X968" s="499"/>
      <c r="Y968" s="499"/>
      <c r="Z968" s="499"/>
      <c r="AA968" s="499"/>
      <c r="AB968" s="499"/>
      <c r="AC968" s="499"/>
      <c r="AD968" s="499"/>
    </row>
    <row r="969" spans="18:30" x14ac:dyDescent="0.25">
      <c r="R969" s="499"/>
      <c r="S969" s="499"/>
      <c r="T969" s="499"/>
      <c r="U969" s="499"/>
      <c r="V969" s="499"/>
      <c r="W969" s="499"/>
      <c r="X969" s="499"/>
      <c r="Y969" s="499"/>
      <c r="Z969" s="499"/>
      <c r="AA969" s="499"/>
      <c r="AB969" s="499"/>
      <c r="AC969" s="499"/>
      <c r="AD969" s="499"/>
    </row>
    <row r="970" spans="18:30" x14ac:dyDescent="0.25">
      <c r="R970" s="499"/>
      <c r="S970" s="499"/>
      <c r="T970" s="499"/>
      <c r="U970" s="499"/>
      <c r="V970" s="499"/>
      <c r="W970" s="499"/>
      <c r="X970" s="499"/>
      <c r="Y970" s="499"/>
      <c r="Z970" s="499"/>
      <c r="AA970" s="499"/>
      <c r="AB970" s="499"/>
      <c r="AC970" s="499"/>
      <c r="AD970" s="499"/>
    </row>
    <row r="971" spans="18:30" x14ac:dyDescent="0.25">
      <c r="R971" s="499"/>
      <c r="S971" s="499"/>
      <c r="T971" s="499"/>
      <c r="U971" s="499"/>
      <c r="V971" s="499"/>
      <c r="W971" s="499"/>
      <c r="X971" s="499"/>
      <c r="Y971" s="499"/>
      <c r="Z971" s="499"/>
      <c r="AA971" s="499"/>
      <c r="AB971" s="499"/>
      <c r="AC971" s="499"/>
      <c r="AD971" s="499"/>
    </row>
    <row r="972" spans="18:30" x14ac:dyDescent="0.25">
      <c r="R972" s="499"/>
      <c r="S972" s="499"/>
      <c r="T972" s="499"/>
      <c r="U972" s="499"/>
      <c r="V972" s="499"/>
      <c r="W972" s="499"/>
      <c r="X972" s="499"/>
      <c r="Y972" s="499"/>
      <c r="Z972" s="499"/>
      <c r="AA972" s="499"/>
      <c r="AB972" s="499"/>
      <c r="AC972" s="499"/>
      <c r="AD972" s="499"/>
    </row>
    <row r="973" spans="18:30" x14ac:dyDescent="0.25">
      <c r="R973" s="499"/>
      <c r="S973" s="499"/>
      <c r="T973" s="499"/>
      <c r="U973" s="499"/>
      <c r="V973" s="499"/>
      <c r="W973" s="499"/>
      <c r="X973" s="499"/>
      <c r="Y973" s="499"/>
      <c r="Z973" s="499"/>
      <c r="AA973" s="499"/>
      <c r="AB973" s="499"/>
      <c r="AC973" s="499"/>
      <c r="AD973" s="499"/>
    </row>
    <row r="974" spans="18:30" x14ac:dyDescent="0.25">
      <c r="R974" s="499"/>
      <c r="S974" s="499"/>
      <c r="T974" s="499"/>
      <c r="U974" s="499"/>
      <c r="V974" s="499"/>
      <c r="W974" s="499"/>
      <c r="X974" s="499"/>
      <c r="Y974" s="499"/>
      <c r="Z974" s="499"/>
      <c r="AA974" s="499"/>
      <c r="AB974" s="499"/>
      <c r="AC974" s="499"/>
      <c r="AD974" s="499"/>
    </row>
    <row r="975" spans="18:30" x14ac:dyDescent="0.25">
      <c r="R975" s="499"/>
      <c r="S975" s="499"/>
      <c r="T975" s="499"/>
      <c r="U975" s="499"/>
      <c r="V975" s="499"/>
      <c r="W975" s="499"/>
      <c r="X975" s="499"/>
      <c r="Y975" s="499"/>
      <c r="Z975" s="499"/>
      <c r="AA975" s="499"/>
      <c r="AB975" s="499"/>
      <c r="AC975" s="499"/>
      <c r="AD975" s="499"/>
    </row>
    <row r="976" spans="18:30" x14ac:dyDescent="0.25">
      <c r="R976" s="499"/>
      <c r="S976" s="499"/>
      <c r="T976" s="499"/>
      <c r="U976" s="499"/>
      <c r="V976" s="499"/>
      <c r="W976" s="499"/>
      <c r="X976" s="499"/>
      <c r="Y976" s="499"/>
      <c r="Z976" s="499"/>
      <c r="AA976" s="499"/>
      <c r="AB976" s="499"/>
      <c r="AC976" s="499"/>
      <c r="AD976" s="499"/>
    </row>
    <row r="977" spans="18:30" x14ac:dyDescent="0.25">
      <c r="R977" s="499"/>
      <c r="S977" s="499"/>
      <c r="T977" s="499"/>
      <c r="U977" s="499"/>
      <c r="V977" s="499"/>
      <c r="W977" s="499"/>
      <c r="X977" s="499"/>
      <c r="Y977" s="499"/>
      <c r="Z977" s="499"/>
      <c r="AA977" s="499"/>
      <c r="AB977" s="499"/>
      <c r="AC977" s="499"/>
      <c r="AD977" s="499"/>
    </row>
    <row r="978" spans="18:30" x14ac:dyDescent="0.25">
      <c r="R978" s="499"/>
      <c r="S978" s="499"/>
      <c r="T978" s="499"/>
      <c r="U978" s="499"/>
      <c r="V978" s="499"/>
      <c r="W978" s="499"/>
      <c r="X978" s="499"/>
      <c r="Y978" s="499"/>
      <c r="Z978" s="499"/>
      <c r="AA978" s="499"/>
      <c r="AB978" s="499"/>
      <c r="AC978" s="499"/>
      <c r="AD978" s="499"/>
    </row>
    <row r="979" spans="18:30" x14ac:dyDescent="0.25">
      <c r="R979" s="499"/>
      <c r="S979" s="499"/>
      <c r="T979" s="499"/>
      <c r="U979" s="499"/>
      <c r="V979" s="499"/>
      <c r="W979" s="499"/>
      <c r="X979" s="499"/>
      <c r="Y979" s="499"/>
      <c r="Z979" s="499"/>
      <c r="AA979" s="499"/>
      <c r="AB979" s="499"/>
      <c r="AC979" s="499"/>
      <c r="AD979" s="499"/>
    </row>
    <row r="980" spans="18:30" x14ac:dyDescent="0.25">
      <c r="R980" s="499"/>
      <c r="S980" s="499"/>
      <c r="T980" s="499"/>
      <c r="U980" s="499"/>
      <c r="V980" s="499"/>
      <c r="W980" s="499"/>
      <c r="X980" s="499"/>
      <c r="Y980" s="499"/>
      <c r="Z980" s="499"/>
      <c r="AA980" s="499"/>
      <c r="AB980" s="499"/>
      <c r="AC980" s="499"/>
      <c r="AD980" s="499"/>
    </row>
    <row r="981" spans="18:30" x14ac:dyDescent="0.25">
      <c r="R981" s="499"/>
      <c r="S981" s="499"/>
      <c r="T981" s="499"/>
      <c r="U981" s="499"/>
      <c r="V981" s="499"/>
      <c r="W981" s="499"/>
      <c r="X981" s="499"/>
      <c r="Y981" s="499"/>
      <c r="Z981" s="499"/>
      <c r="AA981" s="499"/>
      <c r="AB981" s="499"/>
      <c r="AC981" s="499"/>
      <c r="AD981" s="499"/>
    </row>
    <row r="982" spans="18:30" x14ac:dyDescent="0.25">
      <c r="R982" s="499"/>
      <c r="S982" s="499"/>
      <c r="T982" s="499"/>
      <c r="U982" s="499"/>
      <c r="V982" s="499"/>
      <c r="W982" s="499"/>
      <c r="X982" s="499"/>
      <c r="Y982" s="499"/>
      <c r="Z982" s="499"/>
      <c r="AA982" s="499"/>
      <c r="AB982" s="499"/>
      <c r="AC982" s="499"/>
      <c r="AD982" s="499"/>
    </row>
    <row r="983" spans="18:30" x14ac:dyDescent="0.25">
      <c r="R983" s="499"/>
      <c r="S983" s="499"/>
      <c r="T983" s="499"/>
      <c r="U983" s="499"/>
      <c r="V983" s="499"/>
      <c r="W983" s="499"/>
      <c r="X983" s="499"/>
      <c r="Y983" s="499"/>
      <c r="Z983" s="499"/>
      <c r="AA983" s="499"/>
      <c r="AB983" s="499"/>
      <c r="AC983" s="499"/>
      <c r="AD983" s="499"/>
    </row>
    <row r="984" spans="18:30" x14ac:dyDescent="0.25">
      <c r="R984" s="499"/>
      <c r="S984" s="499"/>
      <c r="T984" s="499"/>
      <c r="U984" s="499"/>
      <c r="V984" s="499"/>
      <c r="W984" s="499"/>
      <c r="X984" s="499"/>
      <c r="Y984" s="499"/>
      <c r="Z984" s="499"/>
      <c r="AA984" s="499"/>
      <c r="AB984" s="499"/>
      <c r="AC984" s="499"/>
      <c r="AD984" s="499"/>
    </row>
    <row r="985" spans="18:30" x14ac:dyDescent="0.25">
      <c r="R985" s="499"/>
      <c r="S985" s="499"/>
      <c r="T985" s="499"/>
      <c r="U985" s="499"/>
      <c r="V985" s="499"/>
      <c r="W985" s="499"/>
      <c r="X985" s="499"/>
      <c r="Y985" s="499"/>
      <c r="Z985" s="499"/>
      <c r="AA985" s="499"/>
      <c r="AB985" s="499"/>
      <c r="AC985" s="499"/>
      <c r="AD985" s="499"/>
    </row>
    <row r="986" spans="18:30" x14ac:dyDescent="0.25">
      <c r="R986" s="499"/>
      <c r="S986" s="499"/>
      <c r="T986" s="499"/>
      <c r="U986" s="499"/>
      <c r="V986" s="499"/>
      <c r="W986" s="499"/>
      <c r="X986" s="499"/>
      <c r="Y986" s="499"/>
      <c r="Z986" s="499"/>
      <c r="AA986" s="499"/>
      <c r="AB986" s="499"/>
      <c r="AC986" s="499"/>
      <c r="AD986" s="499"/>
    </row>
    <row r="987" spans="18:30" x14ac:dyDescent="0.25">
      <c r="R987" s="499"/>
      <c r="S987" s="499"/>
      <c r="T987" s="499"/>
      <c r="U987" s="499"/>
      <c r="V987" s="499"/>
      <c r="W987" s="499"/>
      <c r="X987" s="499"/>
      <c r="Y987" s="499"/>
      <c r="Z987" s="499"/>
      <c r="AA987" s="499"/>
      <c r="AB987" s="499"/>
      <c r="AC987" s="499"/>
      <c r="AD987" s="499"/>
    </row>
    <row r="988" spans="18:30" x14ac:dyDescent="0.25">
      <c r="R988" s="499"/>
      <c r="S988" s="499"/>
      <c r="T988" s="499"/>
      <c r="U988" s="499"/>
      <c r="V988" s="499"/>
      <c r="W988" s="499"/>
      <c r="X988" s="499"/>
      <c r="Y988" s="499"/>
      <c r="Z988" s="499"/>
      <c r="AA988" s="499"/>
      <c r="AB988" s="499"/>
      <c r="AC988" s="499"/>
      <c r="AD988" s="499"/>
    </row>
    <row r="989" spans="18:30" x14ac:dyDescent="0.25">
      <c r="R989" s="499"/>
      <c r="S989" s="499"/>
      <c r="T989" s="499"/>
      <c r="U989" s="499"/>
      <c r="V989" s="499"/>
      <c r="W989" s="499"/>
      <c r="X989" s="499"/>
      <c r="Y989" s="499"/>
      <c r="Z989" s="499"/>
      <c r="AA989" s="499"/>
      <c r="AB989" s="499"/>
      <c r="AC989" s="499"/>
      <c r="AD989" s="499"/>
    </row>
    <row r="990" spans="18:30" x14ac:dyDescent="0.25">
      <c r="R990" s="499"/>
      <c r="S990" s="499"/>
      <c r="T990" s="499"/>
      <c r="U990" s="499"/>
      <c r="V990" s="499"/>
      <c r="W990" s="499"/>
      <c r="X990" s="499"/>
      <c r="Y990" s="499"/>
      <c r="Z990" s="499"/>
      <c r="AA990" s="499"/>
      <c r="AB990" s="499"/>
      <c r="AC990" s="499"/>
      <c r="AD990" s="499"/>
    </row>
    <row r="991" spans="18:30" x14ac:dyDescent="0.25">
      <c r="R991" s="499"/>
      <c r="S991" s="499"/>
      <c r="T991" s="499"/>
      <c r="U991" s="499"/>
      <c r="V991" s="499"/>
      <c r="W991" s="499"/>
      <c r="X991" s="499"/>
      <c r="Y991" s="499"/>
      <c r="Z991" s="499"/>
      <c r="AA991" s="499"/>
      <c r="AB991" s="499"/>
      <c r="AC991" s="499"/>
      <c r="AD991" s="499"/>
    </row>
    <row r="992" spans="18:30" x14ac:dyDescent="0.25">
      <c r="R992" s="499"/>
      <c r="S992" s="499"/>
      <c r="T992" s="499"/>
      <c r="U992" s="499"/>
      <c r="V992" s="499"/>
      <c r="W992" s="499"/>
      <c r="X992" s="499"/>
      <c r="Y992" s="499"/>
      <c r="Z992" s="499"/>
      <c r="AA992" s="499"/>
      <c r="AB992" s="499"/>
      <c r="AC992" s="499"/>
      <c r="AD992" s="499"/>
    </row>
    <row r="993" spans="18:30" x14ac:dyDescent="0.25">
      <c r="R993" s="499"/>
      <c r="S993" s="499"/>
      <c r="T993" s="499"/>
      <c r="U993" s="499"/>
      <c r="V993" s="499"/>
      <c r="W993" s="499"/>
      <c r="X993" s="499"/>
      <c r="Y993" s="499"/>
      <c r="Z993" s="499"/>
      <c r="AA993" s="499"/>
      <c r="AB993" s="499"/>
      <c r="AC993" s="499"/>
      <c r="AD993" s="499"/>
    </row>
    <row r="994" spans="18:30" x14ac:dyDescent="0.25">
      <c r="R994" s="499"/>
      <c r="S994" s="499"/>
      <c r="T994" s="499"/>
      <c r="U994" s="499"/>
      <c r="V994" s="499"/>
      <c r="W994" s="499"/>
      <c r="X994" s="499"/>
      <c r="Y994" s="499"/>
      <c r="Z994" s="499"/>
      <c r="AA994" s="499"/>
      <c r="AB994" s="499"/>
      <c r="AC994" s="499"/>
      <c r="AD994" s="499"/>
    </row>
    <row r="995" spans="18:30" x14ac:dyDescent="0.25">
      <c r="R995" s="499"/>
      <c r="S995" s="499"/>
      <c r="T995" s="499"/>
      <c r="U995" s="499"/>
      <c r="V995" s="499"/>
      <c r="W995" s="499"/>
      <c r="X995" s="499"/>
      <c r="Y995" s="499"/>
      <c r="Z995" s="499"/>
      <c r="AA995" s="499"/>
      <c r="AB995" s="499"/>
      <c r="AC995" s="499"/>
      <c r="AD995" s="499"/>
    </row>
    <row r="996" spans="18:30" x14ac:dyDescent="0.25">
      <c r="R996" s="499"/>
      <c r="S996" s="499"/>
      <c r="T996" s="499"/>
      <c r="U996" s="499"/>
      <c r="V996" s="499"/>
      <c r="W996" s="499"/>
      <c r="X996" s="499"/>
      <c r="Y996" s="499"/>
      <c r="Z996" s="499"/>
      <c r="AA996" s="499"/>
      <c r="AB996" s="499"/>
      <c r="AC996" s="499"/>
      <c r="AD996" s="499"/>
    </row>
    <row r="997" spans="18:30" x14ac:dyDescent="0.25">
      <c r="R997" s="499"/>
      <c r="S997" s="499"/>
      <c r="T997" s="499"/>
      <c r="U997" s="499"/>
      <c r="V997" s="499"/>
      <c r="W997" s="499"/>
      <c r="X997" s="499"/>
      <c r="Y997" s="499"/>
      <c r="Z997" s="499"/>
      <c r="AA997" s="499"/>
      <c r="AB997" s="499"/>
      <c r="AC997" s="499"/>
      <c r="AD997" s="499"/>
    </row>
    <row r="998" spans="18:30" x14ac:dyDescent="0.25">
      <c r="R998" s="499"/>
      <c r="S998" s="499"/>
      <c r="T998" s="499"/>
      <c r="U998" s="499"/>
      <c r="V998" s="499"/>
      <c r="W998" s="499"/>
      <c r="X998" s="499"/>
      <c r="Y998" s="499"/>
      <c r="Z998" s="499"/>
      <c r="AA998" s="499"/>
      <c r="AB998" s="499"/>
      <c r="AC998" s="499"/>
      <c r="AD998" s="499"/>
    </row>
    <row r="999" spans="18:30" x14ac:dyDescent="0.25">
      <c r="R999" s="499"/>
      <c r="S999" s="499"/>
      <c r="T999" s="499"/>
      <c r="U999" s="499"/>
      <c r="V999" s="499"/>
      <c r="W999" s="499"/>
      <c r="X999" s="499"/>
      <c r="Y999" s="499"/>
      <c r="Z999" s="499"/>
      <c r="AA999" s="499"/>
      <c r="AB999" s="499"/>
      <c r="AC999" s="499"/>
      <c r="AD999" s="499"/>
    </row>
    <row r="1000" spans="18:30" x14ac:dyDescent="0.25">
      <c r="R1000" s="499"/>
      <c r="S1000" s="499"/>
      <c r="T1000" s="499"/>
      <c r="U1000" s="499"/>
      <c r="V1000" s="499"/>
      <c r="W1000" s="499"/>
      <c r="X1000" s="499"/>
      <c r="Y1000" s="499"/>
      <c r="Z1000" s="499"/>
      <c r="AA1000" s="499"/>
      <c r="AB1000" s="499"/>
      <c r="AC1000" s="499"/>
      <c r="AD1000" s="499"/>
    </row>
    <row r="1001" spans="18:30" x14ac:dyDescent="0.25">
      <c r="R1001" s="499"/>
      <c r="S1001" s="499"/>
      <c r="T1001" s="499"/>
      <c r="U1001" s="499"/>
      <c r="V1001" s="499"/>
      <c r="W1001" s="499"/>
      <c r="X1001" s="499"/>
      <c r="Y1001" s="499"/>
      <c r="Z1001" s="499"/>
      <c r="AA1001" s="499"/>
      <c r="AB1001" s="499"/>
      <c r="AC1001" s="499"/>
      <c r="AD1001" s="499"/>
    </row>
    <row r="1002" spans="18:30" x14ac:dyDescent="0.25">
      <c r="R1002" s="499"/>
      <c r="S1002" s="499"/>
      <c r="T1002" s="499"/>
      <c r="U1002" s="499"/>
      <c r="V1002" s="499"/>
      <c r="W1002" s="499"/>
      <c r="X1002" s="499"/>
      <c r="Y1002" s="499"/>
      <c r="Z1002" s="499"/>
      <c r="AA1002" s="499"/>
      <c r="AB1002" s="499"/>
      <c r="AC1002" s="499"/>
      <c r="AD1002" s="499"/>
    </row>
    <row r="1003" spans="18:30" x14ac:dyDescent="0.25">
      <c r="R1003" s="499"/>
      <c r="S1003" s="499"/>
      <c r="T1003" s="499"/>
      <c r="U1003" s="499"/>
      <c r="V1003" s="499"/>
      <c r="W1003" s="499"/>
      <c r="X1003" s="499"/>
      <c r="Y1003" s="499"/>
      <c r="Z1003" s="499"/>
      <c r="AA1003" s="499"/>
      <c r="AB1003" s="499"/>
      <c r="AC1003" s="499"/>
      <c r="AD1003" s="499"/>
    </row>
    <row r="1004" spans="18:30" x14ac:dyDescent="0.25">
      <c r="R1004" s="499"/>
      <c r="S1004" s="499"/>
      <c r="T1004" s="499"/>
      <c r="U1004" s="499"/>
      <c r="V1004" s="499"/>
      <c r="W1004" s="499"/>
      <c r="X1004" s="499"/>
      <c r="Y1004" s="499"/>
      <c r="Z1004" s="499"/>
      <c r="AA1004" s="499"/>
      <c r="AB1004" s="499"/>
      <c r="AC1004" s="499"/>
      <c r="AD1004" s="499"/>
    </row>
    <row r="1005" spans="18:30" x14ac:dyDescent="0.25">
      <c r="R1005" s="499"/>
      <c r="S1005" s="499"/>
      <c r="T1005" s="499"/>
      <c r="U1005" s="499"/>
      <c r="V1005" s="499"/>
      <c r="W1005" s="499"/>
      <c r="X1005" s="499"/>
      <c r="Y1005" s="499"/>
      <c r="Z1005" s="499"/>
      <c r="AA1005" s="499"/>
      <c r="AB1005" s="499"/>
      <c r="AC1005" s="499"/>
      <c r="AD1005" s="499"/>
    </row>
    <row r="1006" spans="18:30" x14ac:dyDescent="0.25">
      <c r="R1006" s="499"/>
      <c r="S1006" s="499"/>
      <c r="T1006" s="499"/>
      <c r="U1006" s="499"/>
      <c r="V1006" s="499"/>
      <c r="W1006" s="499"/>
      <c r="X1006" s="499"/>
      <c r="Y1006" s="499"/>
      <c r="Z1006" s="499"/>
      <c r="AA1006" s="499"/>
      <c r="AB1006" s="499"/>
      <c r="AC1006" s="499"/>
      <c r="AD1006" s="499"/>
    </row>
    <row r="1007" spans="18:30" x14ac:dyDescent="0.25">
      <c r="R1007" s="499"/>
      <c r="S1007" s="499"/>
      <c r="T1007" s="499"/>
      <c r="U1007" s="499"/>
      <c r="V1007" s="499"/>
      <c r="W1007" s="499"/>
      <c r="X1007" s="499"/>
      <c r="Y1007" s="499"/>
      <c r="Z1007" s="499"/>
      <c r="AA1007" s="499"/>
      <c r="AB1007" s="499"/>
      <c r="AC1007" s="499"/>
      <c r="AD1007" s="499"/>
    </row>
    <row r="1008" spans="18:30" x14ac:dyDescent="0.25">
      <c r="R1008" s="499"/>
      <c r="S1008" s="499"/>
      <c r="T1008" s="499"/>
      <c r="U1008" s="499"/>
      <c r="V1008" s="499"/>
      <c r="W1008" s="499"/>
      <c r="X1008" s="499"/>
      <c r="Y1008" s="499"/>
      <c r="Z1008" s="499"/>
      <c r="AA1008" s="499"/>
      <c r="AB1008" s="499"/>
      <c r="AC1008" s="499"/>
      <c r="AD1008" s="499"/>
    </row>
    <row r="1009" spans="18:30" x14ac:dyDescent="0.25">
      <c r="R1009" s="499"/>
      <c r="S1009" s="499"/>
      <c r="T1009" s="499"/>
      <c r="U1009" s="499"/>
      <c r="V1009" s="499"/>
      <c r="W1009" s="499"/>
      <c r="X1009" s="499"/>
      <c r="Y1009" s="499"/>
      <c r="Z1009" s="499"/>
      <c r="AA1009" s="499"/>
      <c r="AB1009" s="499"/>
      <c r="AC1009" s="499"/>
      <c r="AD1009" s="499"/>
    </row>
    <row r="1010" spans="18:30" x14ac:dyDescent="0.25">
      <c r="R1010" s="499"/>
      <c r="S1010" s="499"/>
      <c r="T1010" s="499"/>
      <c r="U1010" s="499"/>
      <c r="V1010" s="499"/>
      <c r="W1010" s="499"/>
      <c r="X1010" s="499"/>
      <c r="Y1010" s="499"/>
      <c r="Z1010" s="499"/>
      <c r="AA1010" s="499"/>
      <c r="AB1010" s="499"/>
      <c r="AC1010" s="499"/>
      <c r="AD1010" s="499"/>
    </row>
    <row r="1011" spans="18:30" x14ac:dyDescent="0.25">
      <c r="R1011" s="499"/>
      <c r="S1011" s="499"/>
      <c r="T1011" s="499"/>
      <c r="U1011" s="499"/>
      <c r="V1011" s="499"/>
      <c r="W1011" s="499"/>
      <c r="X1011" s="499"/>
      <c r="Y1011" s="499"/>
      <c r="Z1011" s="499"/>
      <c r="AA1011" s="499"/>
      <c r="AB1011" s="499"/>
      <c r="AC1011" s="499"/>
      <c r="AD1011" s="499"/>
    </row>
    <row r="1012" spans="18:30" x14ac:dyDescent="0.25">
      <c r="R1012" s="499"/>
      <c r="S1012" s="499"/>
      <c r="T1012" s="499"/>
      <c r="U1012" s="499"/>
      <c r="V1012" s="499"/>
      <c r="W1012" s="499"/>
      <c r="X1012" s="499"/>
      <c r="Y1012" s="499"/>
      <c r="Z1012" s="499"/>
      <c r="AA1012" s="499"/>
      <c r="AB1012" s="499"/>
      <c r="AC1012" s="499"/>
      <c r="AD1012" s="499"/>
    </row>
    <row r="1013" spans="18:30" x14ac:dyDescent="0.25">
      <c r="R1013" s="499"/>
      <c r="S1013" s="499"/>
      <c r="T1013" s="499"/>
      <c r="U1013" s="499"/>
      <c r="V1013" s="499"/>
      <c r="W1013" s="499"/>
      <c r="X1013" s="499"/>
      <c r="Y1013" s="499"/>
      <c r="Z1013" s="499"/>
      <c r="AA1013" s="499"/>
      <c r="AB1013" s="499"/>
      <c r="AC1013" s="499"/>
      <c r="AD1013" s="499"/>
    </row>
    <row r="1014" spans="18:30" x14ac:dyDescent="0.25">
      <c r="R1014" s="499"/>
      <c r="S1014" s="499"/>
      <c r="T1014" s="499"/>
      <c r="U1014" s="499"/>
      <c r="V1014" s="499"/>
      <c r="W1014" s="499"/>
      <c r="X1014" s="499"/>
      <c r="Y1014" s="499"/>
      <c r="Z1014" s="499"/>
      <c r="AA1014" s="499"/>
      <c r="AB1014" s="499"/>
      <c r="AC1014" s="499"/>
      <c r="AD1014" s="499"/>
    </row>
    <row r="1015" spans="18:30" x14ac:dyDescent="0.25">
      <c r="R1015" s="499"/>
      <c r="S1015" s="499"/>
      <c r="T1015" s="499"/>
      <c r="U1015" s="499"/>
      <c r="V1015" s="499"/>
      <c r="W1015" s="499"/>
      <c r="X1015" s="499"/>
      <c r="Y1015" s="499"/>
      <c r="Z1015" s="499"/>
      <c r="AA1015" s="499"/>
      <c r="AB1015" s="499"/>
      <c r="AC1015" s="499"/>
      <c r="AD1015" s="499"/>
    </row>
    <row r="1016" spans="18:30" x14ac:dyDescent="0.25">
      <c r="R1016" s="499"/>
      <c r="S1016" s="499"/>
      <c r="T1016" s="499"/>
      <c r="U1016" s="499"/>
      <c r="V1016" s="499"/>
      <c r="W1016" s="499"/>
      <c r="X1016" s="499"/>
      <c r="Y1016" s="499"/>
      <c r="Z1016" s="499"/>
      <c r="AA1016" s="499"/>
      <c r="AB1016" s="499"/>
      <c r="AC1016" s="499"/>
      <c r="AD1016" s="499"/>
    </row>
    <row r="1017" spans="18:30" x14ac:dyDescent="0.25">
      <c r="R1017" s="499"/>
      <c r="S1017" s="499"/>
      <c r="T1017" s="499"/>
      <c r="U1017" s="499"/>
      <c r="V1017" s="499"/>
      <c r="W1017" s="499"/>
      <c r="X1017" s="499"/>
      <c r="Y1017" s="499"/>
      <c r="Z1017" s="499"/>
      <c r="AA1017" s="499"/>
      <c r="AB1017" s="499"/>
      <c r="AC1017" s="499"/>
      <c r="AD1017" s="499"/>
    </row>
    <row r="1018" spans="18:30" x14ac:dyDescent="0.25">
      <c r="R1018" s="499"/>
      <c r="S1018" s="499"/>
      <c r="T1018" s="499"/>
      <c r="U1018" s="499"/>
      <c r="V1018" s="499"/>
      <c r="W1018" s="499"/>
      <c r="X1018" s="499"/>
      <c r="Y1018" s="499"/>
      <c r="Z1018" s="499"/>
      <c r="AA1018" s="499"/>
      <c r="AB1018" s="499"/>
      <c r="AC1018" s="499"/>
      <c r="AD1018" s="499"/>
    </row>
    <row r="1019" spans="18:30" x14ac:dyDescent="0.25">
      <c r="R1019" s="499"/>
      <c r="S1019" s="499"/>
      <c r="T1019" s="499"/>
      <c r="U1019" s="499"/>
      <c r="V1019" s="499"/>
      <c r="W1019" s="499"/>
      <c r="X1019" s="499"/>
      <c r="Y1019" s="499"/>
      <c r="Z1019" s="499"/>
      <c r="AA1019" s="499"/>
      <c r="AB1019" s="499"/>
      <c r="AC1019" s="499"/>
      <c r="AD1019" s="499"/>
    </row>
    <row r="1020" spans="18:30" x14ac:dyDescent="0.25">
      <c r="R1020" s="499"/>
      <c r="S1020" s="499"/>
      <c r="T1020" s="499"/>
      <c r="U1020" s="499"/>
      <c r="V1020" s="499"/>
      <c r="W1020" s="499"/>
      <c r="X1020" s="499"/>
      <c r="Y1020" s="499"/>
      <c r="Z1020" s="499"/>
      <c r="AA1020" s="499"/>
      <c r="AB1020" s="499"/>
      <c r="AC1020" s="499"/>
      <c r="AD1020" s="499"/>
    </row>
    <row r="1021" spans="18:30" x14ac:dyDescent="0.25">
      <c r="R1021" s="499"/>
      <c r="S1021" s="499"/>
      <c r="T1021" s="499"/>
      <c r="U1021" s="499"/>
      <c r="V1021" s="499"/>
      <c r="W1021" s="499"/>
      <c r="X1021" s="499"/>
      <c r="Y1021" s="499"/>
      <c r="Z1021" s="499"/>
      <c r="AA1021" s="499"/>
      <c r="AB1021" s="499"/>
      <c r="AC1021" s="499"/>
      <c r="AD1021" s="499"/>
    </row>
    <row r="1022" spans="18:30" x14ac:dyDescent="0.25">
      <c r="R1022" s="499"/>
      <c r="S1022" s="499"/>
      <c r="T1022" s="499"/>
      <c r="U1022" s="499"/>
      <c r="V1022" s="499"/>
      <c r="W1022" s="499"/>
      <c r="X1022" s="499"/>
      <c r="Y1022" s="499"/>
      <c r="Z1022" s="499"/>
      <c r="AA1022" s="499"/>
      <c r="AB1022" s="499"/>
      <c r="AC1022" s="499"/>
      <c r="AD1022" s="499"/>
    </row>
    <row r="1023" spans="18:30" x14ac:dyDescent="0.25">
      <c r="R1023" s="499"/>
      <c r="S1023" s="499"/>
      <c r="T1023" s="499"/>
      <c r="U1023" s="499"/>
      <c r="V1023" s="499"/>
      <c r="W1023" s="499"/>
      <c r="X1023" s="499"/>
      <c r="Y1023" s="499"/>
      <c r="Z1023" s="499"/>
      <c r="AA1023" s="499"/>
      <c r="AB1023" s="499"/>
      <c r="AC1023" s="499"/>
      <c r="AD1023" s="499"/>
    </row>
    <row r="1024" spans="18:30" x14ac:dyDescent="0.25">
      <c r="R1024" s="499"/>
      <c r="S1024" s="499"/>
      <c r="T1024" s="499"/>
      <c r="U1024" s="499"/>
      <c r="V1024" s="499"/>
      <c r="W1024" s="499"/>
      <c r="X1024" s="499"/>
      <c r="Y1024" s="499"/>
      <c r="Z1024" s="499"/>
      <c r="AA1024" s="499"/>
      <c r="AB1024" s="499"/>
      <c r="AC1024" s="499"/>
      <c r="AD1024" s="499"/>
    </row>
    <row r="1025" spans="18:30" x14ac:dyDescent="0.25">
      <c r="R1025" s="499"/>
      <c r="S1025" s="499"/>
      <c r="T1025" s="499"/>
      <c r="U1025" s="499"/>
      <c r="V1025" s="499"/>
      <c r="W1025" s="499"/>
      <c r="X1025" s="499"/>
      <c r="Y1025" s="499"/>
      <c r="Z1025" s="499"/>
      <c r="AA1025" s="499"/>
      <c r="AB1025" s="499"/>
      <c r="AC1025" s="499"/>
      <c r="AD1025" s="499"/>
    </row>
    <row r="1026" spans="18:30" x14ac:dyDescent="0.25">
      <c r="R1026" s="499"/>
      <c r="S1026" s="499"/>
      <c r="T1026" s="499"/>
      <c r="U1026" s="499"/>
      <c r="V1026" s="499"/>
      <c r="W1026" s="499"/>
      <c r="X1026" s="499"/>
      <c r="Y1026" s="499"/>
      <c r="Z1026" s="499"/>
      <c r="AA1026" s="499"/>
      <c r="AB1026" s="499"/>
      <c r="AC1026" s="499"/>
      <c r="AD1026" s="499"/>
    </row>
    <row r="1027" spans="18:30" x14ac:dyDescent="0.25">
      <c r="R1027" s="499"/>
      <c r="S1027" s="499"/>
      <c r="T1027" s="499"/>
      <c r="U1027" s="499"/>
      <c r="V1027" s="499"/>
      <c r="W1027" s="499"/>
      <c r="X1027" s="499"/>
      <c r="Y1027" s="499"/>
      <c r="Z1027" s="499"/>
      <c r="AA1027" s="499"/>
      <c r="AB1027" s="499"/>
      <c r="AC1027" s="499"/>
      <c r="AD1027" s="499"/>
    </row>
    <row r="1028" spans="18:30" x14ac:dyDescent="0.25">
      <c r="R1028" s="499"/>
      <c r="S1028" s="499"/>
      <c r="T1028" s="499"/>
      <c r="U1028" s="499"/>
      <c r="V1028" s="499"/>
      <c r="W1028" s="499"/>
      <c r="X1028" s="499"/>
      <c r="Y1028" s="499"/>
      <c r="Z1028" s="499"/>
      <c r="AA1028" s="499"/>
      <c r="AB1028" s="499"/>
      <c r="AC1028" s="499"/>
      <c r="AD1028" s="499"/>
    </row>
    <row r="1029" spans="18:30" x14ac:dyDescent="0.25">
      <c r="R1029" s="499"/>
      <c r="S1029" s="499"/>
      <c r="T1029" s="499"/>
      <c r="U1029" s="499"/>
      <c r="V1029" s="499"/>
      <c r="W1029" s="499"/>
      <c r="X1029" s="499"/>
      <c r="Y1029" s="499"/>
      <c r="Z1029" s="499"/>
      <c r="AA1029" s="499"/>
      <c r="AB1029" s="499"/>
      <c r="AC1029" s="499"/>
      <c r="AD1029" s="499"/>
    </row>
    <row r="1030" spans="18:30" x14ac:dyDescent="0.25">
      <c r="R1030" s="499"/>
      <c r="S1030" s="499"/>
      <c r="T1030" s="499"/>
      <c r="U1030" s="499"/>
      <c r="V1030" s="499"/>
      <c r="W1030" s="499"/>
      <c r="X1030" s="499"/>
      <c r="Y1030" s="499"/>
      <c r="Z1030" s="499"/>
      <c r="AA1030" s="499"/>
      <c r="AB1030" s="499"/>
      <c r="AC1030" s="499"/>
      <c r="AD1030" s="499"/>
    </row>
    <row r="1031" spans="18:30" x14ac:dyDescent="0.25">
      <c r="R1031" s="499"/>
      <c r="S1031" s="499"/>
      <c r="T1031" s="499"/>
      <c r="U1031" s="499"/>
      <c r="V1031" s="499"/>
      <c r="W1031" s="499"/>
      <c r="X1031" s="499"/>
      <c r="Y1031" s="499"/>
      <c r="Z1031" s="499"/>
      <c r="AA1031" s="499"/>
      <c r="AB1031" s="499"/>
      <c r="AC1031" s="499"/>
      <c r="AD1031" s="499"/>
    </row>
    <row r="1032" spans="18:30" x14ac:dyDescent="0.25">
      <c r="R1032" s="499"/>
      <c r="S1032" s="499"/>
      <c r="T1032" s="499"/>
      <c r="U1032" s="499"/>
      <c r="V1032" s="499"/>
      <c r="W1032" s="499"/>
      <c r="X1032" s="499"/>
      <c r="Y1032" s="499"/>
      <c r="Z1032" s="499"/>
      <c r="AA1032" s="499"/>
      <c r="AB1032" s="499"/>
      <c r="AC1032" s="499"/>
      <c r="AD1032" s="499"/>
    </row>
    <row r="1033" spans="18:30" x14ac:dyDescent="0.25">
      <c r="R1033" s="499"/>
      <c r="S1033" s="499"/>
      <c r="T1033" s="499"/>
      <c r="U1033" s="499"/>
      <c r="V1033" s="499"/>
      <c r="W1033" s="499"/>
      <c r="X1033" s="499"/>
      <c r="Y1033" s="499"/>
      <c r="Z1033" s="499"/>
      <c r="AA1033" s="499"/>
      <c r="AB1033" s="499"/>
      <c r="AC1033" s="499"/>
      <c r="AD1033" s="499"/>
    </row>
    <row r="1034" spans="18:30" x14ac:dyDescent="0.25">
      <c r="R1034" s="499"/>
      <c r="S1034" s="499"/>
      <c r="T1034" s="499"/>
      <c r="U1034" s="499"/>
      <c r="V1034" s="499"/>
      <c r="W1034" s="499"/>
      <c r="X1034" s="499"/>
      <c r="Y1034" s="499"/>
      <c r="Z1034" s="499"/>
      <c r="AA1034" s="499"/>
      <c r="AB1034" s="499"/>
      <c r="AC1034" s="499"/>
      <c r="AD1034" s="499"/>
    </row>
    <row r="1035" spans="18:30" x14ac:dyDescent="0.25">
      <c r="R1035" s="499"/>
      <c r="S1035" s="499"/>
      <c r="T1035" s="499"/>
      <c r="U1035" s="499"/>
      <c r="V1035" s="499"/>
      <c r="W1035" s="499"/>
      <c r="X1035" s="499"/>
      <c r="Y1035" s="499"/>
      <c r="Z1035" s="499"/>
      <c r="AA1035" s="499"/>
      <c r="AB1035" s="499"/>
      <c r="AC1035" s="499"/>
      <c r="AD1035" s="499"/>
    </row>
    <row r="1036" spans="18:30" x14ac:dyDescent="0.25">
      <c r="R1036" s="499"/>
      <c r="S1036" s="499"/>
      <c r="T1036" s="499"/>
      <c r="U1036" s="499"/>
      <c r="V1036" s="499"/>
      <c r="W1036" s="499"/>
      <c r="X1036" s="499"/>
      <c r="Y1036" s="499"/>
      <c r="Z1036" s="499"/>
      <c r="AA1036" s="499"/>
      <c r="AB1036" s="499"/>
      <c r="AC1036" s="499"/>
      <c r="AD1036" s="499"/>
    </row>
    <row r="1037" spans="18:30" x14ac:dyDescent="0.25">
      <c r="R1037" s="499"/>
      <c r="S1037" s="499"/>
      <c r="T1037" s="499"/>
      <c r="U1037" s="499"/>
      <c r="V1037" s="499"/>
      <c r="W1037" s="499"/>
      <c r="X1037" s="499"/>
      <c r="Y1037" s="499"/>
      <c r="Z1037" s="499"/>
      <c r="AA1037" s="499"/>
      <c r="AB1037" s="499"/>
      <c r="AC1037" s="499"/>
      <c r="AD1037" s="499"/>
    </row>
    <row r="1038" spans="18:30" x14ac:dyDescent="0.25">
      <c r="R1038" s="499"/>
      <c r="S1038" s="499"/>
      <c r="T1038" s="499"/>
      <c r="U1038" s="499"/>
      <c r="V1038" s="499"/>
      <c r="W1038" s="499"/>
      <c r="X1038" s="499"/>
      <c r="Y1038" s="499"/>
      <c r="Z1038" s="499"/>
      <c r="AA1038" s="499"/>
      <c r="AB1038" s="499"/>
      <c r="AC1038" s="499"/>
      <c r="AD1038" s="499"/>
    </row>
    <row r="1039" spans="18:30" x14ac:dyDescent="0.25">
      <c r="R1039" s="499"/>
      <c r="S1039" s="499"/>
      <c r="T1039" s="499"/>
      <c r="U1039" s="499"/>
      <c r="V1039" s="499"/>
      <c r="W1039" s="499"/>
      <c r="X1039" s="499"/>
      <c r="Y1039" s="499"/>
      <c r="Z1039" s="499"/>
      <c r="AA1039" s="499"/>
      <c r="AB1039" s="499"/>
      <c r="AC1039" s="499"/>
      <c r="AD1039" s="499"/>
    </row>
    <row r="1040" spans="18:30" x14ac:dyDescent="0.25">
      <c r="R1040" s="499"/>
      <c r="S1040" s="499"/>
      <c r="T1040" s="499"/>
      <c r="U1040" s="499"/>
      <c r="V1040" s="499"/>
      <c r="W1040" s="499"/>
      <c r="X1040" s="499"/>
      <c r="Y1040" s="499"/>
      <c r="Z1040" s="499"/>
      <c r="AA1040" s="499"/>
      <c r="AB1040" s="499"/>
      <c r="AC1040" s="499"/>
      <c r="AD1040" s="499"/>
    </row>
    <row r="1041" spans="18:30" x14ac:dyDescent="0.25">
      <c r="R1041" s="499"/>
      <c r="S1041" s="499"/>
      <c r="T1041" s="499"/>
      <c r="U1041" s="499"/>
      <c r="V1041" s="499"/>
      <c r="W1041" s="499"/>
      <c r="X1041" s="499"/>
      <c r="Y1041" s="499"/>
      <c r="Z1041" s="499"/>
      <c r="AA1041" s="499"/>
      <c r="AB1041" s="499"/>
      <c r="AC1041" s="499"/>
      <c r="AD1041" s="499"/>
    </row>
    <row r="1042" spans="18:30" x14ac:dyDescent="0.25">
      <c r="R1042" s="499"/>
      <c r="S1042" s="499"/>
      <c r="T1042" s="499"/>
      <c r="U1042" s="499"/>
      <c r="V1042" s="499"/>
      <c r="W1042" s="499"/>
      <c r="X1042" s="499"/>
      <c r="Y1042" s="499"/>
      <c r="Z1042" s="499"/>
      <c r="AA1042" s="499"/>
      <c r="AB1042" s="499"/>
      <c r="AC1042" s="499"/>
      <c r="AD1042" s="499"/>
    </row>
    <row r="1043" spans="18:30" x14ac:dyDescent="0.25">
      <c r="R1043" s="499"/>
      <c r="S1043" s="499"/>
      <c r="T1043" s="499"/>
      <c r="U1043" s="499"/>
      <c r="V1043" s="499"/>
      <c r="W1043" s="499"/>
      <c r="X1043" s="499"/>
      <c r="Y1043" s="499"/>
      <c r="Z1043" s="499"/>
      <c r="AA1043" s="499"/>
      <c r="AB1043" s="499"/>
      <c r="AC1043" s="499"/>
      <c r="AD1043" s="499"/>
    </row>
    <row r="1044" spans="18:30" x14ac:dyDescent="0.25">
      <c r="R1044" s="499"/>
      <c r="S1044" s="499"/>
      <c r="T1044" s="499"/>
      <c r="U1044" s="499"/>
      <c r="V1044" s="499"/>
      <c r="W1044" s="499"/>
      <c r="X1044" s="499"/>
      <c r="Y1044" s="499"/>
      <c r="Z1044" s="499"/>
      <c r="AA1044" s="499"/>
      <c r="AB1044" s="499"/>
      <c r="AC1044" s="499"/>
      <c r="AD1044" s="499"/>
    </row>
    <row r="1045" spans="18:30" x14ac:dyDescent="0.25">
      <c r="R1045" s="499"/>
      <c r="S1045" s="499"/>
      <c r="T1045" s="499"/>
      <c r="U1045" s="499"/>
      <c r="V1045" s="499"/>
      <c r="W1045" s="499"/>
      <c r="X1045" s="499"/>
      <c r="Y1045" s="499"/>
      <c r="Z1045" s="499"/>
      <c r="AA1045" s="499"/>
      <c r="AB1045" s="499"/>
      <c r="AC1045" s="499"/>
      <c r="AD1045" s="499"/>
    </row>
    <row r="1046" spans="18:30" x14ac:dyDescent="0.25">
      <c r="R1046" s="499"/>
      <c r="S1046" s="499"/>
      <c r="T1046" s="499"/>
      <c r="U1046" s="499"/>
      <c r="V1046" s="499"/>
      <c r="W1046" s="499"/>
      <c r="X1046" s="499"/>
      <c r="Y1046" s="499"/>
      <c r="Z1046" s="499"/>
      <c r="AA1046" s="499"/>
      <c r="AB1046" s="499"/>
      <c r="AC1046" s="499"/>
      <c r="AD1046" s="499"/>
    </row>
    <row r="1047" spans="18:30" x14ac:dyDescent="0.25">
      <c r="R1047" s="499"/>
      <c r="S1047" s="499"/>
      <c r="T1047" s="499"/>
      <c r="U1047" s="499"/>
      <c r="V1047" s="499"/>
      <c r="W1047" s="499"/>
      <c r="X1047" s="499"/>
      <c r="Y1047" s="499"/>
      <c r="Z1047" s="499"/>
      <c r="AA1047" s="499"/>
      <c r="AB1047" s="499"/>
      <c r="AC1047" s="499"/>
      <c r="AD1047" s="499"/>
    </row>
    <row r="1048" spans="18:30" x14ac:dyDescent="0.25">
      <c r="R1048" s="499"/>
      <c r="S1048" s="499"/>
      <c r="T1048" s="499"/>
      <c r="U1048" s="499"/>
      <c r="V1048" s="499"/>
      <c r="W1048" s="499"/>
      <c r="X1048" s="499"/>
      <c r="Y1048" s="499"/>
      <c r="Z1048" s="499"/>
      <c r="AA1048" s="499"/>
      <c r="AB1048" s="499"/>
      <c r="AC1048" s="499"/>
      <c r="AD1048" s="499"/>
    </row>
    <row r="1049" spans="18:30" x14ac:dyDescent="0.25">
      <c r="R1049" s="499"/>
      <c r="S1049" s="499"/>
      <c r="T1049" s="499"/>
      <c r="U1049" s="499"/>
      <c r="V1049" s="499"/>
      <c r="W1049" s="499"/>
      <c r="X1049" s="499"/>
      <c r="Y1049" s="499"/>
      <c r="Z1049" s="499"/>
      <c r="AA1049" s="499"/>
      <c r="AB1049" s="499"/>
      <c r="AC1049" s="499"/>
      <c r="AD1049" s="499"/>
    </row>
    <row r="1050" spans="18:30" x14ac:dyDescent="0.25">
      <c r="R1050" s="499"/>
      <c r="S1050" s="499"/>
      <c r="T1050" s="499"/>
      <c r="U1050" s="499"/>
      <c r="V1050" s="499"/>
      <c r="W1050" s="499"/>
      <c r="X1050" s="499"/>
      <c r="Y1050" s="499"/>
      <c r="Z1050" s="499"/>
      <c r="AA1050" s="499"/>
      <c r="AB1050" s="499"/>
      <c r="AC1050" s="499"/>
      <c r="AD1050" s="499"/>
    </row>
    <row r="1051" spans="18:30" x14ac:dyDescent="0.25">
      <c r="R1051" s="499"/>
      <c r="S1051" s="499"/>
      <c r="T1051" s="499"/>
      <c r="U1051" s="499"/>
      <c r="V1051" s="499"/>
      <c r="W1051" s="499"/>
      <c r="X1051" s="499"/>
      <c r="Y1051" s="499"/>
      <c r="Z1051" s="499"/>
      <c r="AA1051" s="499"/>
      <c r="AB1051" s="499"/>
      <c r="AC1051" s="499"/>
      <c r="AD1051" s="499"/>
    </row>
    <row r="1052" spans="18:30" x14ac:dyDescent="0.25">
      <c r="R1052" s="499"/>
      <c r="S1052" s="499"/>
      <c r="T1052" s="499"/>
      <c r="U1052" s="499"/>
      <c r="V1052" s="499"/>
      <c r="W1052" s="499"/>
      <c r="X1052" s="499"/>
      <c r="Y1052" s="499"/>
      <c r="Z1052" s="499"/>
      <c r="AA1052" s="499"/>
      <c r="AB1052" s="499"/>
      <c r="AC1052" s="499"/>
      <c r="AD1052" s="499"/>
    </row>
    <row r="1053" spans="18:30" x14ac:dyDescent="0.25">
      <c r="R1053" s="499"/>
      <c r="S1053" s="499"/>
      <c r="T1053" s="499"/>
      <c r="U1053" s="499"/>
      <c r="V1053" s="499"/>
      <c r="W1053" s="499"/>
      <c r="X1053" s="499"/>
      <c r="Y1053" s="499"/>
      <c r="Z1053" s="499"/>
      <c r="AA1053" s="499"/>
      <c r="AB1053" s="499"/>
      <c r="AC1053" s="499"/>
      <c r="AD1053" s="499"/>
    </row>
    <row r="1054" spans="18:30" x14ac:dyDescent="0.25">
      <c r="R1054" s="499"/>
      <c r="S1054" s="499"/>
      <c r="T1054" s="499"/>
      <c r="U1054" s="499"/>
      <c r="V1054" s="499"/>
      <c r="W1054" s="499"/>
      <c r="X1054" s="499"/>
      <c r="Y1054" s="499"/>
      <c r="Z1054" s="499"/>
      <c r="AA1054" s="499"/>
      <c r="AB1054" s="499"/>
      <c r="AC1054" s="499"/>
      <c r="AD1054" s="499"/>
    </row>
    <row r="1055" spans="18:30" x14ac:dyDescent="0.25">
      <c r="R1055" s="499"/>
      <c r="S1055" s="499"/>
      <c r="T1055" s="499"/>
      <c r="U1055" s="499"/>
      <c r="V1055" s="499"/>
      <c r="W1055" s="499"/>
      <c r="X1055" s="499"/>
      <c r="Y1055" s="499"/>
      <c r="Z1055" s="499"/>
      <c r="AA1055" s="499"/>
      <c r="AB1055" s="499"/>
      <c r="AC1055" s="499"/>
      <c r="AD1055" s="499"/>
    </row>
    <row r="1056" spans="18:30" x14ac:dyDescent="0.25">
      <c r="R1056" s="499"/>
      <c r="S1056" s="499"/>
      <c r="T1056" s="499"/>
      <c r="U1056" s="499"/>
      <c r="V1056" s="499"/>
      <c r="W1056" s="499"/>
      <c r="X1056" s="499"/>
      <c r="Y1056" s="499"/>
      <c r="Z1056" s="499"/>
      <c r="AA1056" s="499"/>
      <c r="AB1056" s="499"/>
      <c r="AC1056" s="499"/>
      <c r="AD1056" s="499"/>
    </row>
    <row r="1057" spans="18:30" x14ac:dyDescent="0.25">
      <c r="R1057" s="499"/>
      <c r="S1057" s="499"/>
      <c r="T1057" s="499"/>
      <c r="U1057" s="499"/>
      <c r="V1057" s="499"/>
      <c r="W1057" s="499"/>
      <c r="X1057" s="499"/>
      <c r="Y1057" s="499"/>
      <c r="Z1057" s="499"/>
      <c r="AA1057" s="499"/>
      <c r="AB1057" s="499"/>
      <c r="AC1057" s="499"/>
      <c r="AD1057" s="499"/>
    </row>
    <row r="1058" spans="18:30" x14ac:dyDescent="0.25">
      <c r="R1058" s="499"/>
      <c r="S1058" s="499"/>
      <c r="T1058" s="499"/>
      <c r="U1058" s="499"/>
      <c r="V1058" s="499"/>
      <c r="W1058" s="499"/>
      <c r="X1058" s="499"/>
      <c r="Y1058" s="499"/>
      <c r="Z1058" s="499"/>
      <c r="AA1058" s="499"/>
      <c r="AB1058" s="499"/>
      <c r="AC1058" s="499"/>
      <c r="AD1058" s="499"/>
    </row>
    <row r="1059" spans="18:30" x14ac:dyDescent="0.25">
      <c r="R1059" s="499"/>
      <c r="S1059" s="499"/>
      <c r="T1059" s="499"/>
      <c r="U1059" s="499"/>
      <c r="V1059" s="499"/>
      <c r="W1059" s="499"/>
      <c r="X1059" s="499"/>
      <c r="Y1059" s="499"/>
      <c r="Z1059" s="499"/>
      <c r="AA1059" s="499"/>
      <c r="AB1059" s="499"/>
      <c r="AC1059" s="499"/>
      <c r="AD1059" s="499"/>
    </row>
    <row r="1060" spans="18:30" x14ac:dyDescent="0.25">
      <c r="R1060" s="499"/>
      <c r="S1060" s="499"/>
      <c r="T1060" s="499"/>
      <c r="U1060" s="499"/>
      <c r="V1060" s="499"/>
      <c r="W1060" s="499"/>
      <c r="X1060" s="499"/>
      <c r="Y1060" s="499"/>
      <c r="Z1060" s="499"/>
      <c r="AA1060" s="499"/>
      <c r="AB1060" s="499"/>
      <c r="AC1060" s="499"/>
      <c r="AD1060" s="499"/>
    </row>
    <row r="1061" spans="18:30" x14ac:dyDescent="0.25">
      <c r="R1061" s="499"/>
      <c r="S1061" s="499"/>
      <c r="T1061" s="499"/>
      <c r="U1061" s="499"/>
      <c r="V1061" s="499"/>
      <c r="W1061" s="499"/>
      <c r="X1061" s="499"/>
      <c r="Y1061" s="499"/>
      <c r="Z1061" s="499"/>
      <c r="AA1061" s="499"/>
      <c r="AB1061" s="499"/>
      <c r="AC1061" s="499"/>
      <c r="AD1061" s="499"/>
    </row>
    <row r="1062" spans="18:30" x14ac:dyDescent="0.25">
      <c r="R1062" s="499"/>
      <c r="S1062" s="499"/>
      <c r="T1062" s="499"/>
      <c r="U1062" s="499"/>
      <c r="V1062" s="499"/>
      <c r="W1062" s="499"/>
      <c r="X1062" s="499"/>
      <c r="Y1062" s="499"/>
      <c r="Z1062" s="499"/>
      <c r="AA1062" s="499"/>
      <c r="AB1062" s="499"/>
      <c r="AC1062" s="499"/>
      <c r="AD1062" s="499"/>
    </row>
    <row r="1063" spans="18:30" x14ac:dyDescent="0.25">
      <c r="R1063" s="499"/>
      <c r="S1063" s="499"/>
      <c r="T1063" s="499"/>
      <c r="U1063" s="499"/>
      <c r="V1063" s="499"/>
      <c r="W1063" s="499"/>
      <c r="X1063" s="499"/>
      <c r="Y1063" s="499"/>
      <c r="Z1063" s="499"/>
      <c r="AA1063" s="499"/>
      <c r="AB1063" s="499"/>
      <c r="AC1063" s="499"/>
      <c r="AD1063" s="499"/>
    </row>
    <row r="1064" spans="18:30" x14ac:dyDescent="0.25">
      <c r="R1064" s="499"/>
      <c r="S1064" s="499"/>
      <c r="T1064" s="499"/>
      <c r="U1064" s="499"/>
      <c r="V1064" s="499"/>
      <c r="W1064" s="499"/>
      <c r="X1064" s="499"/>
      <c r="Y1064" s="499"/>
      <c r="Z1064" s="499"/>
      <c r="AA1064" s="499"/>
      <c r="AB1064" s="499"/>
      <c r="AC1064" s="499"/>
      <c r="AD1064" s="499"/>
    </row>
    <row r="1065" spans="18:30" x14ac:dyDescent="0.25">
      <c r="R1065" s="499"/>
      <c r="S1065" s="499"/>
      <c r="T1065" s="499"/>
      <c r="U1065" s="499"/>
      <c r="V1065" s="499"/>
      <c r="W1065" s="499"/>
      <c r="X1065" s="499"/>
      <c r="Y1065" s="499"/>
      <c r="Z1065" s="499"/>
      <c r="AA1065" s="499"/>
      <c r="AB1065" s="499"/>
      <c r="AC1065" s="499"/>
      <c r="AD1065" s="499"/>
    </row>
    <row r="1066" spans="18:30" x14ac:dyDescent="0.25">
      <c r="R1066" s="499"/>
      <c r="S1066" s="499"/>
      <c r="T1066" s="499"/>
      <c r="U1066" s="499"/>
      <c r="V1066" s="499"/>
      <c r="W1066" s="499"/>
      <c r="X1066" s="499"/>
      <c r="Y1066" s="499"/>
      <c r="Z1066" s="499"/>
      <c r="AA1066" s="499"/>
      <c r="AB1066" s="499"/>
      <c r="AC1066" s="499"/>
      <c r="AD1066" s="499"/>
    </row>
    <row r="1067" spans="18:30" x14ac:dyDescent="0.25">
      <c r="R1067" s="499"/>
      <c r="S1067" s="499"/>
      <c r="T1067" s="499"/>
      <c r="U1067" s="499"/>
      <c r="V1067" s="499"/>
      <c r="W1067" s="499"/>
      <c r="X1067" s="499"/>
      <c r="Y1067" s="499"/>
      <c r="Z1067" s="499"/>
      <c r="AA1067" s="499"/>
      <c r="AB1067" s="499"/>
      <c r="AC1067" s="499"/>
      <c r="AD1067" s="499"/>
    </row>
    <row r="1068" spans="18:30" x14ac:dyDescent="0.25">
      <c r="R1068" s="499"/>
      <c r="S1068" s="499"/>
      <c r="T1068" s="499"/>
      <c r="U1068" s="499"/>
      <c r="V1068" s="499"/>
      <c r="W1068" s="499"/>
      <c r="X1068" s="499"/>
      <c r="Y1068" s="499"/>
      <c r="Z1068" s="499"/>
      <c r="AA1068" s="499"/>
      <c r="AB1068" s="499"/>
      <c r="AC1068" s="499"/>
      <c r="AD1068" s="499"/>
    </row>
    <row r="1069" spans="18:30" x14ac:dyDescent="0.25">
      <c r="R1069" s="499"/>
      <c r="S1069" s="499"/>
      <c r="T1069" s="499"/>
      <c r="U1069" s="499"/>
      <c r="V1069" s="499"/>
      <c r="W1069" s="499"/>
      <c r="X1069" s="499"/>
      <c r="Y1069" s="499"/>
      <c r="Z1069" s="499"/>
      <c r="AA1069" s="499"/>
      <c r="AB1069" s="499"/>
      <c r="AC1069" s="499"/>
      <c r="AD1069" s="499"/>
    </row>
    <row r="1070" spans="18:30" x14ac:dyDescent="0.25">
      <c r="R1070" s="499"/>
      <c r="S1070" s="499"/>
      <c r="T1070" s="499"/>
      <c r="U1070" s="499"/>
      <c r="V1070" s="499"/>
      <c r="W1070" s="499"/>
      <c r="X1070" s="499"/>
      <c r="Y1070" s="499"/>
      <c r="Z1070" s="499"/>
      <c r="AA1070" s="499"/>
      <c r="AB1070" s="499"/>
      <c r="AC1070" s="499"/>
      <c r="AD1070" s="499"/>
    </row>
    <row r="1071" spans="18:30" x14ac:dyDescent="0.25">
      <c r="R1071" s="499"/>
      <c r="S1071" s="499"/>
      <c r="T1071" s="499"/>
      <c r="U1071" s="499"/>
      <c r="V1071" s="499"/>
      <c r="W1071" s="499"/>
      <c r="X1071" s="499"/>
      <c r="Y1071" s="499"/>
      <c r="Z1071" s="499"/>
      <c r="AA1071" s="499"/>
      <c r="AB1071" s="499"/>
      <c r="AC1071" s="499"/>
      <c r="AD1071" s="499"/>
    </row>
    <row r="1072" spans="18:30" x14ac:dyDescent="0.25">
      <c r="R1072" s="499"/>
      <c r="S1072" s="499"/>
      <c r="T1072" s="499"/>
      <c r="U1072" s="499"/>
      <c r="V1072" s="499"/>
      <c r="W1072" s="499"/>
      <c r="X1072" s="499"/>
      <c r="Y1072" s="499"/>
      <c r="Z1072" s="499"/>
      <c r="AA1072" s="499"/>
      <c r="AB1072" s="499"/>
      <c r="AC1072" s="499"/>
      <c r="AD1072" s="499"/>
    </row>
    <row r="1073" spans="18:30" x14ac:dyDescent="0.25">
      <c r="R1073" s="499"/>
      <c r="S1073" s="499"/>
      <c r="T1073" s="499"/>
      <c r="U1073" s="499"/>
      <c r="V1073" s="499"/>
      <c r="W1073" s="499"/>
      <c r="X1073" s="499"/>
      <c r="Y1073" s="499"/>
      <c r="Z1073" s="499"/>
      <c r="AA1073" s="499"/>
      <c r="AB1073" s="499"/>
      <c r="AC1073" s="499"/>
      <c r="AD1073" s="499"/>
    </row>
    <row r="1074" spans="18:30" x14ac:dyDescent="0.25">
      <c r="R1074" s="499"/>
      <c r="S1074" s="499"/>
      <c r="T1074" s="499"/>
      <c r="U1074" s="499"/>
      <c r="V1074" s="499"/>
      <c r="W1074" s="499"/>
      <c r="X1074" s="499"/>
      <c r="Y1074" s="499"/>
      <c r="Z1074" s="499"/>
      <c r="AA1074" s="499"/>
      <c r="AB1074" s="499"/>
      <c r="AC1074" s="499"/>
      <c r="AD1074" s="499"/>
    </row>
    <row r="1075" spans="18:30" x14ac:dyDescent="0.25">
      <c r="R1075" s="499"/>
      <c r="S1075" s="499"/>
      <c r="T1075" s="499"/>
      <c r="U1075" s="499"/>
      <c r="V1075" s="499"/>
      <c r="W1075" s="499"/>
      <c r="X1075" s="499"/>
      <c r="Y1075" s="499"/>
      <c r="Z1075" s="499"/>
      <c r="AA1075" s="499"/>
      <c r="AB1075" s="499"/>
      <c r="AC1075" s="499"/>
      <c r="AD1075" s="499"/>
    </row>
    <row r="1076" spans="18:30" x14ac:dyDescent="0.25">
      <c r="R1076" s="499"/>
      <c r="S1076" s="499"/>
      <c r="T1076" s="499"/>
      <c r="U1076" s="499"/>
      <c r="V1076" s="499"/>
      <c r="W1076" s="499"/>
      <c r="X1076" s="499"/>
      <c r="Y1076" s="499"/>
      <c r="Z1076" s="499"/>
      <c r="AA1076" s="499"/>
      <c r="AB1076" s="499"/>
      <c r="AC1076" s="499"/>
      <c r="AD1076" s="499"/>
    </row>
    <row r="1077" spans="18:30" x14ac:dyDescent="0.25">
      <c r="R1077" s="499"/>
      <c r="S1077" s="499"/>
      <c r="T1077" s="499"/>
      <c r="U1077" s="499"/>
      <c r="V1077" s="499"/>
      <c r="W1077" s="499"/>
      <c r="X1077" s="499"/>
      <c r="Y1077" s="499"/>
      <c r="Z1077" s="499"/>
      <c r="AA1077" s="499"/>
      <c r="AB1077" s="499"/>
      <c r="AC1077" s="499"/>
      <c r="AD1077" s="499"/>
    </row>
    <row r="1078" spans="18:30" x14ac:dyDescent="0.25">
      <c r="R1078" s="499"/>
      <c r="S1078" s="499"/>
      <c r="T1078" s="499"/>
      <c r="U1078" s="499"/>
      <c r="V1078" s="499"/>
      <c r="W1078" s="499"/>
      <c r="X1078" s="499"/>
      <c r="Y1078" s="499"/>
      <c r="Z1078" s="499"/>
      <c r="AA1078" s="499"/>
      <c r="AB1078" s="499"/>
      <c r="AC1078" s="499"/>
      <c r="AD1078" s="499"/>
    </row>
    <row r="1079" spans="18:30" x14ac:dyDescent="0.25">
      <c r="R1079" s="499"/>
      <c r="S1079" s="499"/>
      <c r="T1079" s="499"/>
      <c r="U1079" s="499"/>
      <c r="V1079" s="499"/>
      <c r="W1079" s="499"/>
      <c r="X1079" s="499"/>
      <c r="Y1079" s="499"/>
      <c r="Z1079" s="499"/>
      <c r="AA1079" s="499"/>
      <c r="AB1079" s="499"/>
      <c r="AC1079" s="499"/>
      <c r="AD1079" s="499"/>
    </row>
    <row r="1080" spans="18:30" x14ac:dyDescent="0.25">
      <c r="R1080" s="499"/>
      <c r="S1080" s="499"/>
      <c r="T1080" s="499"/>
      <c r="U1080" s="499"/>
      <c r="V1080" s="499"/>
      <c r="W1080" s="499"/>
      <c r="X1080" s="499"/>
      <c r="Y1080" s="499"/>
      <c r="Z1080" s="499"/>
      <c r="AA1080" s="499"/>
      <c r="AB1080" s="499"/>
      <c r="AC1080" s="499"/>
      <c r="AD1080" s="499"/>
    </row>
    <row r="1081" spans="18:30" x14ac:dyDescent="0.25">
      <c r="R1081" s="499"/>
      <c r="S1081" s="499"/>
      <c r="T1081" s="499"/>
      <c r="U1081" s="499"/>
      <c r="V1081" s="499"/>
      <c r="W1081" s="499"/>
      <c r="X1081" s="499"/>
      <c r="Y1081" s="499"/>
      <c r="Z1081" s="499"/>
      <c r="AA1081" s="499"/>
      <c r="AB1081" s="499"/>
      <c r="AC1081" s="499"/>
      <c r="AD1081" s="499"/>
    </row>
    <row r="1082" spans="18:30" x14ac:dyDescent="0.25">
      <c r="R1082" s="499"/>
      <c r="S1082" s="499"/>
      <c r="T1082" s="499"/>
      <c r="U1082" s="499"/>
      <c r="V1082" s="499"/>
      <c r="W1082" s="499"/>
      <c r="X1082" s="499"/>
      <c r="Y1082" s="499"/>
      <c r="Z1082" s="499"/>
      <c r="AA1082" s="499"/>
      <c r="AB1082" s="499"/>
      <c r="AC1082" s="499"/>
      <c r="AD1082" s="499"/>
    </row>
    <row r="1083" spans="18:30" x14ac:dyDescent="0.25">
      <c r="R1083" s="499"/>
      <c r="S1083" s="499"/>
      <c r="T1083" s="499"/>
      <c r="U1083" s="499"/>
      <c r="V1083" s="499"/>
      <c r="W1083" s="499"/>
      <c r="X1083" s="499"/>
      <c r="Y1083" s="499"/>
      <c r="Z1083" s="499"/>
      <c r="AA1083" s="499"/>
      <c r="AB1083" s="499"/>
      <c r="AC1083" s="499"/>
      <c r="AD1083" s="499"/>
    </row>
    <row r="1084" spans="18:30" x14ac:dyDescent="0.25">
      <c r="R1084" s="499"/>
      <c r="S1084" s="499"/>
      <c r="T1084" s="499"/>
      <c r="U1084" s="499"/>
      <c r="V1084" s="499"/>
      <c r="W1084" s="499"/>
      <c r="X1084" s="499"/>
      <c r="Y1084" s="499"/>
      <c r="Z1084" s="499"/>
      <c r="AA1084" s="499"/>
      <c r="AB1084" s="499"/>
      <c r="AC1084" s="499"/>
      <c r="AD1084" s="499"/>
    </row>
    <row r="1085" spans="18:30" x14ac:dyDescent="0.25">
      <c r="R1085" s="499"/>
      <c r="S1085" s="499"/>
      <c r="T1085" s="499"/>
      <c r="U1085" s="499"/>
      <c r="V1085" s="499"/>
      <c r="W1085" s="499"/>
      <c r="X1085" s="499"/>
      <c r="Y1085" s="499"/>
      <c r="Z1085" s="499"/>
      <c r="AA1085" s="499"/>
      <c r="AB1085" s="499"/>
      <c r="AC1085" s="499"/>
      <c r="AD1085" s="499"/>
    </row>
    <row r="1086" spans="18:30" x14ac:dyDescent="0.25">
      <c r="R1086" s="499"/>
      <c r="S1086" s="499"/>
      <c r="T1086" s="499"/>
      <c r="U1086" s="499"/>
      <c r="V1086" s="499"/>
      <c r="W1086" s="499"/>
      <c r="X1086" s="499"/>
      <c r="Y1086" s="499"/>
      <c r="Z1086" s="499"/>
      <c r="AA1086" s="499"/>
      <c r="AB1086" s="499"/>
      <c r="AC1086" s="499"/>
      <c r="AD1086" s="499"/>
    </row>
    <row r="1087" spans="18:30" x14ac:dyDescent="0.25">
      <c r="R1087" s="499"/>
      <c r="S1087" s="499"/>
      <c r="T1087" s="499"/>
      <c r="U1087" s="499"/>
      <c r="V1087" s="499"/>
      <c r="W1087" s="499"/>
      <c r="X1087" s="499"/>
      <c r="Y1087" s="499"/>
      <c r="Z1087" s="499"/>
      <c r="AA1087" s="499"/>
      <c r="AB1087" s="499"/>
      <c r="AC1087" s="499"/>
      <c r="AD1087" s="499"/>
    </row>
    <row r="1088" spans="18:30" x14ac:dyDescent="0.25">
      <c r="R1088" s="499"/>
      <c r="S1088" s="499"/>
      <c r="T1088" s="499"/>
      <c r="U1088" s="499"/>
      <c r="V1088" s="499"/>
      <c r="W1088" s="499"/>
      <c r="X1088" s="499"/>
      <c r="Y1088" s="499"/>
      <c r="Z1088" s="499"/>
      <c r="AA1088" s="499"/>
      <c r="AB1088" s="499"/>
      <c r="AC1088" s="499"/>
      <c r="AD1088" s="499"/>
    </row>
    <row r="1089" spans="18:30" x14ac:dyDescent="0.25">
      <c r="R1089" s="499"/>
      <c r="S1089" s="499"/>
      <c r="T1089" s="499"/>
      <c r="U1089" s="499"/>
      <c r="V1089" s="499"/>
      <c r="W1089" s="499"/>
      <c r="X1089" s="499"/>
      <c r="Y1089" s="499"/>
      <c r="Z1089" s="499"/>
      <c r="AA1089" s="499"/>
      <c r="AB1089" s="499"/>
      <c r="AC1089" s="499"/>
      <c r="AD1089" s="499"/>
    </row>
    <row r="1090" spans="18:30" x14ac:dyDescent="0.25">
      <c r="R1090" s="499"/>
      <c r="S1090" s="499"/>
      <c r="T1090" s="499"/>
      <c r="U1090" s="499"/>
      <c r="V1090" s="499"/>
      <c r="W1090" s="499"/>
      <c r="X1090" s="499"/>
      <c r="Y1090" s="499"/>
      <c r="Z1090" s="499"/>
      <c r="AA1090" s="499"/>
      <c r="AB1090" s="499"/>
      <c r="AC1090" s="499"/>
      <c r="AD1090" s="499"/>
    </row>
    <row r="1091" spans="18:30" x14ac:dyDescent="0.25">
      <c r="R1091" s="499"/>
      <c r="S1091" s="499"/>
      <c r="T1091" s="499"/>
      <c r="U1091" s="499"/>
      <c r="V1091" s="499"/>
      <c r="W1091" s="499"/>
      <c r="X1091" s="499"/>
      <c r="Y1091" s="499"/>
      <c r="Z1091" s="499"/>
      <c r="AA1091" s="499"/>
      <c r="AB1091" s="499"/>
      <c r="AC1091" s="499"/>
      <c r="AD1091" s="499"/>
    </row>
    <row r="1092" spans="18:30" x14ac:dyDescent="0.25">
      <c r="R1092" s="499"/>
      <c r="S1092" s="499"/>
      <c r="T1092" s="499"/>
      <c r="U1092" s="499"/>
      <c r="V1092" s="499"/>
      <c r="W1092" s="499"/>
      <c r="X1092" s="499"/>
      <c r="Y1092" s="499"/>
      <c r="Z1092" s="499"/>
      <c r="AA1092" s="499"/>
      <c r="AB1092" s="499"/>
      <c r="AC1092" s="499"/>
      <c r="AD1092" s="499"/>
    </row>
    <row r="1093" spans="18:30" x14ac:dyDescent="0.25">
      <c r="R1093" s="499"/>
      <c r="S1093" s="499"/>
      <c r="T1093" s="499"/>
      <c r="U1093" s="499"/>
      <c r="V1093" s="499"/>
      <c r="W1093" s="499"/>
      <c r="X1093" s="499"/>
      <c r="Y1093" s="499"/>
      <c r="Z1093" s="499"/>
      <c r="AA1093" s="499"/>
      <c r="AB1093" s="499"/>
      <c r="AC1093" s="499"/>
      <c r="AD1093" s="499"/>
    </row>
    <row r="1094" spans="18:30" x14ac:dyDescent="0.25">
      <c r="R1094" s="499"/>
      <c r="S1094" s="499"/>
      <c r="T1094" s="499"/>
      <c r="U1094" s="499"/>
      <c r="V1094" s="499"/>
      <c r="W1094" s="499"/>
      <c r="X1094" s="499"/>
      <c r="Y1094" s="499"/>
      <c r="Z1094" s="499"/>
      <c r="AA1094" s="499"/>
      <c r="AB1094" s="499"/>
      <c r="AC1094" s="499"/>
      <c r="AD1094" s="499"/>
    </row>
    <row r="1095" spans="18:30" x14ac:dyDescent="0.25">
      <c r="R1095" s="499"/>
      <c r="S1095" s="499"/>
      <c r="T1095" s="499"/>
      <c r="U1095" s="499"/>
      <c r="V1095" s="499"/>
      <c r="W1095" s="499"/>
      <c r="X1095" s="499"/>
      <c r="Y1095" s="499"/>
      <c r="Z1095" s="499"/>
      <c r="AA1095" s="499"/>
      <c r="AB1095" s="499"/>
      <c r="AC1095" s="499"/>
      <c r="AD1095" s="499"/>
    </row>
    <row r="1096" spans="18:30" x14ac:dyDescent="0.25">
      <c r="R1096" s="499"/>
      <c r="S1096" s="499"/>
      <c r="T1096" s="499"/>
      <c r="U1096" s="499"/>
      <c r="V1096" s="499"/>
      <c r="W1096" s="499"/>
      <c r="X1096" s="499"/>
      <c r="Y1096" s="499"/>
      <c r="Z1096" s="499"/>
      <c r="AA1096" s="499"/>
      <c r="AB1096" s="499"/>
      <c r="AC1096" s="499"/>
      <c r="AD1096" s="499"/>
    </row>
    <row r="1097" spans="18:30" x14ac:dyDescent="0.25">
      <c r="R1097" s="499"/>
      <c r="S1097" s="499"/>
      <c r="T1097" s="499"/>
      <c r="U1097" s="499"/>
      <c r="V1097" s="499"/>
      <c r="W1097" s="499"/>
      <c r="X1097" s="499"/>
      <c r="Y1097" s="499"/>
      <c r="Z1097" s="499"/>
      <c r="AA1097" s="499"/>
      <c r="AB1097" s="499"/>
      <c r="AC1097" s="499"/>
      <c r="AD1097" s="499"/>
    </row>
    <row r="1098" spans="18:30" x14ac:dyDescent="0.25">
      <c r="R1098" s="499"/>
      <c r="S1098" s="499"/>
      <c r="T1098" s="499"/>
      <c r="U1098" s="499"/>
      <c r="V1098" s="499"/>
      <c r="W1098" s="499"/>
      <c r="X1098" s="499"/>
      <c r="Y1098" s="499"/>
      <c r="Z1098" s="499"/>
      <c r="AA1098" s="499"/>
      <c r="AB1098" s="499"/>
      <c r="AC1098" s="499"/>
      <c r="AD1098" s="499"/>
    </row>
    <row r="1099" spans="18:30" x14ac:dyDescent="0.25">
      <c r="R1099" s="499"/>
      <c r="S1099" s="499"/>
      <c r="T1099" s="499"/>
      <c r="U1099" s="499"/>
      <c r="V1099" s="499"/>
      <c r="W1099" s="499"/>
      <c r="X1099" s="499"/>
      <c r="Y1099" s="499"/>
      <c r="Z1099" s="499"/>
      <c r="AA1099" s="499"/>
      <c r="AB1099" s="499"/>
      <c r="AC1099" s="499"/>
      <c r="AD1099" s="499"/>
    </row>
    <row r="1100" spans="18:30" x14ac:dyDescent="0.25">
      <c r="R1100" s="499"/>
      <c r="S1100" s="499"/>
      <c r="T1100" s="499"/>
      <c r="U1100" s="499"/>
      <c r="V1100" s="499"/>
      <c r="W1100" s="499"/>
      <c r="X1100" s="499"/>
      <c r="Y1100" s="499"/>
      <c r="Z1100" s="499"/>
      <c r="AA1100" s="499"/>
      <c r="AB1100" s="499"/>
      <c r="AC1100" s="499"/>
      <c r="AD1100" s="499"/>
    </row>
    <row r="1101" spans="18:30" x14ac:dyDescent="0.25">
      <c r="R1101" s="499"/>
      <c r="S1101" s="499"/>
      <c r="T1101" s="499"/>
      <c r="U1101" s="499"/>
      <c r="V1101" s="499"/>
      <c r="W1101" s="499"/>
      <c r="X1101" s="499"/>
      <c r="Y1101" s="499"/>
      <c r="Z1101" s="499"/>
      <c r="AA1101" s="499"/>
      <c r="AB1101" s="499"/>
      <c r="AC1101" s="499"/>
      <c r="AD1101" s="499"/>
    </row>
    <row r="1102" spans="18:30" x14ac:dyDescent="0.25">
      <c r="R1102" s="499"/>
      <c r="S1102" s="499"/>
      <c r="T1102" s="499"/>
      <c r="U1102" s="499"/>
      <c r="V1102" s="499"/>
      <c r="W1102" s="499"/>
      <c r="X1102" s="499"/>
      <c r="Y1102" s="499"/>
      <c r="Z1102" s="499"/>
      <c r="AA1102" s="499"/>
      <c r="AB1102" s="499"/>
      <c r="AC1102" s="499"/>
      <c r="AD1102" s="499"/>
    </row>
    <row r="1103" spans="18:30" x14ac:dyDescent="0.25">
      <c r="R1103" s="499"/>
      <c r="S1103" s="499"/>
      <c r="T1103" s="499"/>
      <c r="U1103" s="499"/>
      <c r="V1103" s="499"/>
      <c r="W1103" s="499"/>
      <c r="X1103" s="499"/>
      <c r="Y1103" s="499"/>
      <c r="Z1103" s="499"/>
      <c r="AA1103" s="499"/>
      <c r="AB1103" s="499"/>
      <c r="AC1103" s="499"/>
      <c r="AD1103" s="499"/>
    </row>
    <row r="1104" spans="18:30" x14ac:dyDescent="0.25">
      <c r="R1104" s="499"/>
      <c r="S1104" s="499"/>
      <c r="T1104" s="499"/>
      <c r="U1104" s="499"/>
      <c r="V1104" s="499"/>
      <c r="W1104" s="499"/>
      <c r="X1104" s="499"/>
      <c r="Y1104" s="499"/>
      <c r="Z1104" s="499"/>
      <c r="AA1104" s="499"/>
      <c r="AB1104" s="499"/>
      <c r="AC1104" s="499"/>
      <c r="AD1104" s="499"/>
    </row>
    <row r="1105" spans="18:30" x14ac:dyDescent="0.25">
      <c r="R1105" s="499"/>
      <c r="S1105" s="499"/>
      <c r="T1105" s="499"/>
      <c r="U1105" s="499"/>
      <c r="V1105" s="499"/>
      <c r="W1105" s="499"/>
      <c r="X1105" s="499"/>
      <c r="Y1105" s="499"/>
      <c r="Z1105" s="499"/>
      <c r="AA1105" s="499"/>
      <c r="AB1105" s="499"/>
      <c r="AC1105" s="499"/>
      <c r="AD1105" s="499"/>
    </row>
    <row r="1106" spans="18:30" x14ac:dyDescent="0.25">
      <c r="R1106" s="499"/>
      <c r="S1106" s="499"/>
      <c r="T1106" s="499"/>
      <c r="U1106" s="499"/>
      <c r="V1106" s="499"/>
      <c r="W1106" s="499"/>
      <c r="X1106" s="499"/>
      <c r="Y1106" s="499"/>
      <c r="Z1106" s="499"/>
      <c r="AA1106" s="499"/>
      <c r="AB1106" s="499"/>
      <c r="AC1106" s="499"/>
      <c r="AD1106" s="499"/>
    </row>
    <row r="1107" spans="18:30" x14ac:dyDescent="0.25">
      <c r="R1107" s="499"/>
      <c r="S1107" s="499"/>
      <c r="T1107" s="499"/>
      <c r="U1107" s="499"/>
      <c r="V1107" s="499"/>
      <c r="W1107" s="499"/>
      <c r="X1107" s="499"/>
      <c r="Y1107" s="499"/>
      <c r="Z1107" s="499"/>
      <c r="AA1107" s="499"/>
      <c r="AB1107" s="499"/>
      <c r="AC1107" s="499"/>
      <c r="AD1107" s="499"/>
    </row>
    <row r="1108" spans="18:30" x14ac:dyDescent="0.25">
      <c r="R1108" s="499"/>
      <c r="S1108" s="499"/>
      <c r="T1108" s="499"/>
      <c r="U1108" s="499"/>
      <c r="V1108" s="499"/>
      <c r="W1108" s="499"/>
      <c r="X1108" s="499"/>
      <c r="Y1108" s="499"/>
      <c r="Z1108" s="499"/>
      <c r="AA1108" s="499"/>
      <c r="AB1108" s="499"/>
      <c r="AC1108" s="499"/>
      <c r="AD1108" s="499"/>
    </row>
    <row r="1109" spans="18:30" x14ac:dyDescent="0.25">
      <c r="R1109" s="499"/>
      <c r="S1109" s="499"/>
      <c r="T1109" s="499"/>
      <c r="U1109" s="499"/>
      <c r="V1109" s="499"/>
      <c r="W1109" s="499"/>
      <c r="X1109" s="499"/>
      <c r="Y1109" s="499"/>
      <c r="Z1109" s="499"/>
      <c r="AA1109" s="499"/>
      <c r="AB1109" s="499"/>
      <c r="AC1109" s="499"/>
      <c r="AD1109" s="499"/>
    </row>
    <row r="1110" spans="18:30" x14ac:dyDescent="0.25">
      <c r="R1110" s="499"/>
      <c r="S1110" s="499"/>
      <c r="T1110" s="499"/>
      <c r="U1110" s="499"/>
      <c r="V1110" s="499"/>
      <c r="W1110" s="499"/>
      <c r="X1110" s="499"/>
      <c r="Y1110" s="499"/>
      <c r="Z1110" s="499"/>
      <c r="AA1110" s="499"/>
      <c r="AB1110" s="499"/>
      <c r="AC1110" s="499"/>
      <c r="AD1110" s="499"/>
    </row>
    <row r="1111" spans="18:30" x14ac:dyDescent="0.25">
      <c r="R1111" s="499"/>
      <c r="S1111" s="499"/>
      <c r="T1111" s="499"/>
      <c r="U1111" s="499"/>
      <c r="V1111" s="499"/>
      <c r="W1111" s="499"/>
      <c r="X1111" s="499"/>
      <c r="Y1111" s="499"/>
      <c r="Z1111" s="499"/>
      <c r="AA1111" s="499"/>
      <c r="AB1111" s="499"/>
      <c r="AC1111" s="499"/>
      <c r="AD1111" s="499"/>
    </row>
    <row r="1112" spans="18:30" x14ac:dyDescent="0.25">
      <c r="R1112" s="499"/>
      <c r="S1112" s="499"/>
      <c r="T1112" s="499"/>
      <c r="U1112" s="499"/>
      <c r="V1112" s="499"/>
      <c r="W1112" s="499"/>
      <c r="X1112" s="499"/>
      <c r="Y1112" s="499"/>
      <c r="Z1112" s="499"/>
      <c r="AA1112" s="499"/>
      <c r="AB1112" s="499"/>
      <c r="AC1112" s="499"/>
      <c r="AD1112" s="499"/>
    </row>
    <row r="1113" spans="18:30" x14ac:dyDescent="0.25">
      <c r="R1113" s="499"/>
      <c r="S1113" s="499"/>
      <c r="T1113" s="499"/>
      <c r="U1113" s="499"/>
      <c r="V1113" s="499"/>
      <c r="W1113" s="499"/>
      <c r="X1113" s="499"/>
      <c r="Y1113" s="499"/>
      <c r="Z1113" s="499"/>
      <c r="AA1113" s="499"/>
      <c r="AB1113" s="499"/>
      <c r="AC1113" s="499"/>
      <c r="AD1113" s="499"/>
    </row>
    <row r="1114" spans="18:30" x14ac:dyDescent="0.25">
      <c r="R1114" s="499"/>
      <c r="S1114" s="499"/>
      <c r="T1114" s="499"/>
      <c r="U1114" s="499"/>
      <c r="V1114" s="499"/>
      <c r="W1114" s="499"/>
      <c r="X1114" s="499"/>
      <c r="Y1114" s="499"/>
      <c r="Z1114" s="499"/>
      <c r="AA1114" s="499"/>
      <c r="AB1114" s="499"/>
      <c r="AC1114" s="499"/>
      <c r="AD1114" s="499"/>
    </row>
    <row r="1115" spans="18:30" x14ac:dyDescent="0.25">
      <c r="R1115" s="499"/>
      <c r="S1115" s="499"/>
      <c r="T1115" s="499"/>
      <c r="U1115" s="499"/>
      <c r="V1115" s="499"/>
      <c r="W1115" s="499"/>
      <c r="X1115" s="499"/>
      <c r="Y1115" s="499"/>
      <c r="Z1115" s="499"/>
      <c r="AA1115" s="499"/>
      <c r="AB1115" s="499"/>
      <c r="AC1115" s="499"/>
      <c r="AD1115" s="499"/>
    </row>
    <row r="1116" spans="18:30" x14ac:dyDescent="0.25">
      <c r="R1116" s="499"/>
      <c r="S1116" s="499"/>
      <c r="T1116" s="499"/>
      <c r="U1116" s="499"/>
      <c r="V1116" s="499"/>
      <c r="W1116" s="499"/>
      <c r="X1116" s="499"/>
      <c r="Y1116" s="499"/>
      <c r="Z1116" s="499"/>
      <c r="AA1116" s="499"/>
      <c r="AB1116" s="499"/>
      <c r="AC1116" s="499"/>
      <c r="AD1116" s="499"/>
    </row>
    <row r="1117" spans="18:30" x14ac:dyDescent="0.25">
      <c r="R1117" s="499"/>
      <c r="S1117" s="499"/>
      <c r="T1117" s="499"/>
      <c r="U1117" s="499"/>
      <c r="V1117" s="499"/>
      <c r="W1117" s="499"/>
      <c r="X1117" s="499"/>
      <c r="Y1117" s="499"/>
      <c r="Z1117" s="499"/>
      <c r="AA1117" s="499"/>
      <c r="AB1117" s="499"/>
      <c r="AC1117" s="499"/>
      <c r="AD1117" s="499"/>
    </row>
    <row r="1118" spans="18:30" x14ac:dyDescent="0.25">
      <c r="R1118" s="499"/>
      <c r="S1118" s="499"/>
      <c r="T1118" s="499"/>
      <c r="U1118" s="499"/>
      <c r="V1118" s="499"/>
      <c r="W1118" s="499"/>
      <c r="X1118" s="499"/>
      <c r="Y1118" s="499"/>
      <c r="Z1118" s="499"/>
      <c r="AA1118" s="499"/>
      <c r="AB1118" s="499"/>
      <c r="AC1118" s="499"/>
      <c r="AD1118" s="499"/>
    </row>
    <row r="1119" spans="18:30" x14ac:dyDescent="0.25">
      <c r="R1119" s="499"/>
      <c r="S1119" s="499"/>
      <c r="T1119" s="499"/>
      <c r="U1119" s="499"/>
      <c r="V1119" s="499"/>
      <c r="W1119" s="499"/>
      <c r="X1119" s="499"/>
      <c r="Y1119" s="499"/>
      <c r="Z1119" s="499"/>
      <c r="AA1119" s="499"/>
      <c r="AB1119" s="499"/>
      <c r="AC1119" s="499"/>
      <c r="AD1119" s="499"/>
    </row>
    <row r="1120" spans="18:30" x14ac:dyDescent="0.25">
      <c r="R1120" s="499"/>
      <c r="S1120" s="499"/>
      <c r="T1120" s="499"/>
      <c r="U1120" s="499"/>
      <c r="V1120" s="499"/>
      <c r="W1120" s="499"/>
      <c r="X1120" s="499"/>
      <c r="Y1120" s="499"/>
      <c r="Z1120" s="499"/>
      <c r="AA1120" s="499"/>
      <c r="AB1120" s="499"/>
      <c r="AC1120" s="499"/>
      <c r="AD1120" s="499"/>
    </row>
    <row r="1121" spans="18:30" x14ac:dyDescent="0.25">
      <c r="R1121" s="499"/>
      <c r="S1121" s="499"/>
      <c r="T1121" s="499"/>
      <c r="U1121" s="499"/>
      <c r="V1121" s="499"/>
      <c r="W1121" s="499"/>
      <c r="X1121" s="499"/>
      <c r="Y1121" s="499"/>
      <c r="Z1121" s="499"/>
      <c r="AA1121" s="499"/>
      <c r="AB1121" s="499"/>
      <c r="AC1121" s="499"/>
      <c r="AD1121" s="499"/>
    </row>
    <row r="1122" spans="18:30" x14ac:dyDescent="0.25">
      <c r="R1122" s="499"/>
      <c r="S1122" s="499"/>
      <c r="T1122" s="499"/>
      <c r="U1122" s="499"/>
      <c r="V1122" s="499"/>
      <c r="W1122" s="499"/>
      <c r="X1122" s="499"/>
      <c r="Y1122" s="499"/>
      <c r="Z1122" s="499"/>
      <c r="AA1122" s="499"/>
      <c r="AB1122" s="499"/>
      <c r="AC1122" s="499"/>
      <c r="AD1122" s="499"/>
    </row>
    <row r="1123" spans="18:30" x14ac:dyDescent="0.25">
      <c r="R1123" s="499"/>
      <c r="S1123" s="499"/>
      <c r="T1123" s="499"/>
      <c r="U1123" s="499"/>
      <c r="V1123" s="499"/>
      <c r="W1123" s="499"/>
      <c r="X1123" s="499"/>
      <c r="Y1123" s="499"/>
      <c r="Z1123" s="499"/>
      <c r="AA1123" s="499"/>
      <c r="AB1123" s="499"/>
      <c r="AC1123" s="499"/>
      <c r="AD1123" s="499"/>
    </row>
    <row r="1124" spans="18:30" x14ac:dyDescent="0.25">
      <c r="R1124" s="499"/>
      <c r="S1124" s="499"/>
      <c r="T1124" s="499"/>
      <c r="U1124" s="499"/>
      <c r="V1124" s="499"/>
      <c r="W1124" s="499"/>
      <c r="X1124" s="499"/>
      <c r="Y1124" s="499"/>
      <c r="Z1124" s="499"/>
      <c r="AA1124" s="499"/>
      <c r="AB1124" s="499"/>
      <c r="AC1124" s="499"/>
      <c r="AD1124" s="499"/>
    </row>
    <row r="1125" spans="18:30" x14ac:dyDescent="0.25">
      <c r="R1125" s="499"/>
      <c r="S1125" s="499"/>
      <c r="T1125" s="499"/>
      <c r="U1125" s="499"/>
      <c r="V1125" s="499"/>
      <c r="W1125" s="499"/>
      <c r="X1125" s="499"/>
      <c r="Y1125" s="499"/>
      <c r="Z1125" s="499"/>
      <c r="AA1125" s="499"/>
      <c r="AB1125" s="499"/>
      <c r="AC1125" s="499"/>
      <c r="AD1125" s="499"/>
    </row>
    <row r="1126" spans="18:30" x14ac:dyDescent="0.25">
      <c r="R1126" s="499"/>
      <c r="S1126" s="499"/>
      <c r="T1126" s="499"/>
      <c r="U1126" s="499"/>
      <c r="V1126" s="499"/>
      <c r="W1126" s="499"/>
      <c r="X1126" s="499"/>
      <c r="Y1126" s="499"/>
      <c r="Z1126" s="499"/>
      <c r="AA1126" s="499"/>
      <c r="AB1126" s="499"/>
      <c r="AC1126" s="499"/>
      <c r="AD1126" s="499"/>
    </row>
    <row r="1127" spans="18:30" x14ac:dyDescent="0.25">
      <c r="R1127" s="499"/>
      <c r="S1127" s="499"/>
      <c r="T1127" s="499"/>
      <c r="U1127" s="499"/>
      <c r="V1127" s="499"/>
      <c r="W1127" s="499"/>
      <c r="X1127" s="499"/>
      <c r="Y1127" s="499"/>
      <c r="Z1127" s="499"/>
      <c r="AA1127" s="499"/>
      <c r="AB1127" s="499"/>
      <c r="AC1127" s="499"/>
      <c r="AD1127" s="499"/>
    </row>
    <row r="1128" spans="18:30" x14ac:dyDescent="0.25">
      <c r="R1128" s="499"/>
      <c r="S1128" s="499"/>
      <c r="T1128" s="499"/>
      <c r="U1128" s="499"/>
      <c r="V1128" s="499"/>
      <c r="W1128" s="499"/>
      <c r="X1128" s="499"/>
      <c r="Y1128" s="499"/>
      <c r="Z1128" s="499"/>
      <c r="AA1128" s="499"/>
      <c r="AB1128" s="499"/>
      <c r="AC1128" s="499"/>
      <c r="AD1128" s="499"/>
    </row>
    <row r="1129" spans="18:30" x14ac:dyDescent="0.25">
      <c r="R1129" s="499"/>
      <c r="S1129" s="499"/>
      <c r="T1129" s="499"/>
      <c r="U1129" s="499"/>
      <c r="V1129" s="499"/>
      <c r="W1129" s="499"/>
      <c r="X1129" s="499"/>
      <c r="Y1129" s="499"/>
      <c r="Z1129" s="499"/>
      <c r="AA1129" s="499"/>
      <c r="AB1129" s="499"/>
      <c r="AC1129" s="499"/>
      <c r="AD1129" s="499"/>
    </row>
    <row r="1130" spans="18:30" x14ac:dyDescent="0.25">
      <c r="R1130" s="499"/>
      <c r="S1130" s="499"/>
      <c r="T1130" s="499"/>
      <c r="U1130" s="499"/>
      <c r="V1130" s="499"/>
      <c r="W1130" s="499"/>
      <c r="X1130" s="499"/>
      <c r="Y1130" s="499"/>
      <c r="Z1130" s="499"/>
      <c r="AA1130" s="499"/>
      <c r="AB1130" s="499"/>
      <c r="AC1130" s="499"/>
      <c r="AD1130" s="499"/>
    </row>
    <row r="1131" spans="18:30" x14ac:dyDescent="0.25">
      <c r="R1131" s="499"/>
      <c r="S1131" s="499"/>
      <c r="T1131" s="499"/>
      <c r="U1131" s="499"/>
      <c r="V1131" s="499"/>
      <c r="W1131" s="499"/>
      <c r="X1131" s="499"/>
      <c r="Y1131" s="499"/>
      <c r="Z1131" s="499"/>
      <c r="AA1131" s="499"/>
      <c r="AB1131" s="499"/>
      <c r="AC1131" s="499"/>
      <c r="AD1131" s="499"/>
    </row>
    <row r="1132" spans="18:30" x14ac:dyDescent="0.25">
      <c r="R1132" s="499"/>
      <c r="S1132" s="499"/>
      <c r="T1132" s="499"/>
      <c r="U1132" s="499"/>
      <c r="V1132" s="499"/>
      <c r="W1132" s="499"/>
      <c r="X1132" s="499"/>
      <c r="Y1132" s="499"/>
      <c r="Z1132" s="499"/>
      <c r="AA1132" s="499"/>
      <c r="AB1132" s="499"/>
      <c r="AC1132" s="499"/>
      <c r="AD1132" s="499"/>
    </row>
    <row r="1133" spans="18:30" x14ac:dyDescent="0.25">
      <c r="R1133" s="499"/>
      <c r="S1133" s="499"/>
      <c r="T1133" s="499"/>
      <c r="U1133" s="499"/>
      <c r="V1133" s="499"/>
      <c r="W1133" s="499"/>
      <c r="X1133" s="499"/>
      <c r="Y1133" s="499"/>
      <c r="Z1133" s="499"/>
      <c r="AA1133" s="499"/>
      <c r="AB1133" s="499"/>
      <c r="AC1133" s="499"/>
      <c r="AD1133" s="499"/>
    </row>
    <row r="1134" spans="18:30" x14ac:dyDescent="0.25">
      <c r="R1134" s="499"/>
      <c r="S1134" s="499"/>
      <c r="T1134" s="499"/>
      <c r="U1134" s="499"/>
      <c r="V1134" s="499"/>
      <c r="W1134" s="499"/>
      <c r="X1134" s="499"/>
      <c r="Y1134" s="499"/>
      <c r="Z1134" s="499"/>
      <c r="AA1134" s="499"/>
      <c r="AB1134" s="499"/>
      <c r="AC1134" s="499"/>
      <c r="AD1134" s="499"/>
    </row>
    <row r="1135" spans="18:30" x14ac:dyDescent="0.25">
      <c r="R1135" s="499"/>
      <c r="S1135" s="499"/>
      <c r="T1135" s="499"/>
      <c r="U1135" s="499"/>
      <c r="V1135" s="499"/>
      <c r="W1135" s="499"/>
      <c r="X1135" s="499"/>
      <c r="Y1135" s="499"/>
      <c r="Z1135" s="499"/>
      <c r="AA1135" s="499"/>
      <c r="AB1135" s="499"/>
      <c r="AC1135" s="499"/>
      <c r="AD1135" s="499"/>
    </row>
    <row r="1136" spans="18:30" x14ac:dyDescent="0.25">
      <c r="R1136" s="499"/>
      <c r="S1136" s="499"/>
      <c r="T1136" s="499"/>
      <c r="U1136" s="499"/>
      <c r="V1136" s="499"/>
      <c r="W1136" s="499"/>
      <c r="X1136" s="499"/>
      <c r="Y1136" s="499"/>
      <c r="Z1136" s="499"/>
      <c r="AA1136" s="499"/>
      <c r="AB1136" s="499"/>
      <c r="AC1136" s="499"/>
      <c r="AD1136" s="499"/>
    </row>
    <row r="1137" spans="18:30" x14ac:dyDescent="0.25">
      <c r="R1137" s="499"/>
      <c r="S1137" s="499"/>
      <c r="T1137" s="499"/>
      <c r="U1137" s="499"/>
      <c r="V1137" s="499"/>
      <c r="W1137" s="499"/>
      <c r="X1137" s="499"/>
      <c r="Y1137" s="499"/>
      <c r="Z1137" s="499"/>
      <c r="AA1137" s="499"/>
      <c r="AB1137" s="499"/>
      <c r="AC1137" s="499"/>
      <c r="AD1137" s="499"/>
    </row>
    <row r="1138" spans="18:30" x14ac:dyDescent="0.25">
      <c r="R1138" s="499"/>
      <c r="S1138" s="499"/>
      <c r="T1138" s="499"/>
      <c r="U1138" s="499"/>
      <c r="V1138" s="499"/>
      <c r="W1138" s="499"/>
      <c r="X1138" s="499"/>
      <c r="Y1138" s="499"/>
      <c r="Z1138" s="499"/>
      <c r="AA1138" s="499"/>
      <c r="AB1138" s="499"/>
      <c r="AC1138" s="499"/>
      <c r="AD1138" s="499"/>
    </row>
    <row r="1139" spans="18:30" x14ac:dyDescent="0.25">
      <c r="R1139" s="499"/>
      <c r="S1139" s="499"/>
      <c r="T1139" s="499"/>
      <c r="U1139" s="499"/>
      <c r="V1139" s="499"/>
      <c r="W1139" s="499"/>
      <c r="X1139" s="499"/>
      <c r="Y1139" s="499"/>
      <c r="Z1139" s="499"/>
      <c r="AA1139" s="499"/>
      <c r="AB1139" s="499"/>
      <c r="AC1139" s="499"/>
      <c r="AD1139" s="499"/>
    </row>
    <row r="1140" spans="18:30" x14ac:dyDescent="0.25">
      <c r="R1140" s="499"/>
      <c r="S1140" s="499"/>
      <c r="T1140" s="499"/>
      <c r="U1140" s="499"/>
      <c r="V1140" s="499"/>
      <c r="W1140" s="499"/>
      <c r="X1140" s="499"/>
      <c r="Y1140" s="499"/>
      <c r="Z1140" s="499"/>
      <c r="AA1140" s="499"/>
      <c r="AB1140" s="499"/>
      <c r="AC1140" s="499"/>
      <c r="AD1140" s="499"/>
    </row>
    <row r="1141" spans="18:30" x14ac:dyDescent="0.25">
      <c r="R1141" s="499"/>
      <c r="S1141" s="499"/>
      <c r="T1141" s="499"/>
      <c r="U1141" s="499"/>
      <c r="V1141" s="499"/>
      <c r="W1141" s="499"/>
      <c r="X1141" s="499"/>
      <c r="Y1141" s="499"/>
      <c r="Z1141" s="499"/>
      <c r="AA1141" s="499"/>
      <c r="AB1141" s="499"/>
      <c r="AC1141" s="499"/>
      <c r="AD1141" s="499"/>
    </row>
    <row r="1142" spans="18:30" x14ac:dyDescent="0.25">
      <c r="R1142" s="499"/>
      <c r="S1142" s="499"/>
      <c r="T1142" s="499"/>
      <c r="U1142" s="499"/>
      <c r="V1142" s="499"/>
      <c r="W1142" s="499"/>
      <c r="X1142" s="499"/>
      <c r="Y1142" s="499"/>
      <c r="Z1142" s="499"/>
      <c r="AA1142" s="499"/>
      <c r="AB1142" s="499"/>
      <c r="AC1142" s="499"/>
      <c r="AD1142" s="499"/>
    </row>
    <row r="1143" spans="18:30" x14ac:dyDescent="0.25">
      <c r="R1143" s="499"/>
      <c r="S1143" s="499"/>
      <c r="T1143" s="499"/>
      <c r="U1143" s="499"/>
      <c r="V1143" s="499"/>
      <c r="W1143" s="499"/>
      <c r="X1143" s="499"/>
      <c r="Y1143" s="499"/>
      <c r="Z1143" s="499"/>
      <c r="AA1143" s="499"/>
      <c r="AB1143" s="499"/>
      <c r="AC1143" s="499"/>
      <c r="AD1143" s="499"/>
    </row>
    <row r="1144" spans="18:30" x14ac:dyDescent="0.25">
      <c r="R1144" s="499"/>
      <c r="S1144" s="499"/>
      <c r="T1144" s="499"/>
      <c r="U1144" s="499"/>
      <c r="V1144" s="499"/>
      <c r="W1144" s="499"/>
      <c r="X1144" s="499"/>
      <c r="Y1144" s="499"/>
      <c r="Z1144" s="499"/>
      <c r="AA1144" s="499"/>
      <c r="AB1144" s="499"/>
      <c r="AC1144" s="499"/>
      <c r="AD1144" s="499"/>
    </row>
    <row r="1145" spans="18:30" x14ac:dyDescent="0.25">
      <c r="R1145" s="499"/>
      <c r="S1145" s="499"/>
      <c r="T1145" s="499"/>
      <c r="U1145" s="499"/>
      <c r="V1145" s="499"/>
      <c r="W1145" s="499"/>
      <c r="X1145" s="499"/>
      <c r="Y1145" s="499"/>
      <c r="Z1145" s="499"/>
      <c r="AA1145" s="499"/>
      <c r="AB1145" s="499"/>
      <c r="AC1145" s="499"/>
      <c r="AD1145" s="499"/>
    </row>
    <row r="1146" spans="18:30" x14ac:dyDescent="0.25">
      <c r="R1146" s="499"/>
      <c r="S1146" s="499"/>
      <c r="T1146" s="499"/>
      <c r="U1146" s="499"/>
      <c r="V1146" s="499"/>
      <c r="W1146" s="499"/>
      <c r="X1146" s="499"/>
      <c r="Y1146" s="499"/>
      <c r="Z1146" s="499"/>
      <c r="AA1146" s="499"/>
      <c r="AB1146" s="499"/>
      <c r="AC1146" s="499"/>
      <c r="AD1146" s="499"/>
    </row>
    <row r="1147" spans="18:30" x14ac:dyDescent="0.25">
      <c r="R1147" s="499"/>
      <c r="S1147" s="499"/>
      <c r="T1147" s="499"/>
      <c r="U1147" s="499"/>
      <c r="V1147" s="499"/>
      <c r="W1147" s="499"/>
      <c r="X1147" s="499"/>
      <c r="Y1147" s="499"/>
      <c r="Z1147" s="499"/>
      <c r="AA1147" s="499"/>
      <c r="AB1147" s="499"/>
      <c r="AC1147" s="499"/>
      <c r="AD1147" s="499"/>
    </row>
    <row r="1148" spans="18:30" x14ac:dyDescent="0.25">
      <c r="R1148" s="499"/>
      <c r="S1148" s="499"/>
      <c r="T1148" s="499"/>
      <c r="U1148" s="499"/>
      <c r="V1148" s="499"/>
      <c r="W1148" s="499"/>
      <c r="X1148" s="499"/>
      <c r="Y1148" s="499"/>
      <c r="Z1148" s="499"/>
      <c r="AA1148" s="499"/>
      <c r="AB1148" s="499"/>
      <c r="AC1148" s="499"/>
      <c r="AD1148" s="499"/>
    </row>
    <row r="1149" spans="18:30" x14ac:dyDescent="0.25">
      <c r="R1149" s="499"/>
      <c r="S1149" s="499"/>
      <c r="T1149" s="499"/>
      <c r="U1149" s="499"/>
      <c r="V1149" s="499"/>
      <c r="W1149" s="499"/>
      <c r="X1149" s="499"/>
      <c r="Y1149" s="499"/>
      <c r="Z1149" s="499"/>
      <c r="AA1149" s="499"/>
      <c r="AB1149" s="499"/>
      <c r="AC1149" s="499"/>
      <c r="AD1149" s="499"/>
    </row>
    <row r="1150" spans="18:30" x14ac:dyDescent="0.25">
      <c r="R1150" s="499"/>
      <c r="S1150" s="499"/>
      <c r="T1150" s="499"/>
      <c r="U1150" s="499"/>
      <c r="V1150" s="499"/>
      <c r="W1150" s="499"/>
      <c r="X1150" s="499"/>
      <c r="Y1150" s="499"/>
      <c r="Z1150" s="499"/>
      <c r="AA1150" s="499"/>
      <c r="AB1150" s="499"/>
      <c r="AC1150" s="499"/>
      <c r="AD1150" s="499"/>
    </row>
    <row r="1151" spans="18:30" x14ac:dyDescent="0.25">
      <c r="R1151" s="499"/>
      <c r="S1151" s="499"/>
      <c r="T1151" s="499"/>
      <c r="U1151" s="499"/>
      <c r="V1151" s="499"/>
      <c r="W1151" s="499"/>
      <c r="X1151" s="499"/>
      <c r="Y1151" s="499"/>
      <c r="Z1151" s="499"/>
      <c r="AA1151" s="499"/>
      <c r="AB1151" s="499"/>
      <c r="AC1151" s="499"/>
      <c r="AD1151" s="499"/>
    </row>
    <row r="1152" spans="18:30" x14ac:dyDescent="0.25">
      <c r="R1152" s="499"/>
      <c r="S1152" s="499"/>
      <c r="T1152" s="499"/>
      <c r="U1152" s="499"/>
      <c r="V1152" s="499"/>
      <c r="W1152" s="499"/>
      <c r="X1152" s="499"/>
      <c r="Y1152" s="499"/>
      <c r="Z1152" s="499"/>
      <c r="AA1152" s="499"/>
      <c r="AB1152" s="499"/>
      <c r="AC1152" s="499"/>
      <c r="AD1152" s="499"/>
    </row>
    <row r="1153" spans="18:30" x14ac:dyDescent="0.25">
      <c r="R1153" s="499"/>
      <c r="S1153" s="499"/>
      <c r="T1153" s="499"/>
      <c r="U1153" s="499"/>
      <c r="V1153" s="499"/>
      <c r="W1153" s="499"/>
      <c r="X1153" s="499"/>
      <c r="Y1153" s="499"/>
      <c r="Z1153" s="499"/>
      <c r="AA1153" s="499"/>
      <c r="AB1153" s="499"/>
      <c r="AC1153" s="499"/>
      <c r="AD1153" s="499"/>
    </row>
    <row r="1154" spans="18:30" x14ac:dyDescent="0.25">
      <c r="R1154" s="499"/>
      <c r="S1154" s="499"/>
      <c r="T1154" s="499"/>
      <c r="U1154" s="499"/>
      <c r="V1154" s="499"/>
      <c r="W1154" s="499"/>
      <c r="X1154" s="499"/>
      <c r="Y1154" s="499"/>
      <c r="Z1154" s="499"/>
      <c r="AA1154" s="499"/>
      <c r="AB1154" s="499"/>
      <c r="AC1154" s="499"/>
      <c r="AD1154" s="499"/>
    </row>
    <row r="1155" spans="18:30" x14ac:dyDescent="0.25">
      <c r="R1155" s="499"/>
      <c r="S1155" s="499"/>
      <c r="T1155" s="499"/>
      <c r="U1155" s="499"/>
      <c r="V1155" s="499"/>
      <c r="W1155" s="499"/>
      <c r="X1155" s="499"/>
      <c r="Y1155" s="499"/>
      <c r="Z1155" s="499"/>
      <c r="AA1155" s="499"/>
      <c r="AB1155" s="499"/>
      <c r="AC1155" s="499"/>
      <c r="AD1155" s="499"/>
    </row>
    <row r="1156" spans="18:30" x14ac:dyDescent="0.25">
      <c r="R1156" s="499"/>
      <c r="S1156" s="499"/>
      <c r="T1156" s="499"/>
      <c r="U1156" s="499"/>
      <c r="V1156" s="499"/>
      <c r="W1156" s="499"/>
      <c r="X1156" s="499"/>
      <c r="Y1156" s="499"/>
      <c r="Z1156" s="499"/>
      <c r="AA1156" s="499"/>
      <c r="AB1156" s="499"/>
      <c r="AC1156" s="499"/>
      <c r="AD1156" s="499"/>
    </row>
    <row r="1157" spans="18:30" x14ac:dyDescent="0.25">
      <c r="R1157" s="499"/>
      <c r="S1157" s="499"/>
      <c r="T1157" s="499"/>
      <c r="U1157" s="499"/>
      <c r="V1157" s="499"/>
      <c r="W1157" s="499"/>
      <c r="X1157" s="499"/>
      <c r="Y1157" s="499"/>
      <c r="Z1157" s="499"/>
      <c r="AA1157" s="499"/>
      <c r="AB1157" s="499"/>
      <c r="AC1157" s="499"/>
      <c r="AD1157" s="499"/>
    </row>
    <row r="1158" spans="18:30" x14ac:dyDescent="0.25">
      <c r="R1158" s="499"/>
      <c r="S1158" s="499"/>
      <c r="T1158" s="499"/>
      <c r="U1158" s="499"/>
      <c r="V1158" s="499"/>
      <c r="W1158" s="499"/>
      <c r="X1158" s="499"/>
      <c r="Y1158" s="499"/>
      <c r="Z1158" s="499"/>
      <c r="AA1158" s="499"/>
      <c r="AB1158" s="499"/>
      <c r="AC1158" s="499"/>
      <c r="AD1158" s="499"/>
    </row>
    <row r="1159" spans="18:30" x14ac:dyDescent="0.25">
      <c r="R1159" s="499"/>
      <c r="S1159" s="499"/>
      <c r="T1159" s="499"/>
      <c r="U1159" s="499"/>
      <c r="V1159" s="499"/>
      <c r="W1159" s="499"/>
      <c r="X1159" s="499"/>
      <c r="Y1159" s="499"/>
      <c r="Z1159" s="499"/>
      <c r="AA1159" s="499"/>
      <c r="AB1159" s="499"/>
      <c r="AC1159" s="499"/>
      <c r="AD1159" s="499"/>
    </row>
    <row r="1160" spans="18:30" x14ac:dyDescent="0.25">
      <c r="R1160" s="499"/>
      <c r="S1160" s="499"/>
      <c r="T1160" s="499"/>
      <c r="U1160" s="499"/>
      <c r="V1160" s="499"/>
      <c r="W1160" s="499"/>
      <c r="X1160" s="499"/>
      <c r="Y1160" s="499"/>
      <c r="Z1160" s="499"/>
      <c r="AA1160" s="499"/>
      <c r="AB1160" s="499"/>
      <c r="AC1160" s="499"/>
      <c r="AD1160" s="499"/>
    </row>
    <row r="1161" spans="18:30" x14ac:dyDescent="0.25">
      <c r="R1161" s="499"/>
      <c r="S1161" s="499"/>
      <c r="T1161" s="499"/>
      <c r="U1161" s="499"/>
      <c r="V1161" s="499"/>
      <c r="W1161" s="499"/>
      <c r="X1161" s="499"/>
      <c r="Y1161" s="499"/>
      <c r="Z1161" s="499"/>
      <c r="AA1161" s="499"/>
      <c r="AB1161" s="499"/>
      <c r="AC1161" s="499"/>
      <c r="AD1161" s="499"/>
    </row>
    <row r="1162" spans="18:30" x14ac:dyDescent="0.25">
      <c r="R1162" s="499"/>
      <c r="S1162" s="499"/>
      <c r="T1162" s="499"/>
      <c r="U1162" s="499"/>
      <c r="V1162" s="499"/>
      <c r="W1162" s="499"/>
      <c r="X1162" s="499"/>
      <c r="Y1162" s="499"/>
      <c r="Z1162" s="499"/>
      <c r="AA1162" s="499"/>
      <c r="AB1162" s="499"/>
      <c r="AC1162" s="499"/>
      <c r="AD1162" s="499"/>
    </row>
    <row r="1163" spans="18:30" x14ac:dyDescent="0.25">
      <c r="R1163" s="499"/>
      <c r="S1163" s="499"/>
      <c r="T1163" s="499"/>
      <c r="U1163" s="499"/>
      <c r="V1163" s="499"/>
      <c r="W1163" s="499"/>
      <c r="X1163" s="499"/>
      <c r="Y1163" s="499"/>
      <c r="Z1163" s="499"/>
      <c r="AA1163" s="499"/>
      <c r="AB1163" s="499"/>
      <c r="AC1163" s="499"/>
      <c r="AD1163" s="499"/>
    </row>
    <row r="1164" spans="18:30" x14ac:dyDescent="0.25">
      <c r="R1164" s="499"/>
      <c r="S1164" s="499"/>
      <c r="T1164" s="499"/>
      <c r="U1164" s="499"/>
      <c r="V1164" s="499"/>
      <c r="W1164" s="499"/>
      <c r="X1164" s="499"/>
      <c r="Y1164" s="499"/>
      <c r="Z1164" s="499"/>
      <c r="AA1164" s="499"/>
      <c r="AB1164" s="499"/>
      <c r="AC1164" s="499"/>
      <c r="AD1164" s="499"/>
    </row>
    <row r="1165" spans="18:30" x14ac:dyDescent="0.25">
      <c r="R1165" s="499"/>
      <c r="S1165" s="499"/>
      <c r="T1165" s="499"/>
      <c r="U1165" s="499"/>
      <c r="V1165" s="499"/>
      <c r="W1165" s="499"/>
      <c r="X1165" s="499"/>
      <c r="Y1165" s="499"/>
      <c r="Z1165" s="499"/>
      <c r="AA1165" s="499"/>
      <c r="AB1165" s="499"/>
      <c r="AC1165" s="499"/>
      <c r="AD1165" s="499"/>
    </row>
    <row r="1166" spans="18:30" x14ac:dyDescent="0.25">
      <c r="R1166" s="499"/>
      <c r="S1166" s="499"/>
      <c r="T1166" s="499"/>
      <c r="U1166" s="499"/>
      <c r="V1166" s="499"/>
      <c r="W1166" s="499"/>
      <c r="X1166" s="499"/>
      <c r="Y1166" s="499"/>
      <c r="Z1166" s="499"/>
      <c r="AA1166" s="499"/>
      <c r="AB1166" s="499"/>
      <c r="AC1166" s="499"/>
      <c r="AD1166" s="499"/>
    </row>
    <row r="1167" spans="18:30" x14ac:dyDescent="0.25">
      <c r="R1167" s="499"/>
      <c r="S1167" s="499"/>
      <c r="T1167" s="499"/>
      <c r="U1167" s="499"/>
      <c r="V1167" s="499"/>
      <c r="W1167" s="499"/>
      <c r="X1167" s="499"/>
      <c r="Y1167" s="499"/>
      <c r="Z1167" s="499"/>
      <c r="AA1167" s="499"/>
      <c r="AB1167" s="499"/>
      <c r="AC1167" s="499"/>
      <c r="AD1167" s="499"/>
    </row>
    <row r="1168" spans="18:30" x14ac:dyDescent="0.25">
      <c r="R1168" s="499"/>
      <c r="S1168" s="499"/>
      <c r="T1168" s="499"/>
      <c r="U1168" s="499"/>
      <c r="V1168" s="499"/>
      <c r="W1168" s="499"/>
      <c r="X1168" s="499"/>
      <c r="Y1168" s="499"/>
      <c r="Z1168" s="499"/>
      <c r="AA1168" s="499"/>
      <c r="AB1168" s="499"/>
      <c r="AC1168" s="499"/>
      <c r="AD1168" s="499"/>
    </row>
    <row r="1169" spans="18:30" x14ac:dyDescent="0.25">
      <c r="R1169" s="499"/>
      <c r="S1169" s="499"/>
      <c r="T1169" s="499"/>
      <c r="U1169" s="499"/>
      <c r="V1169" s="499"/>
      <c r="W1169" s="499"/>
      <c r="X1169" s="499"/>
      <c r="Y1169" s="499"/>
      <c r="Z1169" s="499"/>
      <c r="AA1169" s="499"/>
      <c r="AB1169" s="499"/>
      <c r="AC1169" s="499"/>
      <c r="AD1169" s="499"/>
    </row>
    <row r="1170" spans="18:30" x14ac:dyDescent="0.25">
      <c r="R1170" s="499"/>
      <c r="S1170" s="499"/>
      <c r="T1170" s="499"/>
      <c r="U1170" s="499"/>
      <c r="V1170" s="499"/>
      <c r="W1170" s="499"/>
      <c r="X1170" s="499"/>
      <c r="Y1170" s="499"/>
      <c r="Z1170" s="499"/>
      <c r="AA1170" s="499"/>
      <c r="AB1170" s="499"/>
      <c r="AC1170" s="499"/>
      <c r="AD1170" s="499"/>
    </row>
    <row r="1171" spans="18:30" x14ac:dyDescent="0.25">
      <c r="R1171" s="499"/>
      <c r="S1171" s="499"/>
      <c r="T1171" s="499"/>
      <c r="U1171" s="499"/>
      <c r="V1171" s="499"/>
      <c r="W1171" s="499"/>
      <c r="X1171" s="499"/>
      <c r="Y1171" s="499"/>
      <c r="Z1171" s="499"/>
      <c r="AA1171" s="499"/>
      <c r="AB1171" s="499"/>
      <c r="AC1171" s="499"/>
      <c r="AD1171" s="499"/>
    </row>
    <row r="1172" spans="18:30" x14ac:dyDescent="0.25">
      <c r="R1172" s="499"/>
      <c r="S1172" s="499"/>
      <c r="T1172" s="499"/>
      <c r="U1172" s="499"/>
      <c r="V1172" s="499"/>
      <c r="W1172" s="499"/>
      <c r="X1172" s="499"/>
      <c r="Y1172" s="499"/>
      <c r="Z1172" s="499"/>
      <c r="AA1172" s="499"/>
      <c r="AB1172" s="499"/>
      <c r="AC1172" s="499"/>
      <c r="AD1172" s="499"/>
    </row>
    <row r="1173" spans="18:30" x14ac:dyDescent="0.25">
      <c r="R1173" s="499"/>
      <c r="S1173" s="499"/>
      <c r="T1173" s="499"/>
      <c r="U1173" s="499"/>
      <c r="V1173" s="499"/>
      <c r="W1173" s="499"/>
      <c r="X1173" s="499"/>
      <c r="Y1173" s="499"/>
      <c r="Z1173" s="499"/>
      <c r="AA1173" s="499"/>
      <c r="AB1173" s="499"/>
      <c r="AC1173" s="499"/>
      <c r="AD1173" s="499"/>
    </row>
    <row r="1174" spans="18:30" x14ac:dyDescent="0.25">
      <c r="R1174" s="499"/>
      <c r="S1174" s="499"/>
      <c r="T1174" s="499"/>
      <c r="U1174" s="499"/>
      <c r="V1174" s="499"/>
      <c r="W1174" s="499"/>
      <c r="X1174" s="499"/>
      <c r="Y1174" s="499"/>
      <c r="Z1174" s="499"/>
      <c r="AA1174" s="499"/>
      <c r="AB1174" s="499"/>
      <c r="AC1174" s="499"/>
      <c r="AD1174" s="499"/>
    </row>
    <row r="1175" spans="18:30" x14ac:dyDescent="0.25">
      <c r="R1175" s="499"/>
      <c r="S1175" s="499"/>
      <c r="T1175" s="499"/>
      <c r="U1175" s="499"/>
      <c r="V1175" s="499"/>
      <c r="W1175" s="499"/>
      <c r="X1175" s="499"/>
      <c r="Y1175" s="499"/>
      <c r="Z1175" s="499"/>
      <c r="AA1175" s="499"/>
      <c r="AB1175" s="499"/>
      <c r="AC1175" s="499"/>
      <c r="AD1175" s="499"/>
    </row>
    <row r="1176" spans="18:30" x14ac:dyDescent="0.25">
      <c r="R1176" s="499"/>
      <c r="S1176" s="499"/>
      <c r="T1176" s="499"/>
      <c r="U1176" s="499"/>
      <c r="V1176" s="499"/>
      <c r="W1176" s="499"/>
      <c r="X1176" s="499"/>
      <c r="Y1176" s="499"/>
      <c r="Z1176" s="499"/>
      <c r="AA1176" s="499"/>
      <c r="AB1176" s="499"/>
      <c r="AC1176" s="499"/>
      <c r="AD1176" s="499"/>
    </row>
    <row r="1177" spans="18:30" x14ac:dyDescent="0.25">
      <c r="R1177" s="499"/>
      <c r="S1177" s="499"/>
      <c r="T1177" s="499"/>
      <c r="U1177" s="499"/>
      <c r="V1177" s="499"/>
      <c r="W1177" s="499"/>
      <c r="X1177" s="499"/>
      <c r="Y1177" s="499"/>
      <c r="Z1177" s="499"/>
      <c r="AA1177" s="499"/>
      <c r="AB1177" s="499"/>
      <c r="AC1177" s="499"/>
      <c r="AD1177" s="499"/>
    </row>
    <row r="1178" spans="18:30" x14ac:dyDescent="0.25">
      <c r="R1178" s="499"/>
      <c r="S1178" s="499"/>
      <c r="T1178" s="499"/>
      <c r="U1178" s="499"/>
      <c r="V1178" s="499"/>
      <c r="W1178" s="499"/>
      <c r="X1178" s="499"/>
      <c r="Y1178" s="499"/>
      <c r="Z1178" s="499"/>
      <c r="AA1178" s="499"/>
      <c r="AB1178" s="499"/>
      <c r="AC1178" s="499"/>
      <c r="AD1178" s="499"/>
    </row>
    <row r="1179" spans="18:30" x14ac:dyDescent="0.25">
      <c r="R1179" s="499"/>
      <c r="S1179" s="499"/>
      <c r="T1179" s="499"/>
      <c r="U1179" s="499"/>
      <c r="V1179" s="499"/>
      <c r="W1179" s="499"/>
      <c r="X1179" s="499"/>
      <c r="Y1179" s="499"/>
      <c r="Z1179" s="499"/>
      <c r="AA1179" s="499"/>
      <c r="AB1179" s="499"/>
      <c r="AC1179" s="499"/>
      <c r="AD1179" s="499"/>
    </row>
    <row r="1180" spans="18:30" x14ac:dyDescent="0.25">
      <c r="R1180" s="499"/>
      <c r="S1180" s="499"/>
      <c r="T1180" s="499"/>
      <c r="U1180" s="499"/>
      <c r="V1180" s="499"/>
      <c r="W1180" s="499"/>
      <c r="X1180" s="499"/>
      <c r="Y1180" s="499"/>
      <c r="Z1180" s="499"/>
      <c r="AA1180" s="499"/>
      <c r="AB1180" s="499"/>
      <c r="AC1180" s="499"/>
      <c r="AD1180" s="499"/>
    </row>
    <row r="1181" spans="18:30" x14ac:dyDescent="0.25">
      <c r="R1181" s="499"/>
      <c r="S1181" s="499"/>
      <c r="T1181" s="499"/>
      <c r="U1181" s="499"/>
      <c r="V1181" s="499"/>
      <c r="W1181" s="499"/>
      <c r="X1181" s="499"/>
      <c r="Y1181" s="499"/>
      <c r="Z1181" s="499"/>
      <c r="AA1181" s="499"/>
      <c r="AB1181" s="499"/>
      <c r="AC1181" s="499"/>
      <c r="AD1181" s="499"/>
    </row>
    <row r="1182" spans="18:30" x14ac:dyDescent="0.25">
      <c r="R1182" s="499"/>
      <c r="S1182" s="499"/>
      <c r="T1182" s="499"/>
      <c r="U1182" s="499"/>
      <c r="V1182" s="499"/>
      <c r="W1182" s="499"/>
      <c r="X1182" s="499"/>
      <c r="Y1182" s="499"/>
      <c r="Z1182" s="499"/>
      <c r="AA1182" s="499"/>
      <c r="AB1182" s="499"/>
      <c r="AC1182" s="499"/>
      <c r="AD1182" s="499"/>
    </row>
    <row r="1183" spans="18:30" x14ac:dyDescent="0.25">
      <c r="R1183" s="499"/>
      <c r="S1183" s="499"/>
      <c r="T1183" s="499"/>
      <c r="U1183" s="499"/>
      <c r="V1183" s="499"/>
      <c r="W1183" s="499"/>
      <c r="X1183" s="499"/>
      <c r="Y1183" s="499"/>
      <c r="Z1183" s="499"/>
      <c r="AA1183" s="499"/>
      <c r="AB1183" s="499"/>
      <c r="AC1183" s="499"/>
      <c r="AD1183" s="499"/>
    </row>
    <row r="1184" spans="18:30" x14ac:dyDescent="0.25">
      <c r="R1184" s="499"/>
      <c r="S1184" s="499"/>
      <c r="T1184" s="499"/>
      <c r="U1184" s="499"/>
      <c r="V1184" s="499"/>
      <c r="W1184" s="499"/>
      <c r="X1184" s="499"/>
      <c r="Y1184" s="499"/>
      <c r="Z1184" s="499"/>
      <c r="AA1184" s="499"/>
      <c r="AB1184" s="499"/>
      <c r="AC1184" s="499"/>
      <c r="AD1184" s="499"/>
    </row>
    <row r="1185" spans="18:30" x14ac:dyDescent="0.25">
      <c r="R1185" s="499"/>
      <c r="S1185" s="499"/>
      <c r="T1185" s="499"/>
      <c r="U1185" s="499"/>
      <c r="V1185" s="499"/>
      <c r="W1185" s="499"/>
      <c r="X1185" s="499"/>
      <c r="Y1185" s="499"/>
      <c r="Z1185" s="499"/>
      <c r="AA1185" s="499"/>
      <c r="AB1185" s="499"/>
      <c r="AC1185" s="499"/>
      <c r="AD1185" s="499"/>
    </row>
    <row r="1186" spans="18:30" x14ac:dyDescent="0.25">
      <c r="R1186" s="499"/>
      <c r="S1186" s="499"/>
      <c r="T1186" s="499"/>
      <c r="U1186" s="499"/>
      <c r="V1186" s="499"/>
      <c r="W1186" s="499"/>
      <c r="X1186" s="499"/>
      <c r="Y1186" s="499"/>
      <c r="Z1186" s="499"/>
      <c r="AA1186" s="499"/>
      <c r="AB1186" s="499"/>
      <c r="AC1186" s="499"/>
      <c r="AD1186" s="499"/>
    </row>
    <row r="1187" spans="18:30" x14ac:dyDescent="0.25">
      <c r="R1187" s="499"/>
      <c r="S1187" s="499"/>
      <c r="T1187" s="499"/>
      <c r="U1187" s="499"/>
      <c r="V1187" s="499"/>
      <c r="W1187" s="499"/>
      <c r="X1187" s="499"/>
      <c r="Y1187" s="499"/>
      <c r="Z1187" s="499"/>
      <c r="AA1187" s="499"/>
      <c r="AB1187" s="499"/>
      <c r="AC1187" s="499"/>
      <c r="AD1187" s="499"/>
    </row>
    <row r="1188" spans="18:30" x14ac:dyDescent="0.25">
      <c r="R1188" s="499"/>
      <c r="S1188" s="499"/>
      <c r="T1188" s="499"/>
      <c r="U1188" s="499"/>
      <c r="V1188" s="499"/>
      <c r="W1188" s="499"/>
      <c r="X1188" s="499"/>
      <c r="Y1188" s="499"/>
      <c r="Z1188" s="499"/>
      <c r="AA1188" s="499"/>
      <c r="AB1188" s="499"/>
      <c r="AC1188" s="499"/>
      <c r="AD1188" s="499"/>
    </row>
    <row r="1189" spans="18:30" x14ac:dyDescent="0.25">
      <c r="R1189" s="499"/>
      <c r="S1189" s="499"/>
      <c r="T1189" s="499"/>
      <c r="U1189" s="499"/>
      <c r="V1189" s="499"/>
      <c r="W1189" s="499"/>
      <c r="X1189" s="499"/>
      <c r="Y1189" s="499"/>
      <c r="Z1189" s="499"/>
      <c r="AA1189" s="499"/>
      <c r="AB1189" s="499"/>
      <c r="AC1189" s="499"/>
      <c r="AD1189" s="499"/>
    </row>
    <row r="1190" spans="18:30" x14ac:dyDescent="0.25">
      <c r="R1190" s="499"/>
      <c r="S1190" s="499"/>
      <c r="T1190" s="499"/>
      <c r="U1190" s="499"/>
      <c r="V1190" s="499"/>
      <c r="W1190" s="499"/>
      <c r="X1190" s="499"/>
      <c r="Y1190" s="499"/>
      <c r="Z1190" s="499"/>
      <c r="AA1190" s="499"/>
      <c r="AB1190" s="499"/>
      <c r="AC1190" s="499"/>
      <c r="AD1190" s="499"/>
    </row>
    <row r="1191" spans="18:30" x14ac:dyDescent="0.25">
      <c r="R1191" s="499"/>
      <c r="S1191" s="499"/>
      <c r="T1191" s="499"/>
      <c r="U1191" s="499"/>
      <c r="V1191" s="499"/>
      <c r="W1191" s="499"/>
      <c r="X1191" s="499"/>
      <c r="Y1191" s="499"/>
      <c r="Z1191" s="499"/>
      <c r="AA1191" s="499"/>
      <c r="AB1191" s="499"/>
      <c r="AC1191" s="499"/>
      <c r="AD1191" s="499"/>
    </row>
    <row r="1192" spans="18:30" x14ac:dyDescent="0.25">
      <c r="R1192" s="499"/>
      <c r="S1192" s="499"/>
      <c r="T1192" s="499"/>
      <c r="U1192" s="499"/>
      <c r="V1192" s="499"/>
      <c r="W1192" s="499"/>
      <c r="X1192" s="499"/>
      <c r="Y1192" s="499"/>
      <c r="Z1192" s="499"/>
      <c r="AA1192" s="499"/>
      <c r="AB1192" s="499"/>
      <c r="AC1192" s="499"/>
      <c r="AD1192" s="499"/>
    </row>
    <row r="1193" spans="18:30" x14ac:dyDescent="0.25">
      <c r="R1193" s="499"/>
      <c r="S1193" s="499"/>
      <c r="T1193" s="499"/>
      <c r="U1193" s="499"/>
      <c r="V1193" s="499"/>
      <c r="W1193" s="499"/>
      <c r="X1193" s="499"/>
      <c r="Y1193" s="499"/>
      <c r="Z1193" s="499"/>
      <c r="AA1193" s="499"/>
      <c r="AB1193" s="499"/>
      <c r="AC1193" s="499"/>
      <c r="AD1193" s="499"/>
    </row>
    <row r="1194" spans="18:30" x14ac:dyDescent="0.25">
      <c r="R1194" s="499"/>
      <c r="S1194" s="499"/>
      <c r="T1194" s="499"/>
      <c r="U1194" s="499"/>
      <c r="V1194" s="499"/>
      <c r="W1194" s="499"/>
      <c r="X1194" s="499"/>
      <c r="Y1194" s="499"/>
      <c r="Z1194" s="499"/>
      <c r="AA1194" s="499"/>
      <c r="AB1194" s="499"/>
      <c r="AC1194" s="499"/>
      <c r="AD1194" s="499"/>
    </row>
    <row r="1195" spans="18:30" x14ac:dyDescent="0.25">
      <c r="R1195" s="499"/>
      <c r="S1195" s="499"/>
      <c r="T1195" s="499"/>
      <c r="U1195" s="499"/>
      <c r="V1195" s="499"/>
      <c r="W1195" s="499"/>
      <c r="X1195" s="499"/>
      <c r="Y1195" s="499"/>
      <c r="Z1195" s="499"/>
      <c r="AA1195" s="499"/>
      <c r="AB1195" s="499"/>
      <c r="AC1195" s="499"/>
      <c r="AD1195" s="499"/>
    </row>
    <row r="1196" spans="18:30" x14ac:dyDescent="0.25">
      <c r="R1196" s="499"/>
      <c r="S1196" s="499"/>
      <c r="T1196" s="499"/>
      <c r="U1196" s="499"/>
      <c r="V1196" s="499"/>
      <c r="W1196" s="499"/>
      <c r="X1196" s="499"/>
      <c r="Y1196" s="499"/>
      <c r="Z1196" s="499"/>
      <c r="AA1196" s="499"/>
      <c r="AB1196" s="499"/>
      <c r="AC1196" s="499"/>
      <c r="AD1196" s="499"/>
    </row>
    <row r="1197" spans="18:30" x14ac:dyDescent="0.25">
      <c r="R1197" s="499"/>
      <c r="S1197" s="499"/>
      <c r="T1197" s="499"/>
      <c r="U1197" s="499"/>
      <c r="V1197" s="499"/>
      <c r="W1197" s="499"/>
      <c r="X1197" s="499"/>
      <c r="Y1197" s="499"/>
      <c r="Z1197" s="499"/>
      <c r="AA1197" s="499"/>
      <c r="AB1197" s="499"/>
      <c r="AC1197" s="499"/>
      <c r="AD1197" s="499"/>
    </row>
    <row r="1198" spans="18:30" x14ac:dyDescent="0.25">
      <c r="R1198" s="499"/>
      <c r="S1198" s="499"/>
      <c r="T1198" s="499"/>
      <c r="U1198" s="499"/>
      <c r="V1198" s="499"/>
      <c r="W1198" s="499"/>
      <c r="X1198" s="499"/>
      <c r="Y1198" s="499"/>
      <c r="Z1198" s="499"/>
      <c r="AA1198" s="499"/>
      <c r="AB1198" s="499"/>
      <c r="AC1198" s="499"/>
      <c r="AD1198" s="499"/>
    </row>
    <row r="1199" spans="18:30" x14ac:dyDescent="0.25">
      <c r="R1199" s="499"/>
      <c r="S1199" s="499"/>
      <c r="T1199" s="499"/>
      <c r="U1199" s="499"/>
      <c r="V1199" s="499"/>
      <c r="W1199" s="499"/>
      <c r="X1199" s="499"/>
      <c r="Y1199" s="499"/>
      <c r="Z1199" s="499"/>
      <c r="AA1199" s="499"/>
      <c r="AB1199" s="499"/>
      <c r="AC1199" s="499"/>
      <c r="AD1199" s="499"/>
    </row>
    <row r="1200" spans="18:30" x14ac:dyDescent="0.25">
      <c r="R1200" s="499"/>
      <c r="S1200" s="499"/>
      <c r="T1200" s="499"/>
      <c r="U1200" s="499"/>
      <c r="V1200" s="499"/>
      <c r="W1200" s="499"/>
      <c r="X1200" s="499"/>
      <c r="Y1200" s="499"/>
      <c r="Z1200" s="499"/>
      <c r="AA1200" s="499"/>
      <c r="AB1200" s="499"/>
      <c r="AC1200" s="499"/>
      <c r="AD1200" s="499"/>
    </row>
    <row r="1201" spans="18:30" x14ac:dyDescent="0.25">
      <c r="R1201" s="499"/>
      <c r="S1201" s="499"/>
      <c r="T1201" s="499"/>
      <c r="U1201" s="499"/>
      <c r="V1201" s="499"/>
      <c r="W1201" s="499"/>
      <c r="X1201" s="499"/>
      <c r="Y1201" s="499"/>
      <c r="Z1201" s="499"/>
      <c r="AA1201" s="499"/>
      <c r="AB1201" s="499"/>
      <c r="AC1201" s="499"/>
      <c r="AD1201" s="499"/>
    </row>
    <row r="1202" spans="18:30" x14ac:dyDescent="0.25">
      <c r="R1202" s="499"/>
      <c r="S1202" s="499"/>
      <c r="T1202" s="499"/>
      <c r="U1202" s="499"/>
      <c r="V1202" s="499"/>
      <c r="W1202" s="499"/>
      <c r="X1202" s="499"/>
      <c r="Y1202" s="499"/>
      <c r="Z1202" s="499"/>
      <c r="AA1202" s="499"/>
      <c r="AB1202" s="499"/>
      <c r="AC1202" s="499"/>
      <c r="AD1202" s="499"/>
    </row>
    <row r="1203" spans="18:30" x14ac:dyDescent="0.25">
      <c r="R1203" s="499"/>
      <c r="S1203" s="499"/>
      <c r="T1203" s="499"/>
      <c r="U1203" s="499"/>
      <c r="V1203" s="499"/>
      <c r="W1203" s="499"/>
      <c r="X1203" s="499"/>
      <c r="Y1203" s="499"/>
      <c r="Z1203" s="499"/>
      <c r="AA1203" s="499"/>
      <c r="AB1203" s="499"/>
      <c r="AC1203" s="499"/>
      <c r="AD1203" s="499"/>
    </row>
    <row r="1204" spans="18:30" x14ac:dyDescent="0.25">
      <c r="R1204" s="499"/>
      <c r="S1204" s="499"/>
      <c r="T1204" s="499"/>
      <c r="U1204" s="499"/>
      <c r="V1204" s="499"/>
      <c r="W1204" s="499"/>
      <c r="X1204" s="499"/>
      <c r="Y1204" s="499"/>
      <c r="Z1204" s="499"/>
      <c r="AA1204" s="499"/>
      <c r="AB1204" s="499"/>
      <c r="AC1204" s="499"/>
      <c r="AD1204" s="499"/>
    </row>
    <row r="1205" spans="18:30" x14ac:dyDescent="0.25">
      <c r="R1205" s="499"/>
      <c r="S1205" s="499"/>
      <c r="T1205" s="499"/>
      <c r="U1205" s="499"/>
      <c r="V1205" s="499"/>
      <c r="W1205" s="499"/>
      <c r="X1205" s="499"/>
      <c r="Y1205" s="499"/>
      <c r="Z1205" s="499"/>
      <c r="AA1205" s="499"/>
      <c r="AB1205" s="499"/>
      <c r="AC1205" s="499"/>
      <c r="AD1205" s="499"/>
    </row>
    <row r="1206" spans="18:30" x14ac:dyDescent="0.25">
      <c r="R1206" s="499"/>
      <c r="S1206" s="499"/>
      <c r="T1206" s="499"/>
      <c r="U1206" s="499"/>
      <c r="V1206" s="499"/>
      <c r="W1206" s="499"/>
      <c r="X1206" s="499"/>
      <c r="Y1206" s="499"/>
      <c r="Z1206" s="499"/>
      <c r="AA1206" s="499"/>
      <c r="AB1206" s="499"/>
      <c r="AC1206" s="499"/>
      <c r="AD1206" s="499"/>
    </row>
    <row r="1207" spans="18:30" x14ac:dyDescent="0.25">
      <c r="R1207" s="499"/>
      <c r="S1207" s="499"/>
      <c r="T1207" s="499"/>
      <c r="U1207" s="499"/>
      <c r="V1207" s="499"/>
      <c r="W1207" s="499"/>
      <c r="X1207" s="499"/>
      <c r="Y1207" s="499"/>
      <c r="Z1207" s="499"/>
      <c r="AA1207" s="499"/>
      <c r="AB1207" s="499"/>
      <c r="AC1207" s="499"/>
      <c r="AD1207" s="499"/>
    </row>
    <row r="1208" spans="18:30" x14ac:dyDescent="0.25">
      <c r="R1208" s="499"/>
      <c r="S1208" s="499"/>
      <c r="T1208" s="499"/>
      <c r="U1208" s="499"/>
      <c r="V1208" s="499"/>
      <c r="W1208" s="499"/>
      <c r="X1208" s="499"/>
      <c r="Y1208" s="499"/>
      <c r="Z1208" s="499"/>
      <c r="AA1208" s="499"/>
      <c r="AB1208" s="499"/>
      <c r="AC1208" s="499"/>
      <c r="AD1208" s="499"/>
    </row>
    <row r="1209" spans="18:30" x14ac:dyDescent="0.25">
      <c r="R1209" s="499"/>
      <c r="S1209" s="499"/>
      <c r="T1209" s="499"/>
      <c r="U1209" s="499"/>
      <c r="V1209" s="499"/>
      <c r="W1209" s="499"/>
      <c r="X1209" s="499"/>
      <c r="Y1209" s="499"/>
      <c r="Z1209" s="499"/>
      <c r="AA1209" s="499"/>
      <c r="AB1209" s="499"/>
      <c r="AC1209" s="499"/>
      <c r="AD1209" s="499"/>
    </row>
    <row r="1210" spans="18:30" x14ac:dyDescent="0.25">
      <c r="R1210" s="499"/>
      <c r="S1210" s="499"/>
      <c r="T1210" s="499"/>
      <c r="U1210" s="499"/>
      <c r="V1210" s="499"/>
      <c r="W1210" s="499"/>
      <c r="X1210" s="499"/>
      <c r="Y1210" s="499"/>
      <c r="Z1210" s="499"/>
      <c r="AA1210" s="499"/>
      <c r="AB1210" s="499"/>
      <c r="AC1210" s="499"/>
      <c r="AD1210" s="499"/>
    </row>
    <row r="1211" spans="18:30" x14ac:dyDescent="0.25">
      <c r="R1211" s="499"/>
      <c r="S1211" s="499"/>
      <c r="T1211" s="499"/>
      <c r="U1211" s="499"/>
      <c r="V1211" s="499"/>
      <c r="W1211" s="499"/>
      <c r="X1211" s="499"/>
      <c r="Y1211" s="499"/>
      <c r="Z1211" s="499"/>
      <c r="AA1211" s="499"/>
      <c r="AB1211" s="499"/>
      <c r="AC1211" s="499"/>
      <c r="AD1211" s="499"/>
    </row>
    <row r="1212" spans="18:30" x14ac:dyDescent="0.25">
      <c r="R1212" s="499"/>
      <c r="S1212" s="499"/>
      <c r="T1212" s="499"/>
      <c r="U1212" s="499"/>
      <c r="V1212" s="499"/>
      <c r="W1212" s="499"/>
      <c r="X1212" s="499"/>
      <c r="Y1212" s="499"/>
      <c r="Z1212" s="499"/>
      <c r="AA1212" s="499"/>
      <c r="AB1212" s="499"/>
      <c r="AC1212" s="499"/>
      <c r="AD1212" s="499"/>
    </row>
    <row r="1213" spans="18:30" x14ac:dyDescent="0.25">
      <c r="R1213" s="499"/>
      <c r="S1213" s="499"/>
      <c r="T1213" s="499"/>
      <c r="U1213" s="499"/>
      <c r="V1213" s="499"/>
      <c r="W1213" s="499"/>
      <c r="X1213" s="499"/>
      <c r="Y1213" s="499"/>
      <c r="Z1213" s="499"/>
      <c r="AA1213" s="499"/>
      <c r="AB1213" s="499"/>
      <c r="AC1213" s="499"/>
      <c r="AD1213" s="499"/>
    </row>
    <row r="1214" spans="18:30" x14ac:dyDescent="0.25">
      <c r="R1214" s="499"/>
      <c r="S1214" s="499"/>
      <c r="T1214" s="499"/>
      <c r="U1214" s="499"/>
      <c r="V1214" s="499"/>
      <c r="W1214" s="499"/>
      <c r="X1214" s="499"/>
      <c r="Y1214" s="499"/>
      <c r="Z1214" s="499"/>
      <c r="AA1214" s="499"/>
      <c r="AB1214" s="499"/>
      <c r="AC1214" s="499"/>
      <c r="AD1214" s="499"/>
    </row>
    <row r="1215" spans="18:30" x14ac:dyDescent="0.25">
      <c r="R1215" s="499"/>
      <c r="S1215" s="499"/>
      <c r="T1215" s="499"/>
      <c r="U1215" s="499"/>
      <c r="V1215" s="499"/>
      <c r="W1215" s="499"/>
      <c r="X1215" s="499"/>
      <c r="Y1215" s="499"/>
      <c r="Z1215" s="499"/>
      <c r="AA1215" s="499"/>
      <c r="AB1215" s="499"/>
      <c r="AC1215" s="499"/>
      <c r="AD1215" s="499"/>
    </row>
    <row r="1216" spans="18:30" x14ac:dyDescent="0.25">
      <c r="R1216" s="499"/>
      <c r="S1216" s="499"/>
      <c r="T1216" s="499"/>
      <c r="U1216" s="499"/>
      <c r="V1216" s="499"/>
      <c r="W1216" s="499"/>
      <c r="X1216" s="499"/>
      <c r="Y1216" s="499"/>
      <c r="Z1216" s="499"/>
      <c r="AA1216" s="499"/>
      <c r="AB1216" s="499"/>
      <c r="AC1216" s="499"/>
      <c r="AD1216" s="499"/>
    </row>
    <row r="1217" spans="18:30" x14ac:dyDescent="0.25">
      <c r="R1217" s="499"/>
      <c r="S1217" s="499"/>
      <c r="T1217" s="499"/>
      <c r="U1217" s="499"/>
      <c r="V1217" s="499"/>
      <c r="W1217" s="499"/>
      <c r="X1217" s="499"/>
      <c r="Y1217" s="499"/>
      <c r="Z1217" s="499"/>
      <c r="AA1217" s="499"/>
      <c r="AB1217" s="499"/>
      <c r="AC1217" s="499"/>
      <c r="AD1217" s="499"/>
    </row>
    <row r="1218" spans="18:30" x14ac:dyDescent="0.25">
      <c r="R1218" s="499"/>
      <c r="S1218" s="499"/>
      <c r="T1218" s="499"/>
      <c r="U1218" s="499"/>
      <c r="V1218" s="499"/>
      <c r="W1218" s="499"/>
      <c r="X1218" s="499"/>
      <c r="Z1218" s="499"/>
      <c r="AA1218" s="499"/>
      <c r="AB1218" s="499"/>
      <c r="AC1218" s="499"/>
      <c r="AD1218" s="499"/>
    </row>
    <row r="1219" spans="18:30" x14ac:dyDescent="0.25">
      <c r="R1219" s="499"/>
      <c r="S1219" s="499"/>
      <c r="T1219" s="499"/>
      <c r="U1219" s="499"/>
      <c r="V1219" s="499"/>
      <c r="W1219" s="499"/>
      <c r="X1219" s="499"/>
      <c r="Z1219" s="499"/>
      <c r="AA1219" s="499"/>
      <c r="AB1219" s="499"/>
      <c r="AC1219" s="499"/>
      <c r="AD1219" s="499"/>
    </row>
    <row r="1220" spans="18:30" x14ac:dyDescent="0.25">
      <c r="R1220" s="499"/>
      <c r="S1220" s="499"/>
      <c r="T1220" s="499"/>
      <c r="Z1220" s="499"/>
      <c r="AA1220" s="499"/>
    </row>
    <row r="1221" spans="18:30" x14ac:dyDescent="0.25">
      <c r="R1221" s="499"/>
      <c r="S1221" s="499"/>
      <c r="T1221" s="499"/>
      <c r="AA1221" s="499"/>
    </row>
  </sheetData>
  <mergeCells count="492">
    <mergeCell ref="AH112:AH117"/>
    <mergeCell ref="AI112:AI117"/>
    <mergeCell ref="AJ112:AJ117"/>
    <mergeCell ref="AK112:AK117"/>
    <mergeCell ref="AL112:AL117"/>
    <mergeCell ref="AM112:AM117"/>
    <mergeCell ref="AW112:AW117"/>
    <mergeCell ref="AX112:AX117"/>
    <mergeCell ref="AU118:AU123"/>
    <mergeCell ref="AV118:AV123"/>
    <mergeCell ref="AW118:AW123"/>
    <mergeCell ref="AH118:AH123"/>
    <mergeCell ref="AI118:AI123"/>
    <mergeCell ref="AJ118:AJ123"/>
    <mergeCell ref="AK118:AK123"/>
    <mergeCell ref="AL118:AL123"/>
    <mergeCell ref="AH70:AH75"/>
    <mergeCell ref="AI70:AI75"/>
    <mergeCell ref="AJ70:AJ75"/>
    <mergeCell ref="AK70:AK75"/>
    <mergeCell ref="AL70:AL75"/>
    <mergeCell ref="AM70:AM75"/>
    <mergeCell ref="AN70:AN75"/>
    <mergeCell ref="AO70:AO75"/>
    <mergeCell ref="AP70:AP75"/>
    <mergeCell ref="AR70:AR75"/>
    <mergeCell ref="AS70:AS75"/>
    <mergeCell ref="AT70:AT75"/>
    <mergeCell ref="AU70:AU75"/>
    <mergeCell ref="AV70:AV75"/>
    <mergeCell ref="AW70:AW75"/>
    <mergeCell ref="AX70:AX75"/>
    <mergeCell ref="AX106:AX111"/>
    <mergeCell ref="AN100:AN105"/>
    <mergeCell ref="AO100:AO105"/>
    <mergeCell ref="AP100:AP105"/>
    <mergeCell ref="AQ100:AQ105"/>
    <mergeCell ref="AQ106:AQ111"/>
    <mergeCell ref="AT94:AT99"/>
    <mergeCell ref="AU94:AU99"/>
    <mergeCell ref="AV94:AV99"/>
    <mergeCell ref="AW94:AW99"/>
    <mergeCell ref="AX94:AX99"/>
    <mergeCell ref="AN88:AN93"/>
    <mergeCell ref="AO88:AO93"/>
    <mergeCell ref="AP88:AP93"/>
    <mergeCell ref="AX100:AX105"/>
    <mergeCell ref="AQ88:AQ93"/>
    <mergeCell ref="AQ94:AQ99"/>
    <mergeCell ref="AK94:AK99"/>
    <mergeCell ref="AL94:AL99"/>
    <mergeCell ref="AM94:AM99"/>
    <mergeCell ref="AH106:AH111"/>
    <mergeCell ref="AI106:AI111"/>
    <mergeCell ref="AJ106:AJ111"/>
    <mergeCell ref="AK106:AK111"/>
    <mergeCell ref="AL106:AL111"/>
    <mergeCell ref="AM106:AM111"/>
    <mergeCell ref="AH100:AH105"/>
    <mergeCell ref="AI100:AI105"/>
    <mergeCell ref="AJ100:AJ105"/>
    <mergeCell ref="AK100:AK105"/>
    <mergeCell ref="AX76:AX81"/>
    <mergeCell ref="AH82:AH87"/>
    <mergeCell ref="AI82:AI87"/>
    <mergeCell ref="AJ82:AJ87"/>
    <mergeCell ref="AK82:AK87"/>
    <mergeCell ref="AL82:AL87"/>
    <mergeCell ref="AM82:AM87"/>
    <mergeCell ref="AN82:AN87"/>
    <mergeCell ref="AO82:AO87"/>
    <mergeCell ref="AP82:AP87"/>
    <mergeCell ref="AR82:AR87"/>
    <mergeCell ref="AS82:AS87"/>
    <mergeCell ref="AT82:AT87"/>
    <mergeCell ref="AU82:AU87"/>
    <mergeCell ref="AV82:AV87"/>
    <mergeCell ref="AW82:AW87"/>
    <mergeCell ref="AX82:AX87"/>
    <mergeCell ref="AO76:AO81"/>
    <mergeCell ref="AP76:AP81"/>
    <mergeCell ref="AR76:AR81"/>
    <mergeCell ref="AS76:AS81"/>
    <mergeCell ref="AX58:AX63"/>
    <mergeCell ref="AH64:AH69"/>
    <mergeCell ref="AI64:AI69"/>
    <mergeCell ref="AJ64:AJ69"/>
    <mergeCell ref="AK64:AK69"/>
    <mergeCell ref="AL64:AL69"/>
    <mergeCell ref="AM64:AM69"/>
    <mergeCell ref="AN64:AN69"/>
    <mergeCell ref="AO64:AO69"/>
    <mergeCell ref="AP64:AP69"/>
    <mergeCell ref="AR64:AR69"/>
    <mergeCell ref="AS64:AS69"/>
    <mergeCell ref="AT64:AT69"/>
    <mergeCell ref="AU64:AU69"/>
    <mergeCell ref="AV64:AV69"/>
    <mergeCell ref="AW64:AW69"/>
    <mergeCell ref="AX64:AX69"/>
    <mergeCell ref="AN58:AN63"/>
    <mergeCell ref="AO58:AO63"/>
    <mergeCell ref="AP58:AP63"/>
    <mergeCell ref="AQ58:AQ63"/>
    <mergeCell ref="AQ64:AQ69"/>
    <mergeCell ref="AW58:AW63"/>
    <mergeCell ref="AR58:AR63"/>
    <mergeCell ref="AW46:AW51"/>
    <mergeCell ref="AX46:AX51"/>
    <mergeCell ref="AH52:AH57"/>
    <mergeCell ref="AI52:AI57"/>
    <mergeCell ref="AJ52:AJ57"/>
    <mergeCell ref="AK52:AK57"/>
    <mergeCell ref="AL52:AL57"/>
    <mergeCell ref="AM52:AM57"/>
    <mergeCell ref="AN52:AN57"/>
    <mergeCell ref="AO52:AO57"/>
    <mergeCell ref="AP52:AP57"/>
    <mergeCell ref="AR52:AR57"/>
    <mergeCell ref="AS52:AS57"/>
    <mergeCell ref="AT52:AT57"/>
    <mergeCell ref="AU52:AU57"/>
    <mergeCell ref="AV52:AV57"/>
    <mergeCell ref="AW52:AW57"/>
    <mergeCell ref="AX52:AX57"/>
    <mergeCell ref="AN46:AN51"/>
    <mergeCell ref="AO46:AO51"/>
    <mergeCell ref="AP46:AP51"/>
    <mergeCell ref="AQ52:AQ57"/>
    <mergeCell ref="AH46:AH51"/>
    <mergeCell ref="AI46:AI51"/>
    <mergeCell ref="AM22:AM27"/>
    <mergeCell ref="AX34:AX39"/>
    <mergeCell ref="AH40:AH45"/>
    <mergeCell ref="AI40:AI45"/>
    <mergeCell ref="AJ40:AJ45"/>
    <mergeCell ref="AK40:AK45"/>
    <mergeCell ref="AL40:AL45"/>
    <mergeCell ref="AM40:AM45"/>
    <mergeCell ref="AN40:AN45"/>
    <mergeCell ref="AO40:AO45"/>
    <mergeCell ref="AP40:AP45"/>
    <mergeCell ref="AR40:AR45"/>
    <mergeCell ref="AS40:AS45"/>
    <mergeCell ref="AT40:AT45"/>
    <mergeCell ref="AU40:AU45"/>
    <mergeCell ref="AV40:AV45"/>
    <mergeCell ref="AW40:AW45"/>
    <mergeCell ref="AX40:AX45"/>
    <mergeCell ref="AN34:AN39"/>
    <mergeCell ref="AO34:AO39"/>
    <mergeCell ref="AP34:AP39"/>
    <mergeCell ref="AQ40:AQ45"/>
    <mergeCell ref="AT34:AT39"/>
    <mergeCell ref="AU34:AU39"/>
    <mergeCell ref="AV34:AV39"/>
    <mergeCell ref="AH34:AH39"/>
    <mergeCell ref="AI34:AI39"/>
    <mergeCell ref="AJ34:AJ39"/>
    <mergeCell ref="AK34:AK39"/>
    <mergeCell ref="AL34:AL39"/>
    <mergeCell ref="AM34:AM39"/>
    <mergeCell ref="AW22:AW27"/>
    <mergeCell ref="AX22:AX27"/>
    <mergeCell ref="AH28:AH33"/>
    <mergeCell ref="AI28:AI33"/>
    <mergeCell ref="AJ28:AJ33"/>
    <mergeCell ref="AK28:AK33"/>
    <mergeCell ref="AL28:AL33"/>
    <mergeCell ref="AM28:AM33"/>
    <mergeCell ref="AN28:AN33"/>
    <mergeCell ref="AO28:AO33"/>
    <mergeCell ref="AP28:AP33"/>
    <mergeCell ref="AR28:AR33"/>
    <mergeCell ref="AS28:AS33"/>
    <mergeCell ref="AT28:AT33"/>
    <mergeCell ref="AU28:AU33"/>
    <mergeCell ref="AV28:AV33"/>
    <mergeCell ref="AW28:AW33"/>
    <mergeCell ref="AX28:AX33"/>
    <mergeCell ref="AN22:AN27"/>
    <mergeCell ref="AO22:AO27"/>
    <mergeCell ref="AP22:AP27"/>
    <mergeCell ref="AJ22:AJ27"/>
    <mergeCell ref="AK22:AK27"/>
    <mergeCell ref="AL22:AL27"/>
    <mergeCell ref="AH10:AH15"/>
    <mergeCell ref="AI10:AI15"/>
    <mergeCell ref="AJ10:AJ15"/>
    <mergeCell ref="AK10:AK15"/>
    <mergeCell ref="AL10:AL15"/>
    <mergeCell ref="AM10:AM15"/>
    <mergeCell ref="AQ10:AQ15"/>
    <mergeCell ref="AR16:AR21"/>
    <mergeCell ref="AH16:AH21"/>
    <mergeCell ref="AI16:AI21"/>
    <mergeCell ref="AJ16:AJ21"/>
    <mergeCell ref="AK16:AK21"/>
    <mergeCell ref="AL16:AL21"/>
    <mergeCell ref="AM16:AM21"/>
    <mergeCell ref="AO16:AO21"/>
    <mergeCell ref="AN16:AN21"/>
    <mergeCell ref="AQ16:AQ21"/>
    <mergeCell ref="AP16:AP21"/>
    <mergeCell ref="AX10:AX15"/>
    <mergeCell ref="AQ22:AQ27"/>
    <mergeCell ref="AX118:AX123"/>
    <mergeCell ref="AW124:AW129"/>
    <mergeCell ref="AR10:AR15"/>
    <mergeCell ref="AS10:AS15"/>
    <mergeCell ref="AT10:AT15"/>
    <mergeCell ref="AU10:AU15"/>
    <mergeCell ref="AV10:AV15"/>
    <mergeCell ref="AW10:AW15"/>
    <mergeCell ref="AS16:AS21"/>
    <mergeCell ref="AT16:AT21"/>
    <mergeCell ref="AU16:AU21"/>
    <mergeCell ref="AV16:AV21"/>
    <mergeCell ref="AW16:AW21"/>
    <mergeCell ref="AX16:AX21"/>
    <mergeCell ref="AR22:AR27"/>
    <mergeCell ref="AS22:AS27"/>
    <mergeCell ref="AT22:AT27"/>
    <mergeCell ref="AQ34:AQ39"/>
    <mergeCell ref="AR34:AR39"/>
    <mergeCell ref="AS34:AS39"/>
    <mergeCell ref="AW34:AW39"/>
    <mergeCell ref="AX130:AX135"/>
    <mergeCell ref="AQ130:AQ135"/>
    <mergeCell ref="AJ124:AJ129"/>
    <mergeCell ref="AJ130:AJ135"/>
    <mergeCell ref="AM130:AM135"/>
    <mergeCell ref="AH76:AH81"/>
    <mergeCell ref="AI76:AI81"/>
    <mergeCell ref="AJ76:AJ81"/>
    <mergeCell ref="AK76:AK81"/>
    <mergeCell ref="AL76:AL81"/>
    <mergeCell ref="AM76:AM81"/>
    <mergeCell ref="AN76:AN81"/>
    <mergeCell ref="AX124:AX129"/>
    <mergeCell ref="AS124:AS129"/>
    <mergeCell ref="AU124:AU129"/>
    <mergeCell ref="AN130:AN135"/>
    <mergeCell ref="AO130:AO135"/>
    <mergeCell ref="AP130:AP135"/>
    <mergeCell ref="AS130:AS135"/>
    <mergeCell ref="AH124:AH129"/>
    <mergeCell ref="AI124:AI129"/>
    <mergeCell ref="AK124:AK129"/>
    <mergeCell ref="AL124:AL129"/>
    <mergeCell ref="AM124:AM129"/>
    <mergeCell ref="C154:E154"/>
    <mergeCell ref="F154:O154"/>
    <mergeCell ref="C155:E155"/>
    <mergeCell ref="F155:O155"/>
    <mergeCell ref="A1:D3"/>
    <mergeCell ref="E1:AY1"/>
    <mergeCell ref="E2:AY2"/>
    <mergeCell ref="E3:AD3"/>
    <mergeCell ref="AE3:AY3"/>
    <mergeCell ref="A4:D4"/>
    <mergeCell ref="E4:AY4"/>
    <mergeCell ref="C153:E153"/>
    <mergeCell ref="F153:O153"/>
    <mergeCell ref="A5:D5"/>
    <mergeCell ref="E5:AY5"/>
    <mergeCell ref="A6:D6"/>
    <mergeCell ref="E6:AY6"/>
    <mergeCell ref="A7:AY7"/>
    <mergeCell ref="A8:F8"/>
    <mergeCell ref="G8:S8"/>
    <mergeCell ref="T8:AF8"/>
    <mergeCell ref="AG8:AK8"/>
    <mergeCell ref="AL8:AM8"/>
    <mergeCell ref="AN8:AX8"/>
    <mergeCell ref="AY8:AY9"/>
    <mergeCell ref="A10:A135"/>
    <mergeCell ref="B10:B135"/>
    <mergeCell ref="C10:C15"/>
    <mergeCell ref="AF10:AF15"/>
    <mergeCell ref="AG10:AG15"/>
    <mergeCell ref="C16:C21"/>
    <mergeCell ref="AF16:AF21"/>
    <mergeCell ref="AG16:AG21"/>
    <mergeCell ref="AN10:AN15"/>
    <mergeCell ref="AO10:AO15"/>
    <mergeCell ref="AP10:AP15"/>
    <mergeCell ref="C28:C33"/>
    <mergeCell ref="AF28:AF33"/>
    <mergeCell ref="AG28:AG33"/>
    <mergeCell ref="C22:C27"/>
    <mergeCell ref="AF22:AF27"/>
    <mergeCell ref="AG22:AG27"/>
    <mergeCell ref="AQ28:AQ33"/>
    <mergeCell ref="AU22:AU27"/>
    <mergeCell ref="AV22:AV27"/>
    <mergeCell ref="AH22:AH27"/>
    <mergeCell ref="AI22:AI27"/>
    <mergeCell ref="AG34:AG39"/>
    <mergeCell ref="C40:C45"/>
    <mergeCell ref="AF40:AF45"/>
    <mergeCell ref="AG40:AG45"/>
    <mergeCell ref="C34:C39"/>
    <mergeCell ref="AF34:AF39"/>
    <mergeCell ref="C52:C57"/>
    <mergeCell ref="AF52:AF57"/>
    <mergeCell ref="AG52:AG57"/>
    <mergeCell ref="C46:C51"/>
    <mergeCell ref="AF46:AF51"/>
    <mergeCell ref="AG46:AG51"/>
    <mergeCell ref="AJ46:AJ51"/>
    <mergeCell ref="AR46:AR51"/>
    <mergeCell ref="AS46:AS51"/>
    <mergeCell ref="AT46:AT51"/>
    <mergeCell ref="AU46:AU51"/>
    <mergeCell ref="AV46:AV51"/>
    <mergeCell ref="AQ46:AQ51"/>
    <mergeCell ref="AK46:AK51"/>
    <mergeCell ref="AL46:AL51"/>
    <mergeCell ref="AM46:AM51"/>
    <mergeCell ref="AS58:AS63"/>
    <mergeCell ref="AT58:AT63"/>
    <mergeCell ref="AU58:AU63"/>
    <mergeCell ref="AV58:AV63"/>
    <mergeCell ref="AH58:AH63"/>
    <mergeCell ref="AI58:AI63"/>
    <mergeCell ref="AJ58:AJ63"/>
    <mergeCell ref="AK58:AK63"/>
    <mergeCell ref="AL58:AL63"/>
    <mergeCell ref="AM58:AM63"/>
    <mergeCell ref="C64:C69"/>
    <mergeCell ref="AF64:AF69"/>
    <mergeCell ref="AG64:AG69"/>
    <mergeCell ref="C58:C63"/>
    <mergeCell ref="AF58:AF63"/>
    <mergeCell ref="C76:C81"/>
    <mergeCell ref="AF76:AF81"/>
    <mergeCell ref="AG76:AG81"/>
    <mergeCell ref="C70:C75"/>
    <mergeCell ref="AF70:AF75"/>
    <mergeCell ref="AG70:AG75"/>
    <mergeCell ref="AG58:AG63"/>
    <mergeCell ref="AQ70:AQ75"/>
    <mergeCell ref="AQ76:AQ81"/>
    <mergeCell ref="AT76:AT81"/>
    <mergeCell ref="AU76:AU81"/>
    <mergeCell ref="AV76:AV81"/>
    <mergeCell ref="AW76:AW81"/>
    <mergeCell ref="AG82:AG87"/>
    <mergeCell ref="AQ82:AQ87"/>
    <mergeCell ref="C88:C93"/>
    <mergeCell ref="AF88:AF93"/>
    <mergeCell ref="AG88:AG93"/>
    <mergeCell ref="C82:C87"/>
    <mergeCell ref="AF82:AF87"/>
    <mergeCell ref="AR88:AR93"/>
    <mergeCell ref="AS88:AS93"/>
    <mergeCell ref="AT88:AT93"/>
    <mergeCell ref="AU88:AU93"/>
    <mergeCell ref="AV88:AV93"/>
    <mergeCell ref="AW88:AW93"/>
    <mergeCell ref="AH88:AH93"/>
    <mergeCell ref="AI88:AI93"/>
    <mergeCell ref="AJ88:AJ93"/>
    <mergeCell ref="AK88:AK93"/>
    <mergeCell ref="AL88:AL93"/>
    <mergeCell ref="AX88:AX93"/>
    <mergeCell ref="C100:C105"/>
    <mergeCell ref="AF100:AF105"/>
    <mergeCell ref="AG100:AG105"/>
    <mergeCell ref="C94:C99"/>
    <mergeCell ref="AF94:AF99"/>
    <mergeCell ref="AG94:AG99"/>
    <mergeCell ref="AL100:AL105"/>
    <mergeCell ref="AM100:AM105"/>
    <mergeCell ref="AN94:AN99"/>
    <mergeCell ref="AR100:AR105"/>
    <mergeCell ref="AS100:AS105"/>
    <mergeCell ref="AT100:AT105"/>
    <mergeCell ref="AU100:AU105"/>
    <mergeCell ref="AV100:AV105"/>
    <mergeCell ref="AW100:AW105"/>
    <mergeCell ref="AO94:AO99"/>
    <mergeCell ref="AP94:AP99"/>
    <mergeCell ref="AR94:AR99"/>
    <mergeCell ref="AS94:AS99"/>
    <mergeCell ref="AM88:AM93"/>
    <mergeCell ref="AH94:AH99"/>
    <mergeCell ref="AI94:AI99"/>
    <mergeCell ref="AJ94:AJ99"/>
    <mergeCell ref="AW106:AW111"/>
    <mergeCell ref="C112:C117"/>
    <mergeCell ref="AF112:AF117"/>
    <mergeCell ref="AG112:AG117"/>
    <mergeCell ref="C106:C111"/>
    <mergeCell ref="AF106:AF111"/>
    <mergeCell ref="AS112:AS117"/>
    <mergeCell ref="AR112:AR117"/>
    <mergeCell ref="AT112:AT117"/>
    <mergeCell ref="AU112:AU117"/>
    <mergeCell ref="AV112:AV117"/>
    <mergeCell ref="AN112:AN117"/>
    <mergeCell ref="AO112:AO117"/>
    <mergeCell ref="AP112:AP117"/>
    <mergeCell ref="AQ112:AQ117"/>
    <mergeCell ref="AG106:AG111"/>
    <mergeCell ref="AN106:AN111"/>
    <mergeCell ref="AO106:AO111"/>
    <mergeCell ref="AP106:AP111"/>
    <mergeCell ref="AR106:AR111"/>
    <mergeCell ref="AS106:AS111"/>
    <mergeCell ref="AT106:AT111"/>
    <mergeCell ref="AU106:AU111"/>
    <mergeCell ref="AV106:AV111"/>
    <mergeCell ref="C124:C129"/>
    <mergeCell ref="AF124:AF129"/>
    <mergeCell ref="AG124:AG129"/>
    <mergeCell ref="C118:C123"/>
    <mergeCell ref="AF118:AF123"/>
    <mergeCell ref="AG118:AG123"/>
    <mergeCell ref="AN124:AN129"/>
    <mergeCell ref="AO124:AO129"/>
    <mergeCell ref="AP124:AP129"/>
    <mergeCell ref="AR124:AR129"/>
    <mergeCell ref="AT124:AT129"/>
    <mergeCell ref="AV124:AV129"/>
    <mergeCell ref="AS118:AS123"/>
    <mergeCell ref="AM118:AM123"/>
    <mergeCell ref="AN118:AN123"/>
    <mergeCell ref="AO118:AO123"/>
    <mergeCell ref="AP118:AP123"/>
    <mergeCell ref="AR118:AR123"/>
    <mergeCell ref="AT118:AT123"/>
    <mergeCell ref="AQ124:AQ129"/>
    <mergeCell ref="AQ118:AQ123"/>
    <mergeCell ref="AV130:AV135"/>
    <mergeCell ref="AK130:AK135"/>
    <mergeCell ref="AL130:AL135"/>
    <mergeCell ref="AU130:AU135"/>
    <mergeCell ref="AW130:AW135"/>
    <mergeCell ref="AH130:AH135"/>
    <mergeCell ref="AR130:AR135"/>
    <mergeCell ref="AT130:AT135"/>
    <mergeCell ref="AI130:AI135"/>
    <mergeCell ref="A136:A141"/>
    <mergeCell ref="B136:B141"/>
    <mergeCell ref="C136:C141"/>
    <mergeCell ref="AF136:AF141"/>
    <mergeCell ref="AG136:AG141"/>
    <mergeCell ref="AH136:AH141"/>
    <mergeCell ref="AI136:AI141"/>
    <mergeCell ref="AJ136:AJ141"/>
    <mergeCell ref="C130:C135"/>
    <mergeCell ref="AF130:AF135"/>
    <mergeCell ref="AG130:AG135"/>
    <mergeCell ref="AW136:AW141"/>
    <mergeCell ref="AX136:AX141"/>
    <mergeCell ref="A142:A147"/>
    <mergeCell ref="B142:B147"/>
    <mergeCell ref="C142:C147"/>
    <mergeCell ref="AF142:AF147"/>
    <mergeCell ref="AG142:AG147"/>
    <mergeCell ref="AH142:AH147"/>
    <mergeCell ref="AI142:AI147"/>
    <mergeCell ref="AJ142:AJ147"/>
    <mergeCell ref="AQ136:AQ141"/>
    <mergeCell ref="AR136:AR141"/>
    <mergeCell ref="AS136:AS141"/>
    <mergeCell ref="AT136:AT141"/>
    <mergeCell ref="AU136:AU141"/>
    <mergeCell ref="AV136:AV141"/>
    <mergeCell ref="AK136:AK141"/>
    <mergeCell ref="AL136:AL141"/>
    <mergeCell ref="AM136:AM141"/>
    <mergeCell ref="AN136:AN141"/>
    <mergeCell ref="AO136:AO141"/>
    <mergeCell ref="AP136:AP141"/>
    <mergeCell ref="AW142:AW147"/>
    <mergeCell ref="AX142:AX147"/>
    <mergeCell ref="A148:C150"/>
    <mergeCell ref="AQ142:AQ147"/>
    <mergeCell ref="AR142:AR147"/>
    <mergeCell ref="AS142:AS147"/>
    <mergeCell ref="AT142:AT147"/>
    <mergeCell ref="AU142:AU147"/>
    <mergeCell ref="AV142:AV147"/>
    <mergeCell ref="AK142:AK147"/>
    <mergeCell ref="AL142:AL147"/>
    <mergeCell ref="AM142:AM147"/>
    <mergeCell ref="AN142:AN147"/>
    <mergeCell ref="AO142:AO147"/>
    <mergeCell ref="AP142:AP14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A377"/>
  <sheetViews>
    <sheetView zoomScale="55" zoomScaleNormal="55" zoomScalePageLayoutView="75" workbookViewId="0">
      <selection activeCell="F365" sqref="F365"/>
    </sheetView>
  </sheetViews>
  <sheetFormatPr baseColWidth="10" defaultRowHeight="15" x14ac:dyDescent="0.25"/>
  <cols>
    <col min="1" max="1" width="16.42578125" customWidth="1"/>
    <col min="2" max="2" width="58.42578125" bestFit="1" customWidth="1"/>
    <col min="3" max="3" width="25.140625" customWidth="1"/>
    <col min="4" max="4" width="43.7109375" bestFit="1" customWidth="1"/>
    <col min="5" max="5" width="28" customWidth="1"/>
    <col min="6" max="6" width="29.7109375" customWidth="1"/>
    <col min="7" max="7" width="52" customWidth="1"/>
    <col min="8" max="8" width="49.140625" style="304" customWidth="1"/>
    <col min="9" max="9" width="18.42578125" customWidth="1"/>
    <col min="10" max="10" width="20.140625" customWidth="1"/>
    <col min="12" max="12" width="14.42578125" customWidth="1"/>
    <col min="13" max="13" width="16.42578125" customWidth="1"/>
    <col min="14" max="14" width="92" customWidth="1"/>
  </cols>
  <sheetData>
    <row r="1" spans="1:14" ht="29.25" customHeight="1" x14ac:dyDescent="0.25">
      <c r="A1" s="908"/>
      <c r="B1" s="910"/>
      <c r="C1" s="1130" t="s">
        <v>39</v>
      </c>
      <c r="D1" s="1131"/>
      <c r="E1" s="1131"/>
      <c r="F1" s="1131"/>
      <c r="G1" s="1131"/>
      <c r="H1" s="1131"/>
      <c r="I1" s="1131"/>
      <c r="J1" s="1131"/>
      <c r="K1" s="1131"/>
      <c r="L1" s="1131"/>
      <c r="M1" s="1131"/>
      <c r="N1" s="1132"/>
    </row>
    <row r="2" spans="1:14" ht="33.75" customHeight="1" thickBot="1" x14ac:dyDescent="0.3">
      <c r="A2" s="911"/>
      <c r="B2" s="913"/>
      <c r="C2" s="1133" t="s">
        <v>123</v>
      </c>
      <c r="D2" s="1134"/>
      <c r="E2" s="1134"/>
      <c r="F2" s="1134"/>
      <c r="G2" s="1134"/>
      <c r="H2" s="1135"/>
      <c r="I2" s="1135"/>
      <c r="J2" s="1135"/>
      <c r="K2" s="1135"/>
      <c r="L2" s="1135"/>
      <c r="M2" s="1135"/>
      <c r="N2" s="1136"/>
    </row>
    <row r="3" spans="1:14" ht="27" thickBot="1" x14ac:dyDescent="0.45">
      <c r="A3" s="914"/>
      <c r="B3" s="916"/>
      <c r="C3" s="1137" t="s">
        <v>40</v>
      </c>
      <c r="D3" s="1138"/>
      <c r="E3" s="1138"/>
      <c r="F3" s="1138"/>
      <c r="G3" s="1138"/>
      <c r="H3" s="1139" t="s">
        <v>363</v>
      </c>
      <c r="I3" s="1140"/>
      <c r="J3" s="1140"/>
      <c r="K3" s="1140"/>
      <c r="L3" s="1140"/>
      <c r="M3" s="1140"/>
      <c r="N3" s="1141"/>
    </row>
    <row r="4" spans="1:14" ht="26.25" customHeight="1" thickBot="1" x14ac:dyDescent="0.4">
      <c r="A4" s="1142" t="s">
        <v>0</v>
      </c>
      <c r="B4" s="1143"/>
      <c r="C4" s="1144" t="s">
        <v>369</v>
      </c>
      <c r="D4" s="1144"/>
      <c r="E4" s="1144"/>
      <c r="F4" s="1144"/>
      <c r="G4" s="1144"/>
      <c r="H4" s="1144"/>
      <c r="I4" s="1144"/>
      <c r="J4" s="1144"/>
      <c r="K4" s="1144"/>
      <c r="L4" s="1144"/>
      <c r="M4" s="1144"/>
      <c r="N4" s="1145"/>
    </row>
    <row r="5" spans="1:14" ht="29.25" customHeight="1" thickBot="1" x14ac:dyDescent="0.4">
      <c r="A5" s="1152" t="s">
        <v>2</v>
      </c>
      <c r="B5" s="1153"/>
      <c r="C5" s="1154" t="s">
        <v>370</v>
      </c>
      <c r="D5" s="1154"/>
      <c r="E5" s="1154"/>
      <c r="F5" s="1154"/>
      <c r="G5" s="1154"/>
      <c r="H5" s="1154"/>
      <c r="I5" s="1154"/>
      <c r="J5" s="1154"/>
      <c r="K5" s="1154"/>
      <c r="L5" s="1154"/>
      <c r="M5" s="1154"/>
      <c r="N5" s="1155"/>
    </row>
    <row r="6" spans="1:14" ht="29.25" customHeight="1" thickBot="1" x14ac:dyDescent="0.4">
      <c r="A6" s="369"/>
      <c r="B6" s="369"/>
      <c r="C6" s="370"/>
      <c r="D6" s="370"/>
      <c r="E6" s="370"/>
      <c r="F6" s="370"/>
      <c r="G6" s="370"/>
      <c r="H6" s="370"/>
      <c r="I6" s="370"/>
      <c r="J6" s="370"/>
      <c r="K6" s="370"/>
      <c r="L6" s="370"/>
      <c r="M6" s="370"/>
      <c r="N6" s="370"/>
    </row>
    <row r="7" spans="1:14" ht="28.5" customHeight="1" x14ac:dyDescent="0.25">
      <c r="A7" s="1146" t="s">
        <v>124</v>
      </c>
      <c r="B7" s="1147"/>
      <c r="C7" s="1147"/>
      <c r="D7" s="1147"/>
      <c r="E7" s="1147"/>
      <c r="F7" s="1147"/>
      <c r="G7" s="1147"/>
      <c r="H7" s="1148"/>
    </row>
    <row r="8" spans="1:14" ht="33.75" customHeight="1" x14ac:dyDescent="0.25">
      <c r="A8" s="32" t="s">
        <v>50</v>
      </c>
      <c r="B8" s="33" t="s">
        <v>125</v>
      </c>
      <c r="C8" s="33" t="s">
        <v>126</v>
      </c>
      <c r="D8" s="33" t="s">
        <v>127</v>
      </c>
      <c r="E8" s="33" t="s">
        <v>128</v>
      </c>
      <c r="F8" s="33" t="s">
        <v>569</v>
      </c>
      <c r="G8" s="33" t="s">
        <v>130</v>
      </c>
      <c r="H8" s="449" t="s">
        <v>131</v>
      </c>
    </row>
    <row r="9" spans="1:14" ht="33.75" customHeight="1" x14ac:dyDescent="0.25">
      <c r="A9" s="371" t="s">
        <v>132</v>
      </c>
      <c r="B9" s="275" t="s">
        <v>396</v>
      </c>
      <c r="C9" s="372">
        <v>0</v>
      </c>
      <c r="D9" s="373">
        <v>3100351062</v>
      </c>
      <c r="E9" s="374">
        <v>61765000</v>
      </c>
      <c r="F9" s="374">
        <v>0</v>
      </c>
      <c r="G9" s="375">
        <v>0</v>
      </c>
      <c r="H9" s="376">
        <f t="shared" ref="H9:H14" si="0">+G9/E9</f>
        <v>0</v>
      </c>
    </row>
    <row r="10" spans="1:14" ht="33.75" customHeight="1" x14ac:dyDescent="0.25">
      <c r="A10" s="371" t="s">
        <v>133</v>
      </c>
      <c r="B10" s="275" t="s">
        <v>396</v>
      </c>
      <c r="C10" s="372">
        <v>0</v>
      </c>
      <c r="D10" s="373">
        <v>3100351062</v>
      </c>
      <c r="E10" s="374">
        <v>1834168000</v>
      </c>
      <c r="F10" s="374">
        <v>0</v>
      </c>
      <c r="G10" s="375">
        <v>0</v>
      </c>
      <c r="H10" s="376">
        <f t="shared" si="0"/>
        <v>0</v>
      </c>
    </row>
    <row r="11" spans="1:14" ht="33.75" customHeight="1" x14ac:dyDescent="0.25">
      <c r="A11" s="371" t="s">
        <v>134</v>
      </c>
      <c r="B11" s="275" t="s">
        <v>396</v>
      </c>
      <c r="C11" s="372">
        <v>0</v>
      </c>
      <c r="D11" s="373">
        <v>3100351062</v>
      </c>
      <c r="E11" s="374">
        <v>2020192000</v>
      </c>
      <c r="F11" s="374">
        <v>146090669</v>
      </c>
      <c r="G11" s="375">
        <v>146090669</v>
      </c>
      <c r="H11" s="376">
        <f t="shared" si="0"/>
        <v>7.2315239838589604E-2</v>
      </c>
    </row>
    <row r="12" spans="1:14" ht="33.75" customHeight="1" x14ac:dyDescent="0.25">
      <c r="A12" s="371" t="s">
        <v>135</v>
      </c>
      <c r="B12" s="275" t="s">
        <v>396</v>
      </c>
      <c r="C12" s="372">
        <v>0</v>
      </c>
      <c r="D12" s="373">
        <v>3100351062</v>
      </c>
      <c r="E12" s="374">
        <v>2020192000</v>
      </c>
      <c r="F12" s="374">
        <v>374406735</v>
      </c>
      <c r="G12" s="375">
        <v>374406735</v>
      </c>
      <c r="H12" s="376">
        <f t="shared" si="0"/>
        <v>0.18533225307297524</v>
      </c>
    </row>
    <row r="13" spans="1:14" ht="33.75" customHeight="1" x14ac:dyDescent="0.25">
      <c r="A13" s="371" t="s">
        <v>136</v>
      </c>
      <c r="B13" s="275" t="s">
        <v>396</v>
      </c>
      <c r="C13" s="372">
        <v>0</v>
      </c>
      <c r="D13" s="373">
        <v>3100351062</v>
      </c>
      <c r="E13" s="374">
        <v>2035679245</v>
      </c>
      <c r="F13" s="374">
        <v>512674881</v>
      </c>
      <c r="G13" s="375">
        <v>512674881</v>
      </c>
      <c r="H13" s="376">
        <f t="shared" si="0"/>
        <v>0.25184462741820607</v>
      </c>
    </row>
    <row r="14" spans="1:14" ht="33.75" customHeight="1" x14ac:dyDescent="0.25">
      <c r="A14" s="371" t="s">
        <v>137</v>
      </c>
      <c r="B14" s="275" t="s">
        <v>396</v>
      </c>
      <c r="C14" s="372">
        <v>0</v>
      </c>
      <c r="D14" s="373">
        <v>3100351062</v>
      </c>
      <c r="E14" s="374">
        <v>3057415113</v>
      </c>
      <c r="F14" s="374">
        <v>789012578</v>
      </c>
      <c r="G14" s="375">
        <v>789012578</v>
      </c>
      <c r="H14" s="376">
        <f t="shared" si="0"/>
        <v>0.25806524427944111</v>
      </c>
    </row>
    <row r="15" spans="1:14" s="2" customFormat="1" ht="33.75" customHeight="1" thickBot="1" x14ac:dyDescent="0.3">
      <c r="A15" s="377"/>
      <c r="B15" s="378"/>
      <c r="C15" s="378"/>
      <c r="D15" s="378"/>
      <c r="E15" s="378"/>
      <c r="F15" s="378"/>
      <c r="G15" s="378"/>
      <c r="H15" s="379"/>
    </row>
    <row r="16" spans="1:14" ht="28.5" customHeight="1" x14ac:dyDescent="0.25">
      <c r="A16" s="1146" t="s">
        <v>138</v>
      </c>
      <c r="B16" s="1147"/>
      <c r="C16" s="1147"/>
      <c r="D16" s="1147"/>
      <c r="E16" s="1147"/>
      <c r="F16" s="1147"/>
      <c r="G16" s="1147"/>
      <c r="H16" s="1148"/>
    </row>
    <row r="17" spans="1:10" ht="33.75" customHeight="1" x14ac:dyDescent="0.25">
      <c r="A17" s="32" t="s">
        <v>50</v>
      </c>
      <c r="B17" s="33" t="s">
        <v>125</v>
      </c>
      <c r="C17" s="33" t="s">
        <v>126</v>
      </c>
      <c r="D17" s="33" t="s">
        <v>127</v>
      </c>
      <c r="E17" s="33" t="s">
        <v>128</v>
      </c>
      <c r="F17" s="33" t="s">
        <v>129</v>
      </c>
      <c r="G17" s="33" t="s">
        <v>130</v>
      </c>
      <c r="H17" s="449" t="s">
        <v>131</v>
      </c>
    </row>
    <row r="18" spans="1:10" ht="37.5" customHeight="1" x14ac:dyDescent="0.25">
      <c r="A18" s="380" t="s">
        <v>139</v>
      </c>
      <c r="B18" s="381" t="s">
        <v>396</v>
      </c>
      <c r="C18" s="382">
        <v>0</v>
      </c>
      <c r="D18" s="373">
        <v>4266643000</v>
      </c>
      <c r="E18" s="373">
        <v>0</v>
      </c>
      <c r="F18" s="373">
        <v>0</v>
      </c>
      <c r="G18" s="383">
        <v>0</v>
      </c>
      <c r="H18" s="384" t="e">
        <f>G18/E18</f>
        <v>#DIV/0!</v>
      </c>
    </row>
    <row r="19" spans="1:10" ht="37.5" customHeight="1" x14ac:dyDescent="0.25">
      <c r="A19" s="380" t="s">
        <v>140</v>
      </c>
      <c r="B19" s="381" t="s">
        <v>396</v>
      </c>
      <c r="C19" s="382">
        <v>0</v>
      </c>
      <c r="D19" s="373">
        <v>4266643000</v>
      </c>
      <c r="E19" s="373">
        <v>1251929000</v>
      </c>
      <c r="F19" s="385">
        <v>0</v>
      </c>
      <c r="G19" s="383">
        <v>0</v>
      </c>
      <c r="H19" s="386">
        <f t="shared" ref="H19:H29" si="1">G19/E19</f>
        <v>0</v>
      </c>
    </row>
    <row r="20" spans="1:10" ht="37.5" customHeight="1" x14ac:dyDescent="0.25">
      <c r="A20" s="380" t="s">
        <v>141</v>
      </c>
      <c r="B20" s="381" t="s">
        <v>396</v>
      </c>
      <c r="C20" s="382">
        <v>0</v>
      </c>
      <c r="D20" s="373">
        <v>4266643000</v>
      </c>
      <c r="E20" s="373">
        <v>3700506000</v>
      </c>
      <c r="F20" s="385">
        <v>10577600</v>
      </c>
      <c r="G20" s="383">
        <v>10577600</v>
      </c>
      <c r="H20" s="387">
        <f t="shared" si="1"/>
        <v>2.8584199025754858E-3</v>
      </c>
    </row>
    <row r="21" spans="1:10" ht="37.5" customHeight="1" x14ac:dyDescent="0.25">
      <c r="A21" s="380" t="s">
        <v>142</v>
      </c>
      <c r="B21" s="381" t="s">
        <v>396</v>
      </c>
      <c r="C21" s="382">
        <v>0</v>
      </c>
      <c r="D21" s="373">
        <v>4266643000</v>
      </c>
      <c r="E21" s="373">
        <v>3979541000</v>
      </c>
      <c r="F21" s="385">
        <f>251041734+F20</f>
        <v>261619334</v>
      </c>
      <c r="G21" s="383">
        <v>261619334</v>
      </c>
      <c r="H21" s="387">
        <f t="shared" si="1"/>
        <v>6.5741082702753917E-2</v>
      </c>
    </row>
    <row r="22" spans="1:10" ht="37.5" customHeight="1" x14ac:dyDescent="0.25">
      <c r="A22" s="380" t="s">
        <v>143</v>
      </c>
      <c r="B22" s="381" t="s">
        <v>396</v>
      </c>
      <c r="C22" s="382">
        <v>0</v>
      </c>
      <c r="D22" s="373">
        <v>4266643000</v>
      </c>
      <c r="E22" s="373">
        <v>3986585550</v>
      </c>
      <c r="F22" s="385">
        <f>401653301+F21</f>
        <v>663272635</v>
      </c>
      <c r="G22" s="383">
        <v>663272635</v>
      </c>
      <c r="H22" s="387">
        <f t="shared" si="1"/>
        <v>0.16637611978501252</v>
      </c>
    </row>
    <row r="23" spans="1:10" ht="37.5" customHeight="1" x14ac:dyDescent="0.25">
      <c r="A23" s="380" t="s">
        <v>144</v>
      </c>
      <c r="B23" s="381" t="s">
        <v>396</v>
      </c>
      <c r="C23" s="382">
        <v>0</v>
      </c>
      <c r="D23" s="373">
        <v>4266643000</v>
      </c>
      <c r="E23" s="373">
        <v>4148117730</v>
      </c>
      <c r="F23" s="373">
        <v>1120263342</v>
      </c>
      <c r="G23" s="383">
        <v>1120263342</v>
      </c>
      <c r="H23" s="387">
        <f t="shared" si="1"/>
        <v>0.27006546460772701</v>
      </c>
    </row>
    <row r="24" spans="1:10" ht="37.5" customHeight="1" x14ac:dyDescent="0.25">
      <c r="A24" s="380" t="s">
        <v>132</v>
      </c>
      <c r="B24" s="381" t="s">
        <v>396</v>
      </c>
      <c r="C24" s="382">
        <v>0</v>
      </c>
      <c r="D24" s="373">
        <v>4266643000</v>
      </c>
      <c r="E24" s="373">
        <v>4148117730</v>
      </c>
      <c r="F24" s="373">
        <v>1577666376</v>
      </c>
      <c r="G24" s="383">
        <v>1577666376</v>
      </c>
      <c r="H24" s="387">
        <f t="shared" si="1"/>
        <v>0.38033307603350014</v>
      </c>
      <c r="J24" s="116"/>
    </row>
    <row r="25" spans="1:10" ht="35.25" customHeight="1" x14ac:dyDescent="0.25">
      <c r="A25" s="380" t="s">
        <v>133</v>
      </c>
      <c r="B25" s="381" t="s">
        <v>396</v>
      </c>
      <c r="C25" s="382">
        <v>0</v>
      </c>
      <c r="D25" s="373">
        <v>4266643000</v>
      </c>
      <c r="E25" s="373">
        <v>4159921730</v>
      </c>
      <c r="F25" s="373">
        <v>2053853234</v>
      </c>
      <c r="G25" s="383">
        <v>2053853234</v>
      </c>
      <c r="H25" s="387">
        <f t="shared" si="1"/>
        <v>0.49372400908129588</v>
      </c>
    </row>
    <row r="26" spans="1:10" ht="35.25" customHeight="1" x14ac:dyDescent="0.25">
      <c r="A26" s="380" t="s">
        <v>134</v>
      </c>
      <c r="B26" s="381" t="s">
        <v>396</v>
      </c>
      <c r="C26" s="382">
        <v>0</v>
      </c>
      <c r="D26" s="373">
        <v>4407842000</v>
      </c>
      <c r="E26" s="373">
        <v>4218857730</v>
      </c>
      <c r="F26" s="373">
        <v>2525867453</v>
      </c>
      <c r="G26" s="383">
        <v>2525867453</v>
      </c>
      <c r="H26" s="387">
        <f t="shared" si="1"/>
        <v>0.59870884837825522</v>
      </c>
    </row>
    <row r="27" spans="1:10" ht="35.25" customHeight="1" x14ac:dyDescent="0.25">
      <c r="A27" s="380" t="s">
        <v>135</v>
      </c>
      <c r="B27" s="381" t="s">
        <v>396</v>
      </c>
      <c r="C27" s="382">
        <v>0</v>
      </c>
      <c r="D27" s="373">
        <v>4407842000</v>
      </c>
      <c r="E27" s="373">
        <v>4243054397</v>
      </c>
      <c r="F27" s="373">
        <v>2977467896</v>
      </c>
      <c r="G27" s="383">
        <v>2977467896</v>
      </c>
      <c r="H27" s="388">
        <f t="shared" si="1"/>
        <v>0.7017274862432078</v>
      </c>
    </row>
    <row r="28" spans="1:10" ht="35.25" customHeight="1" x14ac:dyDescent="0.25">
      <c r="A28" s="380" t="s">
        <v>136</v>
      </c>
      <c r="B28" s="381" t="s">
        <v>396</v>
      </c>
      <c r="C28" s="382">
        <v>0</v>
      </c>
      <c r="D28" s="373">
        <v>4407842000</v>
      </c>
      <c r="E28" s="373">
        <v>4339559831</v>
      </c>
      <c r="F28" s="373">
        <v>3438656672</v>
      </c>
      <c r="G28" s="383">
        <v>3438656672</v>
      </c>
      <c r="H28" s="388">
        <f t="shared" si="1"/>
        <v>0.79239757162366453</v>
      </c>
    </row>
    <row r="29" spans="1:10" ht="35.25" customHeight="1" thickBot="1" x14ac:dyDescent="0.3">
      <c r="A29" s="389" t="s">
        <v>137</v>
      </c>
      <c r="B29" s="381" t="s">
        <v>396</v>
      </c>
      <c r="C29" s="382">
        <v>0</v>
      </c>
      <c r="D29" s="373">
        <v>4407842000</v>
      </c>
      <c r="E29" s="373">
        <v>4403552197</v>
      </c>
      <c r="F29" s="373">
        <v>4002566590</v>
      </c>
      <c r="G29" s="383">
        <v>4002566590</v>
      </c>
      <c r="H29" s="388">
        <f t="shared" si="1"/>
        <v>0.90894042149127274</v>
      </c>
      <c r="J29" s="116"/>
    </row>
    <row r="30" spans="1:10" ht="16.5" customHeight="1" x14ac:dyDescent="0.25"/>
    <row r="31" spans="1:10" ht="16.5" customHeight="1" thickBot="1" x14ac:dyDescent="0.3"/>
    <row r="32" spans="1:10" ht="24.75" customHeight="1" x14ac:dyDescent="0.25">
      <c r="A32" s="1146" t="s">
        <v>145</v>
      </c>
      <c r="B32" s="1147"/>
      <c r="C32" s="1147"/>
      <c r="D32" s="1147"/>
      <c r="E32" s="1147"/>
      <c r="F32" s="1147"/>
      <c r="G32" s="1147"/>
      <c r="H32" s="1148"/>
    </row>
    <row r="33" spans="1:8" ht="25.5" customHeight="1" x14ac:dyDescent="0.25">
      <c r="A33" s="32" t="s">
        <v>62</v>
      </c>
      <c r="B33" s="33" t="s">
        <v>125</v>
      </c>
      <c r="C33" s="33" t="s">
        <v>126</v>
      </c>
      <c r="D33" s="33" t="s">
        <v>127</v>
      </c>
      <c r="E33" s="33" t="s">
        <v>128</v>
      </c>
      <c r="F33" s="33" t="s">
        <v>129</v>
      </c>
      <c r="G33" s="33" t="s">
        <v>130</v>
      </c>
      <c r="H33" s="449" t="s">
        <v>131</v>
      </c>
    </row>
    <row r="34" spans="1:8" s="3" customFormat="1" ht="58.5" customHeight="1" x14ac:dyDescent="0.25">
      <c r="A34" s="390" t="s">
        <v>139</v>
      </c>
      <c r="B34" s="275" t="s">
        <v>396</v>
      </c>
      <c r="C34" s="391">
        <v>0</v>
      </c>
      <c r="D34" s="392">
        <v>6598755000</v>
      </c>
      <c r="E34" s="392">
        <v>6256327000</v>
      </c>
      <c r="F34" s="393">
        <v>0</v>
      </c>
      <c r="G34" s="394">
        <v>0</v>
      </c>
      <c r="H34" s="395">
        <f t="shared" ref="H34:H45" si="2">G34/E34</f>
        <v>0</v>
      </c>
    </row>
    <row r="35" spans="1:8" s="3" customFormat="1" ht="58.5" customHeight="1" x14ac:dyDescent="0.25">
      <c r="A35" s="390" t="s">
        <v>140</v>
      </c>
      <c r="B35" s="275" t="s">
        <v>396</v>
      </c>
      <c r="C35" s="391">
        <v>0</v>
      </c>
      <c r="D35" s="392">
        <v>6598755000</v>
      </c>
      <c r="E35" s="392">
        <v>6307107000</v>
      </c>
      <c r="F35" s="392">
        <v>53322901</v>
      </c>
      <c r="G35" s="394">
        <v>53322901</v>
      </c>
      <c r="H35" s="395">
        <f t="shared" si="2"/>
        <v>8.4544151542061997E-3</v>
      </c>
    </row>
    <row r="36" spans="1:8" s="3" customFormat="1" ht="58.5" customHeight="1" x14ac:dyDescent="0.25">
      <c r="A36" s="390" t="s">
        <v>141</v>
      </c>
      <c r="B36" s="275" t="s">
        <v>396</v>
      </c>
      <c r="C36" s="391">
        <v>0</v>
      </c>
      <c r="D36" s="392">
        <v>6598755000</v>
      </c>
      <c r="E36" s="392">
        <v>6325816000</v>
      </c>
      <c r="F36" s="392">
        <v>571470735</v>
      </c>
      <c r="G36" s="394">
        <v>571470735</v>
      </c>
      <c r="H36" s="395">
        <f t="shared" si="2"/>
        <v>9.0339449487623416E-2</v>
      </c>
    </row>
    <row r="37" spans="1:8" ht="58.5" customHeight="1" x14ac:dyDescent="0.25">
      <c r="A37" s="390" t="s">
        <v>142</v>
      </c>
      <c r="B37" s="275" t="s">
        <v>396</v>
      </c>
      <c r="C37" s="391">
        <v>0</v>
      </c>
      <c r="D37" s="392">
        <v>6598755000</v>
      </c>
      <c r="E37" s="392">
        <v>6325816000</v>
      </c>
      <c r="F37" s="392">
        <v>1167198001</v>
      </c>
      <c r="G37" s="394">
        <v>1167198001</v>
      </c>
      <c r="H37" s="395">
        <f t="shared" si="2"/>
        <v>0.18451342893944433</v>
      </c>
    </row>
    <row r="38" spans="1:8" ht="58.5" customHeight="1" x14ac:dyDescent="0.25">
      <c r="A38" s="390" t="s">
        <v>143</v>
      </c>
      <c r="B38" s="275" t="s">
        <v>396</v>
      </c>
      <c r="C38" s="391">
        <v>0</v>
      </c>
      <c r="D38" s="392">
        <v>6598755000</v>
      </c>
      <c r="E38" s="392">
        <v>6325816000</v>
      </c>
      <c r="F38" s="392">
        <v>1826029883</v>
      </c>
      <c r="G38" s="394">
        <v>1826029883</v>
      </c>
      <c r="H38" s="395">
        <f t="shared" si="2"/>
        <v>0.28866313579149316</v>
      </c>
    </row>
    <row r="39" spans="1:8" ht="58.5" customHeight="1" x14ac:dyDescent="0.25">
      <c r="A39" s="390" t="s">
        <v>144</v>
      </c>
      <c r="B39" s="275" t="s">
        <v>396</v>
      </c>
      <c r="C39" s="391">
        <v>0</v>
      </c>
      <c r="D39" s="392">
        <v>6598755000</v>
      </c>
      <c r="E39" s="392">
        <v>6363465000</v>
      </c>
      <c r="F39" s="392">
        <v>2433526383</v>
      </c>
      <c r="G39" s="394">
        <v>2433526383</v>
      </c>
      <c r="H39" s="395">
        <f>G39/E39</f>
        <v>0.3824215868241595</v>
      </c>
    </row>
    <row r="40" spans="1:8" ht="58.5" customHeight="1" x14ac:dyDescent="0.25">
      <c r="A40" s="390" t="s">
        <v>132</v>
      </c>
      <c r="B40" s="275" t="s">
        <v>396</v>
      </c>
      <c r="C40" s="391">
        <v>0</v>
      </c>
      <c r="D40" s="392">
        <v>6598755000</v>
      </c>
      <c r="E40" s="392">
        <v>6366374400</v>
      </c>
      <c r="F40" s="392">
        <v>3121528783</v>
      </c>
      <c r="G40" s="394">
        <v>3121528783</v>
      </c>
      <c r="H40" s="395">
        <f t="shared" si="2"/>
        <v>0.49031498728695566</v>
      </c>
    </row>
    <row r="41" spans="1:8" ht="58.5" customHeight="1" x14ac:dyDescent="0.25">
      <c r="A41" s="390" t="s">
        <v>133</v>
      </c>
      <c r="B41" s="275" t="s">
        <v>396</v>
      </c>
      <c r="C41" s="391">
        <v>0</v>
      </c>
      <c r="D41" s="392">
        <v>6598755000</v>
      </c>
      <c r="E41" s="392">
        <v>6420098700</v>
      </c>
      <c r="F41" s="392">
        <v>3726734152</v>
      </c>
      <c r="G41" s="394">
        <v>3726734152</v>
      </c>
      <c r="H41" s="395">
        <f t="shared" si="2"/>
        <v>0.58047926147926665</v>
      </c>
    </row>
    <row r="42" spans="1:8" ht="58.5" customHeight="1" x14ac:dyDescent="0.25">
      <c r="A42" s="390" t="s">
        <v>134</v>
      </c>
      <c r="B42" s="275" t="s">
        <v>396</v>
      </c>
      <c r="C42" s="391">
        <v>0</v>
      </c>
      <c r="D42" s="392">
        <v>6598755000</v>
      </c>
      <c r="E42" s="392">
        <v>6430026900</v>
      </c>
      <c r="F42" s="392">
        <v>4389079208</v>
      </c>
      <c r="G42" s="394">
        <v>4389079208</v>
      </c>
      <c r="H42" s="395">
        <f t="shared" si="2"/>
        <v>0.68259111139954953</v>
      </c>
    </row>
    <row r="43" spans="1:8" s="71" customFormat="1" ht="58.5" customHeight="1" x14ac:dyDescent="0.25">
      <c r="A43" s="396" t="s">
        <v>135</v>
      </c>
      <c r="B43" s="397" t="s">
        <v>396</v>
      </c>
      <c r="C43" s="391">
        <v>0</v>
      </c>
      <c r="D43" s="392">
        <v>7133755000</v>
      </c>
      <c r="E43" s="392">
        <v>6462669167</v>
      </c>
      <c r="F43" s="392">
        <v>5088334390</v>
      </c>
      <c r="G43" s="394">
        <v>5088334390</v>
      </c>
      <c r="H43" s="395">
        <f t="shared" si="2"/>
        <v>0.78734254508683565</v>
      </c>
    </row>
    <row r="44" spans="1:8" ht="58.5" customHeight="1" x14ac:dyDescent="0.25">
      <c r="A44" s="396" t="s">
        <v>136</v>
      </c>
      <c r="B44" s="397" t="s">
        <v>396</v>
      </c>
      <c r="C44" s="391">
        <v>0</v>
      </c>
      <c r="D44" s="392">
        <v>7133755000</v>
      </c>
      <c r="E44" s="392">
        <v>6980842629</v>
      </c>
      <c r="F44" s="392">
        <v>5723835820</v>
      </c>
      <c r="G44" s="394">
        <v>5723835820</v>
      </c>
      <c r="H44" s="395">
        <f t="shared" si="2"/>
        <v>0.81993480217157322</v>
      </c>
    </row>
    <row r="45" spans="1:8" ht="58.5" customHeight="1" thickBot="1" x14ac:dyDescent="0.3">
      <c r="A45" s="398" t="s">
        <v>137</v>
      </c>
      <c r="B45" s="399" t="s">
        <v>396</v>
      </c>
      <c r="C45" s="391">
        <v>0</v>
      </c>
      <c r="D45" s="392">
        <v>7133755000</v>
      </c>
      <c r="E45" s="392">
        <v>7117262095</v>
      </c>
      <c r="F45" s="392">
        <v>6604929755</v>
      </c>
      <c r="G45" s="394">
        <v>6604929755</v>
      </c>
      <c r="H45" s="395">
        <f t="shared" si="2"/>
        <v>0.92801552996623204</v>
      </c>
    </row>
    <row r="46" spans="1:8" ht="16.5" customHeight="1" thickBot="1" x14ac:dyDescent="0.3"/>
    <row r="47" spans="1:8" ht="27.75" customHeight="1" x14ac:dyDescent="0.25">
      <c r="A47" s="1146" t="s">
        <v>146</v>
      </c>
      <c r="B47" s="1147"/>
      <c r="C47" s="1147"/>
      <c r="D47" s="1147"/>
      <c r="E47" s="1147"/>
      <c r="F47" s="1147"/>
      <c r="G47" s="1147"/>
      <c r="H47" s="1148"/>
    </row>
    <row r="48" spans="1:8" ht="25.5" customHeight="1" x14ac:dyDescent="0.25">
      <c r="A48" s="32" t="s">
        <v>63</v>
      </c>
      <c r="B48" s="33" t="s">
        <v>125</v>
      </c>
      <c r="C48" s="33" t="s">
        <v>126</v>
      </c>
      <c r="D48" s="33" t="s">
        <v>127</v>
      </c>
      <c r="E48" s="33" t="s">
        <v>128</v>
      </c>
      <c r="F48" s="33" t="s">
        <v>129</v>
      </c>
      <c r="G48" s="33" t="s">
        <v>130</v>
      </c>
      <c r="H48" s="449" t="s">
        <v>131</v>
      </c>
    </row>
    <row r="49" spans="1:10" ht="34.9" customHeight="1" x14ac:dyDescent="0.25">
      <c r="A49" s="450" t="s">
        <v>139</v>
      </c>
      <c r="B49" s="451" t="s">
        <v>396</v>
      </c>
      <c r="C49" s="451"/>
      <c r="D49" s="452">
        <v>5061662000</v>
      </c>
      <c r="E49" s="452">
        <v>1369056000</v>
      </c>
      <c r="F49" s="451">
        <v>0</v>
      </c>
      <c r="G49" s="453">
        <v>0</v>
      </c>
      <c r="H49" s="454">
        <f t="shared" ref="H49:H54" si="3">G49/E49</f>
        <v>0</v>
      </c>
    </row>
    <row r="50" spans="1:10" ht="45" customHeight="1" x14ac:dyDescent="0.25">
      <c r="A50" s="450" t="s">
        <v>140</v>
      </c>
      <c r="B50" s="451" t="s">
        <v>396</v>
      </c>
      <c r="C50" s="451"/>
      <c r="D50" s="452">
        <v>5061662000</v>
      </c>
      <c r="E50" s="452">
        <v>3776747000</v>
      </c>
      <c r="F50" s="452">
        <v>5613267</v>
      </c>
      <c r="G50" s="455">
        <v>5613267</v>
      </c>
      <c r="H50" s="456">
        <f t="shared" si="3"/>
        <v>1.4862703273478472E-3</v>
      </c>
    </row>
    <row r="51" spans="1:10" ht="45" customHeight="1" x14ac:dyDescent="0.25">
      <c r="A51" s="450" t="s">
        <v>141</v>
      </c>
      <c r="B51" s="451" t="s">
        <v>396</v>
      </c>
      <c r="C51" s="451"/>
      <c r="D51" s="452">
        <v>5061662000</v>
      </c>
      <c r="E51" s="452">
        <v>4775335000</v>
      </c>
      <c r="F51" s="452">
        <v>136694101</v>
      </c>
      <c r="G51" s="455">
        <v>136694101</v>
      </c>
      <c r="H51" s="456">
        <f t="shared" si="3"/>
        <v>2.8625028610558212E-2</v>
      </c>
    </row>
    <row r="52" spans="1:10" ht="47.25" customHeight="1" x14ac:dyDescent="0.25">
      <c r="A52" s="450" t="s">
        <v>142</v>
      </c>
      <c r="B52" s="451" t="s">
        <v>396</v>
      </c>
      <c r="C52" s="451"/>
      <c r="D52" s="452">
        <v>5061662000</v>
      </c>
      <c r="E52" s="452">
        <v>4823925000</v>
      </c>
      <c r="F52" s="452">
        <v>527044334</v>
      </c>
      <c r="G52" s="455">
        <v>527044334</v>
      </c>
      <c r="H52" s="456">
        <f t="shared" si="3"/>
        <v>0.10925632840477412</v>
      </c>
    </row>
    <row r="53" spans="1:10" ht="16.5" customHeight="1" x14ac:dyDescent="0.25">
      <c r="A53" s="39" t="s">
        <v>143</v>
      </c>
      <c r="B53" s="451" t="s">
        <v>396</v>
      </c>
      <c r="C53" s="451"/>
      <c r="D53" s="452">
        <v>5061662000</v>
      </c>
      <c r="E53" s="510">
        <v>4916662000</v>
      </c>
      <c r="F53" s="510">
        <v>993169735</v>
      </c>
      <c r="G53" s="510">
        <v>993169735</v>
      </c>
      <c r="H53" s="456">
        <f t="shared" si="3"/>
        <v>0.20200081579738449</v>
      </c>
    </row>
    <row r="54" spans="1:10" ht="16.5" customHeight="1" x14ac:dyDescent="0.25">
      <c r="A54" s="39" t="s">
        <v>144</v>
      </c>
      <c r="B54" s="36" t="s">
        <v>396</v>
      </c>
      <c r="C54" s="36"/>
      <c r="D54" s="452">
        <v>5061662000</v>
      </c>
      <c r="E54" s="510">
        <v>4938707000</v>
      </c>
      <c r="F54" s="510">
        <v>1481949110</v>
      </c>
      <c r="G54" s="510">
        <v>1481949110</v>
      </c>
      <c r="H54" s="456">
        <f t="shared" si="3"/>
        <v>0.30006823850858128</v>
      </c>
      <c r="J54" s="505"/>
    </row>
    <row r="55" spans="1:10" ht="16.5" customHeight="1" x14ac:dyDescent="0.25">
      <c r="A55" s="39" t="s">
        <v>132</v>
      </c>
      <c r="B55" s="36" t="s">
        <v>396</v>
      </c>
      <c r="C55" s="36"/>
      <c r="D55" s="452">
        <v>5061662000</v>
      </c>
      <c r="E55" s="510">
        <v>4938707000</v>
      </c>
      <c r="F55" s="510">
        <v>2014873911</v>
      </c>
      <c r="G55" s="510">
        <v>2014873911</v>
      </c>
      <c r="H55" s="456">
        <f t="shared" ref="H55:H60" si="4">G55/E55</f>
        <v>0.40797599675380619</v>
      </c>
    </row>
    <row r="56" spans="1:10" ht="16.5" customHeight="1" x14ac:dyDescent="0.25">
      <c r="A56" s="39" t="s">
        <v>133</v>
      </c>
      <c r="B56" s="36" t="s">
        <v>396</v>
      </c>
      <c r="C56" s="36"/>
      <c r="D56" s="452">
        <v>5061662000</v>
      </c>
      <c r="E56" s="522">
        <v>4943707000</v>
      </c>
      <c r="F56" s="522">
        <v>2525523013</v>
      </c>
      <c r="G56" s="522">
        <v>2525523013</v>
      </c>
      <c r="H56" s="456">
        <f t="shared" si="4"/>
        <v>0.51085612739589947</v>
      </c>
    </row>
    <row r="57" spans="1:10" ht="16.5" customHeight="1" x14ac:dyDescent="0.25">
      <c r="A57" s="39" t="s">
        <v>134</v>
      </c>
      <c r="B57" s="36" t="s">
        <v>396</v>
      </c>
      <c r="C57" s="36"/>
      <c r="D57" s="452">
        <v>5061662000</v>
      </c>
      <c r="E57" s="528">
        <v>4943707000</v>
      </c>
      <c r="F57" s="528">
        <v>3048368145</v>
      </c>
      <c r="G57" s="528">
        <v>3048368145</v>
      </c>
      <c r="H57" s="456">
        <f t="shared" si="4"/>
        <v>0.61661586032505566</v>
      </c>
    </row>
    <row r="58" spans="1:10" ht="16.5" customHeight="1" x14ac:dyDescent="0.25">
      <c r="A58" s="39" t="s">
        <v>135</v>
      </c>
      <c r="B58" s="36" t="s">
        <v>396</v>
      </c>
      <c r="C58" s="36"/>
      <c r="D58" s="452">
        <v>5061662000</v>
      </c>
      <c r="E58" s="528">
        <v>4943707000</v>
      </c>
      <c r="F58" s="528">
        <v>3584712834</v>
      </c>
      <c r="G58" s="528">
        <v>3584712834</v>
      </c>
      <c r="H58" s="456">
        <f t="shared" si="4"/>
        <v>0.72510624800377532</v>
      </c>
    </row>
    <row r="59" spans="1:10" ht="16.5" customHeight="1" x14ac:dyDescent="0.25">
      <c r="A59" s="39" t="s">
        <v>136</v>
      </c>
      <c r="B59" s="36" t="s">
        <v>396</v>
      </c>
      <c r="C59" s="36"/>
      <c r="D59" s="452">
        <v>5280091000</v>
      </c>
      <c r="E59" s="510">
        <v>5099799767</v>
      </c>
      <c r="F59" s="528">
        <v>4102456685</v>
      </c>
      <c r="G59" s="528">
        <v>4102456685</v>
      </c>
      <c r="H59" s="456">
        <f t="shared" si="4"/>
        <v>0.80443485478515264</v>
      </c>
    </row>
    <row r="60" spans="1:10" ht="15" customHeight="1" thickBot="1" x14ac:dyDescent="0.3">
      <c r="A60" s="40" t="s">
        <v>137</v>
      </c>
      <c r="B60" s="36" t="s">
        <v>396</v>
      </c>
      <c r="C60" s="36"/>
      <c r="D60" s="452">
        <v>5380091000</v>
      </c>
      <c r="E60" s="510">
        <v>5373789934</v>
      </c>
      <c r="F60" s="528">
        <v>4838493258</v>
      </c>
      <c r="G60" s="528">
        <v>4838493258</v>
      </c>
      <c r="H60" s="456">
        <f t="shared" si="4"/>
        <v>0.90038749512459082</v>
      </c>
    </row>
    <row r="61" spans="1:10" ht="16.5" customHeight="1" thickBot="1" x14ac:dyDescent="0.3"/>
    <row r="62" spans="1:10" ht="23.25" customHeight="1" x14ac:dyDescent="0.25">
      <c r="A62" s="1146" t="s">
        <v>147</v>
      </c>
      <c r="B62" s="1147"/>
      <c r="C62" s="1147"/>
      <c r="D62" s="1147"/>
      <c r="E62" s="1147"/>
      <c r="F62" s="1147"/>
      <c r="G62" s="1147"/>
      <c r="H62" s="1148"/>
    </row>
    <row r="63" spans="1:10" ht="25.5" customHeight="1" x14ac:dyDescent="0.25">
      <c r="A63" s="32" t="s">
        <v>64</v>
      </c>
      <c r="B63" s="33" t="s">
        <v>125</v>
      </c>
      <c r="C63" s="33" t="s">
        <v>126</v>
      </c>
      <c r="D63" s="33" t="s">
        <v>127</v>
      </c>
      <c r="E63" s="33" t="s">
        <v>128</v>
      </c>
      <c r="F63" s="33" t="s">
        <v>129</v>
      </c>
      <c r="G63" s="33" t="s">
        <v>130</v>
      </c>
      <c r="H63" s="449" t="s">
        <v>131</v>
      </c>
    </row>
    <row r="64" spans="1:10" ht="16.5" customHeight="1" x14ac:dyDescent="0.25">
      <c r="A64" s="39" t="s">
        <v>139</v>
      </c>
      <c r="B64" s="36" t="s">
        <v>396</v>
      </c>
      <c r="C64" s="36"/>
      <c r="D64" s="452">
        <v>6921438000</v>
      </c>
      <c r="E64" s="510">
        <v>500122466</v>
      </c>
      <c r="F64" s="528">
        <v>0</v>
      </c>
      <c r="G64" s="528">
        <v>0</v>
      </c>
      <c r="H64" s="456">
        <f t="shared" ref="H64" si="5">G64/E64</f>
        <v>0</v>
      </c>
    </row>
    <row r="65" spans="1:14" ht="16.5" customHeight="1" x14ac:dyDescent="0.25">
      <c r="A65" s="39" t="s">
        <v>140</v>
      </c>
      <c r="B65" s="36" t="s">
        <v>396</v>
      </c>
      <c r="C65" s="36"/>
      <c r="D65" s="576">
        <v>6921438000</v>
      </c>
      <c r="E65" s="576">
        <v>500122466</v>
      </c>
      <c r="F65" s="576">
        <v>48115800</v>
      </c>
      <c r="G65" s="576">
        <v>48115800</v>
      </c>
      <c r="H65" s="456">
        <f>G65/E65</f>
        <v>9.6208035573430925E-2</v>
      </c>
    </row>
    <row r="66" spans="1:14" ht="16.5" customHeight="1" x14ac:dyDescent="0.25">
      <c r="A66" s="39" t="s">
        <v>141</v>
      </c>
      <c r="B66" s="20" t="s">
        <v>396</v>
      </c>
      <c r="C66" s="20"/>
      <c r="D66" s="577">
        <v>6921438000</v>
      </c>
      <c r="E66" s="577">
        <v>1792656400</v>
      </c>
      <c r="F66" s="577">
        <v>232954269</v>
      </c>
      <c r="G66" s="577">
        <v>232954269</v>
      </c>
      <c r="H66" s="456">
        <f>G66/E66</f>
        <v>0.12994920220071174</v>
      </c>
    </row>
    <row r="67" spans="1:14" ht="16.5" customHeight="1" x14ac:dyDescent="0.25">
      <c r="A67" s="39" t="s">
        <v>142</v>
      </c>
      <c r="B67" s="20" t="s">
        <v>396</v>
      </c>
      <c r="C67" s="20"/>
      <c r="D67" s="577">
        <v>6921438000</v>
      </c>
      <c r="E67" s="577">
        <v>2503831466</v>
      </c>
      <c r="F67" s="577">
        <v>545028458</v>
      </c>
      <c r="G67" s="577">
        <v>545028458</v>
      </c>
      <c r="H67" s="456">
        <f>G67/E67</f>
        <v>0.21767777320520343</v>
      </c>
    </row>
    <row r="68" spans="1:14" ht="16.5" customHeight="1" x14ac:dyDescent="0.25">
      <c r="A68" s="39" t="s">
        <v>143</v>
      </c>
      <c r="B68" s="36" t="s">
        <v>396</v>
      </c>
      <c r="C68" s="36"/>
      <c r="D68" s="528">
        <v>6921438000</v>
      </c>
      <c r="E68" s="528">
        <v>3203200506</v>
      </c>
      <c r="F68" s="528">
        <v>937749374</v>
      </c>
      <c r="G68" s="528">
        <v>937749374</v>
      </c>
      <c r="H68" s="456">
        <f>G68/E68</f>
        <v>0.29275387920408874</v>
      </c>
    </row>
    <row r="69" spans="1:14" ht="16.5" customHeight="1" x14ac:dyDescent="0.25">
      <c r="A69" s="39" t="s">
        <v>144</v>
      </c>
      <c r="B69" s="36"/>
      <c r="C69" s="36"/>
      <c r="D69" s="36"/>
      <c r="E69" s="36"/>
      <c r="F69" s="36"/>
      <c r="G69" s="36"/>
      <c r="H69" s="305" t="e">
        <f t="shared" ref="H69:H75" si="6">G69/E69</f>
        <v>#DIV/0!</v>
      </c>
    </row>
    <row r="70" spans="1:14" ht="16.5" customHeight="1" x14ac:dyDescent="0.25">
      <c r="A70" s="39" t="s">
        <v>132</v>
      </c>
      <c r="B70" s="36"/>
      <c r="C70" s="36"/>
      <c r="D70" s="36"/>
      <c r="E70" s="36"/>
      <c r="F70" s="36"/>
      <c r="G70" s="36"/>
      <c r="H70" s="305" t="e">
        <f t="shared" si="6"/>
        <v>#DIV/0!</v>
      </c>
    </row>
    <row r="71" spans="1:14" ht="16.5" customHeight="1" x14ac:dyDescent="0.25">
      <c r="A71" s="39" t="s">
        <v>133</v>
      </c>
      <c r="B71" s="36"/>
      <c r="C71" s="36"/>
      <c r="D71" s="36"/>
      <c r="E71" s="36"/>
      <c r="F71" s="36"/>
      <c r="G71" s="36"/>
      <c r="H71" s="305" t="e">
        <f t="shared" si="6"/>
        <v>#DIV/0!</v>
      </c>
    </row>
    <row r="72" spans="1:14" ht="16.5" customHeight="1" x14ac:dyDescent="0.25">
      <c r="A72" s="39" t="s">
        <v>134</v>
      </c>
      <c r="B72" s="36"/>
      <c r="C72" s="36"/>
      <c r="D72" s="36"/>
      <c r="E72" s="36"/>
      <c r="F72" s="36"/>
      <c r="G72" s="36"/>
      <c r="H72" s="305" t="e">
        <f t="shared" si="6"/>
        <v>#DIV/0!</v>
      </c>
    </row>
    <row r="73" spans="1:14" ht="16.5" customHeight="1" x14ac:dyDescent="0.25">
      <c r="A73" s="39" t="s">
        <v>135</v>
      </c>
      <c r="B73" s="36"/>
      <c r="C73" s="36"/>
      <c r="D73" s="36"/>
      <c r="E73" s="36"/>
      <c r="F73" s="36"/>
      <c r="G73" s="36"/>
      <c r="H73" s="305" t="e">
        <f t="shared" si="6"/>
        <v>#DIV/0!</v>
      </c>
    </row>
    <row r="74" spans="1:14" ht="16.5" customHeight="1" x14ac:dyDescent="0.25">
      <c r="A74" s="39" t="s">
        <v>136</v>
      </c>
      <c r="B74" s="36"/>
      <c r="C74" s="36"/>
      <c r="D74" s="36"/>
      <c r="E74" s="36"/>
      <c r="F74" s="36"/>
      <c r="G74" s="36"/>
      <c r="H74" s="305" t="e">
        <f t="shared" si="6"/>
        <v>#DIV/0!</v>
      </c>
    </row>
    <row r="75" spans="1:14" ht="16.5" customHeight="1" thickBot="1" x14ac:dyDescent="0.3">
      <c r="A75" s="40" t="s">
        <v>137</v>
      </c>
      <c r="B75" s="38"/>
      <c r="C75" s="38"/>
      <c r="D75" s="38"/>
      <c r="E75" s="38"/>
      <c r="F75" s="38"/>
      <c r="G75" s="38"/>
      <c r="H75" s="305" t="e">
        <f t="shared" si="6"/>
        <v>#DIV/0!</v>
      </c>
    </row>
    <row r="76" spans="1:14" ht="16.5" customHeight="1" thickBot="1" x14ac:dyDescent="0.3"/>
    <row r="77" spans="1:14" ht="23.25" customHeight="1" x14ac:dyDescent="0.25">
      <c r="A77" s="1149" t="s">
        <v>269</v>
      </c>
      <c r="B77" s="1150"/>
      <c r="C77" s="1150"/>
      <c r="D77" s="1150"/>
      <c r="E77" s="1150"/>
      <c r="F77" s="1150"/>
      <c r="G77" s="1150"/>
      <c r="H77" s="1150"/>
      <c r="I77" s="1150"/>
      <c r="J77" s="1150"/>
      <c r="K77" s="1150"/>
      <c r="L77" s="1150"/>
      <c r="M77" s="1150"/>
      <c r="N77" s="1151"/>
    </row>
    <row r="78" spans="1:14" ht="44.25" customHeight="1" x14ac:dyDescent="0.25">
      <c r="A78" s="32" t="s">
        <v>50</v>
      </c>
      <c r="B78" s="33" t="s">
        <v>149</v>
      </c>
      <c r="C78" s="33" t="s">
        <v>150</v>
      </c>
      <c r="D78" s="33" t="s">
        <v>151</v>
      </c>
      <c r="E78" s="33" t="s">
        <v>152</v>
      </c>
      <c r="F78" s="33" t="s">
        <v>153</v>
      </c>
      <c r="G78" s="33" t="s">
        <v>154</v>
      </c>
      <c r="H78" s="457" t="s">
        <v>163</v>
      </c>
      <c r="I78" s="33" t="s">
        <v>164</v>
      </c>
      <c r="J78" s="41" t="s">
        <v>165</v>
      </c>
      <c r="K78" s="33" t="s">
        <v>158</v>
      </c>
      <c r="L78" s="33" t="s">
        <v>159</v>
      </c>
      <c r="M78" s="33" t="s">
        <v>160</v>
      </c>
      <c r="N78" s="34" t="s">
        <v>161</v>
      </c>
    </row>
    <row r="79" spans="1:14" ht="45" x14ac:dyDescent="0.25">
      <c r="A79" s="72" t="s">
        <v>139</v>
      </c>
      <c r="B79" s="259" t="s">
        <v>397</v>
      </c>
      <c r="C79" s="259" t="s">
        <v>398</v>
      </c>
      <c r="D79" s="367" t="s">
        <v>399</v>
      </c>
      <c r="E79" s="20" t="s">
        <v>400</v>
      </c>
      <c r="F79" s="20">
        <v>100</v>
      </c>
      <c r="G79" s="20">
        <v>10</v>
      </c>
      <c r="H79" s="306">
        <v>2</v>
      </c>
      <c r="I79" s="20">
        <v>0</v>
      </c>
      <c r="J79" s="401">
        <f>I79/H79</f>
        <v>0</v>
      </c>
      <c r="K79" s="94"/>
      <c r="L79" s="94"/>
      <c r="M79" s="94"/>
      <c r="N79" s="260" t="s">
        <v>570</v>
      </c>
    </row>
    <row r="80" spans="1:14" ht="45" x14ac:dyDescent="0.25">
      <c r="A80" s="72" t="s">
        <v>140</v>
      </c>
      <c r="B80" s="259" t="s">
        <v>397</v>
      </c>
      <c r="C80" s="259" t="s">
        <v>398</v>
      </c>
      <c r="D80" s="367" t="s">
        <v>399</v>
      </c>
      <c r="E80" s="20" t="s">
        <v>400</v>
      </c>
      <c r="F80" s="20">
        <v>100</v>
      </c>
      <c r="G80" s="20">
        <v>10</v>
      </c>
      <c r="H80" s="306">
        <v>2</v>
      </c>
      <c r="I80" s="20">
        <v>1</v>
      </c>
      <c r="J80" s="401">
        <f>I80/H80</f>
        <v>0.5</v>
      </c>
      <c r="K80" s="94"/>
      <c r="L80" s="94"/>
      <c r="M80" s="94"/>
      <c r="N80" s="260" t="s">
        <v>411</v>
      </c>
    </row>
    <row r="81" spans="1:14" ht="45" x14ac:dyDescent="0.25">
      <c r="A81" s="72" t="s">
        <v>141</v>
      </c>
      <c r="B81" s="259" t="s">
        <v>397</v>
      </c>
      <c r="C81" s="259" t="s">
        <v>398</v>
      </c>
      <c r="D81" s="367" t="s">
        <v>399</v>
      </c>
      <c r="E81" s="20" t="s">
        <v>400</v>
      </c>
      <c r="F81" s="20">
        <v>100</v>
      </c>
      <c r="G81" s="20">
        <v>10</v>
      </c>
      <c r="H81" s="306">
        <v>2</v>
      </c>
      <c r="I81" s="20">
        <v>1</v>
      </c>
      <c r="J81" s="401">
        <f>I81/H81</f>
        <v>0.5</v>
      </c>
      <c r="K81" s="94"/>
      <c r="L81" s="94"/>
      <c r="M81" s="94"/>
      <c r="N81" s="260" t="s">
        <v>571</v>
      </c>
    </row>
    <row r="82" spans="1:14" ht="45" x14ac:dyDescent="0.25">
      <c r="A82" s="72" t="s">
        <v>142</v>
      </c>
      <c r="B82" s="259" t="s">
        <v>397</v>
      </c>
      <c r="C82" s="259" t="s">
        <v>398</v>
      </c>
      <c r="D82" s="367" t="s">
        <v>399</v>
      </c>
      <c r="E82" s="20" t="s">
        <v>400</v>
      </c>
      <c r="F82" s="20">
        <v>100</v>
      </c>
      <c r="G82" s="20">
        <v>10</v>
      </c>
      <c r="H82" s="306">
        <v>2</v>
      </c>
      <c r="I82" s="20">
        <v>1</v>
      </c>
      <c r="J82" s="401">
        <f>I82/H82</f>
        <v>0.5</v>
      </c>
      <c r="K82" s="94"/>
      <c r="L82" s="94"/>
      <c r="M82" s="94"/>
      <c r="N82" s="260" t="s">
        <v>571</v>
      </c>
    </row>
    <row r="83" spans="1:14" ht="45" x14ac:dyDescent="0.25">
      <c r="A83" s="72" t="s">
        <v>143</v>
      </c>
      <c r="B83" s="259" t="s">
        <v>397</v>
      </c>
      <c r="C83" s="259" t="s">
        <v>398</v>
      </c>
      <c r="D83" s="367" t="s">
        <v>399</v>
      </c>
      <c r="E83" s="20" t="s">
        <v>400</v>
      </c>
      <c r="F83" s="20">
        <v>100</v>
      </c>
      <c r="G83" s="20">
        <v>10</v>
      </c>
      <c r="H83" s="306">
        <v>2</v>
      </c>
      <c r="I83" s="20">
        <v>1</v>
      </c>
      <c r="J83" s="401">
        <f>I83/H83</f>
        <v>0.5</v>
      </c>
      <c r="K83" s="94"/>
      <c r="L83" s="94"/>
      <c r="M83" s="94"/>
      <c r="N83" s="260" t="s">
        <v>571</v>
      </c>
    </row>
    <row r="84" spans="1:14" ht="45" x14ac:dyDescent="0.25">
      <c r="A84" s="72" t="s">
        <v>144</v>
      </c>
      <c r="B84" s="259" t="s">
        <v>397</v>
      </c>
      <c r="C84" s="259" t="s">
        <v>398</v>
      </c>
      <c r="D84" s="367" t="s">
        <v>399</v>
      </c>
      <c r="E84" s="20" t="s">
        <v>400</v>
      </c>
      <c r="F84" s="20">
        <v>100</v>
      </c>
      <c r="G84" s="20">
        <v>10</v>
      </c>
      <c r="H84" s="306">
        <v>2</v>
      </c>
      <c r="I84" s="20">
        <v>1</v>
      </c>
      <c r="J84" s="401">
        <f t="shared" ref="J84:J90" si="7">I84/H84</f>
        <v>0.5</v>
      </c>
      <c r="K84" s="94"/>
      <c r="L84" s="94"/>
      <c r="M84" s="94"/>
      <c r="N84" s="260" t="s">
        <v>571</v>
      </c>
    </row>
    <row r="85" spans="1:14" s="2" customFormat="1" ht="45" x14ac:dyDescent="0.25">
      <c r="A85" s="301" t="s">
        <v>132</v>
      </c>
      <c r="B85" s="402" t="s">
        <v>397</v>
      </c>
      <c r="C85" s="402" t="s">
        <v>398</v>
      </c>
      <c r="D85" s="275" t="s">
        <v>399</v>
      </c>
      <c r="E85" s="403" t="s">
        <v>400</v>
      </c>
      <c r="F85" s="403">
        <v>100</v>
      </c>
      <c r="G85" s="20">
        <v>10</v>
      </c>
      <c r="H85" s="404">
        <v>2</v>
      </c>
      <c r="I85" s="20">
        <v>1</v>
      </c>
      <c r="J85" s="401">
        <f t="shared" si="7"/>
        <v>0.5</v>
      </c>
      <c r="K85" s="397"/>
      <c r="L85" s="397"/>
      <c r="M85" s="397"/>
      <c r="N85" s="405" t="s">
        <v>571</v>
      </c>
    </row>
    <row r="86" spans="1:14" ht="45" x14ac:dyDescent="0.25">
      <c r="A86" s="72" t="s">
        <v>133</v>
      </c>
      <c r="B86" s="259" t="s">
        <v>397</v>
      </c>
      <c r="C86" s="259" t="s">
        <v>398</v>
      </c>
      <c r="D86" s="367" t="s">
        <v>399</v>
      </c>
      <c r="E86" s="367" t="s">
        <v>400</v>
      </c>
      <c r="F86" s="367">
        <v>100</v>
      </c>
      <c r="G86" s="20">
        <v>10</v>
      </c>
      <c r="H86" s="307">
        <v>2</v>
      </c>
      <c r="I86" s="20">
        <v>1</v>
      </c>
      <c r="J86" s="401">
        <f t="shared" si="7"/>
        <v>0.5</v>
      </c>
      <c r="K86" s="36"/>
      <c r="L86" s="36"/>
      <c r="M86" s="94"/>
      <c r="N86" s="261" t="s">
        <v>571</v>
      </c>
    </row>
    <row r="87" spans="1:14" s="2" customFormat="1" ht="75" x14ac:dyDescent="0.25">
      <c r="A87" s="301" t="s">
        <v>134</v>
      </c>
      <c r="B87" s="402" t="s">
        <v>397</v>
      </c>
      <c r="C87" s="402" t="s">
        <v>398</v>
      </c>
      <c r="D87" s="275" t="s">
        <v>399</v>
      </c>
      <c r="E87" s="275" t="s">
        <v>400</v>
      </c>
      <c r="F87" s="275">
        <v>100</v>
      </c>
      <c r="G87" s="20">
        <v>10</v>
      </c>
      <c r="H87" s="406">
        <v>2</v>
      </c>
      <c r="I87" s="20">
        <v>1</v>
      </c>
      <c r="J87" s="401">
        <f t="shared" si="7"/>
        <v>0.5</v>
      </c>
      <c r="K87" s="400"/>
      <c r="L87" s="400"/>
      <c r="M87" s="397"/>
      <c r="N87" s="407" t="s">
        <v>422</v>
      </c>
    </row>
    <row r="88" spans="1:14" ht="45" x14ac:dyDescent="0.25">
      <c r="A88" s="72" t="s">
        <v>135</v>
      </c>
      <c r="B88" s="259" t="s">
        <v>397</v>
      </c>
      <c r="C88" s="259" t="s">
        <v>398</v>
      </c>
      <c r="D88" s="367" t="s">
        <v>399</v>
      </c>
      <c r="E88" s="367" t="s">
        <v>400</v>
      </c>
      <c r="F88" s="367">
        <v>100</v>
      </c>
      <c r="G88" s="20">
        <v>10</v>
      </c>
      <c r="H88" s="307">
        <v>2</v>
      </c>
      <c r="I88" s="20">
        <v>1</v>
      </c>
      <c r="J88" s="401">
        <f t="shared" si="7"/>
        <v>0.5</v>
      </c>
      <c r="K88" s="36"/>
      <c r="L88" s="36"/>
      <c r="M88" s="94"/>
      <c r="N88" s="261" t="s">
        <v>571</v>
      </c>
    </row>
    <row r="89" spans="1:14" s="2" customFormat="1" ht="75" x14ac:dyDescent="0.25">
      <c r="A89" s="301" t="s">
        <v>136</v>
      </c>
      <c r="B89" s="402" t="s">
        <v>397</v>
      </c>
      <c r="C89" s="402" t="s">
        <v>398</v>
      </c>
      <c r="D89" s="275" t="s">
        <v>399</v>
      </c>
      <c r="E89" s="275" t="s">
        <v>400</v>
      </c>
      <c r="F89" s="275">
        <v>100</v>
      </c>
      <c r="G89" s="20">
        <v>10</v>
      </c>
      <c r="H89" s="406">
        <v>2</v>
      </c>
      <c r="I89" s="20">
        <v>1</v>
      </c>
      <c r="J89" s="401">
        <f t="shared" si="7"/>
        <v>0.5</v>
      </c>
      <c r="K89" s="400"/>
      <c r="L89" s="400"/>
      <c r="M89" s="397"/>
      <c r="N89" s="407" t="s">
        <v>426</v>
      </c>
    </row>
    <row r="90" spans="1:14" ht="45.75" thickBot="1" x14ac:dyDescent="0.3">
      <c r="A90" s="262" t="s">
        <v>137</v>
      </c>
      <c r="B90" s="263" t="s">
        <v>397</v>
      </c>
      <c r="C90" s="263" t="s">
        <v>398</v>
      </c>
      <c r="D90" s="368" t="s">
        <v>399</v>
      </c>
      <c r="E90" s="368" t="s">
        <v>400</v>
      </c>
      <c r="F90" s="368">
        <v>100</v>
      </c>
      <c r="G90" s="20">
        <v>10</v>
      </c>
      <c r="H90" s="308">
        <v>2</v>
      </c>
      <c r="I90" s="152">
        <v>2</v>
      </c>
      <c r="J90" s="401">
        <f t="shared" si="7"/>
        <v>1</v>
      </c>
      <c r="K90" s="38"/>
      <c r="L90" s="38"/>
      <c r="M90" s="264"/>
      <c r="N90" s="265" t="s">
        <v>572</v>
      </c>
    </row>
    <row r="92" spans="1:14" ht="15.75" thickBot="1" x14ac:dyDescent="0.3"/>
    <row r="93" spans="1:14" ht="20.25" x14ac:dyDescent="0.25">
      <c r="A93" s="1149" t="s">
        <v>166</v>
      </c>
      <c r="B93" s="1150"/>
      <c r="C93" s="1150"/>
      <c r="D93" s="1150"/>
      <c r="E93" s="1150"/>
      <c r="F93" s="1150"/>
      <c r="G93" s="1150"/>
      <c r="H93" s="1150"/>
      <c r="I93" s="1150"/>
      <c r="J93" s="1150"/>
      <c r="K93" s="1150"/>
      <c r="L93" s="1150"/>
      <c r="M93" s="1150"/>
      <c r="N93" s="1151"/>
    </row>
    <row r="94" spans="1:14" ht="44.25" customHeight="1" x14ac:dyDescent="0.25">
      <c r="A94" s="32" t="s">
        <v>62</v>
      </c>
      <c r="B94" s="33" t="s">
        <v>149</v>
      </c>
      <c r="C94" s="33" t="s">
        <v>150</v>
      </c>
      <c r="D94" s="33" t="s">
        <v>151</v>
      </c>
      <c r="E94" s="33" t="s">
        <v>152</v>
      </c>
      <c r="F94" s="33" t="s">
        <v>167</v>
      </c>
      <c r="G94" s="33" t="s">
        <v>154</v>
      </c>
      <c r="H94" s="457" t="s">
        <v>168</v>
      </c>
      <c r="I94" s="33" t="s">
        <v>169</v>
      </c>
      <c r="J94" s="41" t="s">
        <v>170</v>
      </c>
      <c r="K94" s="33" t="s">
        <v>158</v>
      </c>
      <c r="L94" s="33" t="s">
        <v>159</v>
      </c>
      <c r="M94" s="33" t="s">
        <v>160</v>
      </c>
      <c r="N94" s="34" t="s">
        <v>161</v>
      </c>
    </row>
    <row r="95" spans="1:14" ht="143.25" customHeight="1" x14ac:dyDescent="0.25">
      <c r="A95" s="390" t="s">
        <v>139</v>
      </c>
      <c r="B95" s="381" t="s">
        <v>397</v>
      </c>
      <c r="C95" s="381" t="s">
        <v>398</v>
      </c>
      <c r="D95" s="381" t="s">
        <v>399</v>
      </c>
      <c r="E95" s="408" t="s">
        <v>400</v>
      </c>
      <c r="F95" s="408">
        <v>100</v>
      </c>
      <c r="G95" s="403">
        <v>10</v>
      </c>
      <c r="H95" s="408">
        <v>2</v>
      </c>
      <c r="I95" s="408">
        <v>0</v>
      </c>
      <c r="J95" s="409">
        <f t="shared" ref="J95:J106" si="8">I95/H95</f>
        <v>0</v>
      </c>
      <c r="K95" s="408"/>
      <c r="L95" s="408"/>
      <c r="M95" s="408"/>
      <c r="N95" s="410" t="s">
        <v>459</v>
      </c>
    </row>
    <row r="96" spans="1:14" ht="155.25" customHeight="1" x14ac:dyDescent="0.25">
      <c r="A96" s="390" t="s">
        <v>140</v>
      </c>
      <c r="B96" s="381" t="s">
        <v>397</v>
      </c>
      <c r="C96" s="381" t="s">
        <v>398</v>
      </c>
      <c r="D96" s="381" t="s">
        <v>399</v>
      </c>
      <c r="E96" s="408" t="s">
        <v>400</v>
      </c>
      <c r="F96" s="408">
        <v>100</v>
      </c>
      <c r="G96" s="403">
        <v>10</v>
      </c>
      <c r="H96" s="408">
        <v>2</v>
      </c>
      <c r="I96" s="408">
        <v>1</v>
      </c>
      <c r="J96" s="409">
        <f t="shared" si="8"/>
        <v>0.5</v>
      </c>
      <c r="K96" s="408"/>
      <c r="L96" s="408"/>
      <c r="M96" s="408"/>
      <c r="N96" s="410" t="s">
        <v>459</v>
      </c>
    </row>
    <row r="97" spans="1:14" ht="143.25" customHeight="1" x14ac:dyDescent="0.25">
      <c r="A97" s="390" t="s">
        <v>141</v>
      </c>
      <c r="B97" s="381" t="s">
        <v>397</v>
      </c>
      <c r="C97" s="381" t="s">
        <v>398</v>
      </c>
      <c r="D97" s="381" t="s">
        <v>399</v>
      </c>
      <c r="E97" s="408" t="s">
        <v>400</v>
      </c>
      <c r="F97" s="408">
        <v>100</v>
      </c>
      <c r="G97" s="403">
        <v>10</v>
      </c>
      <c r="H97" s="408">
        <v>2</v>
      </c>
      <c r="I97" s="408">
        <v>1</v>
      </c>
      <c r="J97" s="409">
        <f t="shared" si="8"/>
        <v>0.5</v>
      </c>
      <c r="K97" s="408"/>
      <c r="L97" s="408"/>
      <c r="M97" s="408"/>
      <c r="N97" s="411" t="s">
        <v>571</v>
      </c>
    </row>
    <row r="98" spans="1:14" ht="143.25" customHeight="1" x14ac:dyDescent="0.25">
      <c r="A98" s="390" t="s">
        <v>142</v>
      </c>
      <c r="B98" s="381" t="s">
        <v>397</v>
      </c>
      <c r="C98" s="381" t="s">
        <v>398</v>
      </c>
      <c r="D98" s="381" t="s">
        <v>399</v>
      </c>
      <c r="E98" s="381" t="s">
        <v>400</v>
      </c>
      <c r="F98" s="381">
        <v>100</v>
      </c>
      <c r="G98" s="403">
        <v>10</v>
      </c>
      <c r="H98" s="381">
        <v>2</v>
      </c>
      <c r="I98" s="381">
        <v>1</v>
      </c>
      <c r="J98" s="412">
        <f t="shared" si="8"/>
        <v>0.5</v>
      </c>
      <c r="K98" s="381"/>
      <c r="L98" s="381"/>
      <c r="M98" s="381" t="e">
        <v>#DIV/0!</v>
      </c>
      <c r="N98" s="411" t="s">
        <v>571</v>
      </c>
    </row>
    <row r="99" spans="1:14" ht="143.25" customHeight="1" x14ac:dyDescent="0.25">
      <c r="A99" s="390" t="s">
        <v>143</v>
      </c>
      <c r="B99" s="381" t="s">
        <v>397</v>
      </c>
      <c r="C99" s="381" t="s">
        <v>398</v>
      </c>
      <c r="D99" s="381" t="s">
        <v>399</v>
      </c>
      <c r="E99" s="381" t="s">
        <v>400</v>
      </c>
      <c r="F99" s="381">
        <v>100</v>
      </c>
      <c r="G99" s="403">
        <v>10</v>
      </c>
      <c r="H99" s="381">
        <v>2</v>
      </c>
      <c r="I99" s="381">
        <v>1</v>
      </c>
      <c r="J99" s="412">
        <f t="shared" si="8"/>
        <v>0.5</v>
      </c>
      <c r="K99" s="381"/>
      <c r="L99" s="381"/>
      <c r="M99" s="381" t="e">
        <v>#DIV/0!</v>
      </c>
      <c r="N99" s="411" t="s">
        <v>571</v>
      </c>
    </row>
    <row r="100" spans="1:14" ht="143.25" customHeight="1" x14ac:dyDescent="0.25">
      <c r="A100" s="390" t="s">
        <v>144</v>
      </c>
      <c r="B100" s="413" t="s">
        <v>397</v>
      </c>
      <c r="C100" s="413" t="s">
        <v>398</v>
      </c>
      <c r="D100" s="413" t="s">
        <v>399</v>
      </c>
      <c r="E100" s="413" t="s">
        <v>400</v>
      </c>
      <c r="F100" s="381">
        <v>100</v>
      </c>
      <c r="G100" s="403">
        <v>10</v>
      </c>
      <c r="H100" s="381">
        <v>2</v>
      </c>
      <c r="I100" s="381">
        <v>1</v>
      </c>
      <c r="J100" s="412">
        <f t="shared" si="8"/>
        <v>0.5</v>
      </c>
      <c r="K100" s="381"/>
      <c r="L100" s="381"/>
      <c r="M100" s="414" t="e">
        <f>L100/K100</f>
        <v>#DIV/0!</v>
      </c>
      <c r="N100" s="411" t="s">
        <v>571</v>
      </c>
    </row>
    <row r="101" spans="1:14" s="303" customFormat="1" ht="143.25" customHeight="1" x14ac:dyDescent="0.25">
      <c r="A101" s="415" t="s">
        <v>132</v>
      </c>
      <c r="B101" s="413" t="s">
        <v>397</v>
      </c>
      <c r="C101" s="413" t="s">
        <v>398</v>
      </c>
      <c r="D101" s="413" t="s">
        <v>399</v>
      </c>
      <c r="E101" s="413" t="s">
        <v>400</v>
      </c>
      <c r="F101" s="381">
        <v>100</v>
      </c>
      <c r="G101" s="403">
        <v>10</v>
      </c>
      <c r="H101" s="381">
        <v>2</v>
      </c>
      <c r="I101" s="381">
        <v>1</v>
      </c>
      <c r="J101" s="412">
        <f t="shared" si="8"/>
        <v>0.5</v>
      </c>
      <c r="K101" s="381"/>
      <c r="L101" s="381"/>
      <c r="M101" s="414" t="e">
        <f>L101/K101</f>
        <v>#DIV/0!</v>
      </c>
      <c r="N101" s="411" t="s">
        <v>571</v>
      </c>
    </row>
    <row r="102" spans="1:14" s="100" customFormat="1" ht="143.25" customHeight="1" x14ac:dyDescent="0.25">
      <c r="A102" s="415" t="s">
        <v>133</v>
      </c>
      <c r="B102" s="275" t="s">
        <v>397</v>
      </c>
      <c r="C102" s="275" t="s">
        <v>398</v>
      </c>
      <c r="D102" s="275" t="s">
        <v>399</v>
      </c>
      <c r="E102" s="275" t="s">
        <v>400</v>
      </c>
      <c r="F102" s="275">
        <v>100</v>
      </c>
      <c r="G102" s="403">
        <v>10</v>
      </c>
      <c r="H102" s="381">
        <v>2</v>
      </c>
      <c r="I102" s="275">
        <v>1</v>
      </c>
      <c r="J102" s="416">
        <f t="shared" si="8"/>
        <v>0.5</v>
      </c>
      <c r="K102" s="275"/>
      <c r="L102" s="275"/>
      <c r="M102" s="275" t="e">
        <v>#DIV/0!</v>
      </c>
      <c r="N102" s="411" t="s">
        <v>571</v>
      </c>
    </row>
    <row r="103" spans="1:14" ht="143.25" customHeight="1" x14ac:dyDescent="0.25">
      <c r="A103" s="390" t="s">
        <v>134</v>
      </c>
      <c r="B103" s="275" t="s">
        <v>397</v>
      </c>
      <c r="C103" s="275" t="s">
        <v>398</v>
      </c>
      <c r="D103" s="275" t="s">
        <v>399</v>
      </c>
      <c r="E103" s="275" t="s">
        <v>400</v>
      </c>
      <c r="F103" s="275">
        <v>100</v>
      </c>
      <c r="G103" s="403">
        <v>10</v>
      </c>
      <c r="H103" s="381">
        <v>2</v>
      </c>
      <c r="I103" s="275">
        <v>1</v>
      </c>
      <c r="J103" s="416">
        <f t="shared" si="8"/>
        <v>0.5</v>
      </c>
      <c r="K103" s="275"/>
      <c r="L103" s="275"/>
      <c r="M103" s="275" t="e">
        <v>#DIV/0!</v>
      </c>
      <c r="N103" s="411" t="s">
        <v>571</v>
      </c>
    </row>
    <row r="104" spans="1:14" ht="143.25" customHeight="1" x14ac:dyDescent="0.25">
      <c r="A104" s="390" t="s">
        <v>135</v>
      </c>
      <c r="B104" s="275" t="s">
        <v>397</v>
      </c>
      <c r="C104" s="275" t="s">
        <v>398</v>
      </c>
      <c r="D104" s="275" t="s">
        <v>399</v>
      </c>
      <c r="E104" s="275" t="s">
        <v>400</v>
      </c>
      <c r="F104" s="275">
        <v>100</v>
      </c>
      <c r="G104" s="403">
        <v>10</v>
      </c>
      <c r="H104" s="381">
        <v>2</v>
      </c>
      <c r="I104" s="275">
        <v>1</v>
      </c>
      <c r="J104" s="416">
        <f t="shared" si="8"/>
        <v>0.5</v>
      </c>
      <c r="K104" s="275"/>
      <c r="L104" s="275"/>
      <c r="M104" s="275" t="e">
        <v>#DIV/0!</v>
      </c>
      <c r="N104" s="411" t="s">
        <v>571</v>
      </c>
    </row>
    <row r="105" spans="1:14" ht="143.25" customHeight="1" x14ac:dyDescent="0.25">
      <c r="A105" s="390" t="s">
        <v>136</v>
      </c>
      <c r="B105" s="275" t="s">
        <v>397</v>
      </c>
      <c r="C105" s="275" t="s">
        <v>398</v>
      </c>
      <c r="D105" s="275" t="s">
        <v>399</v>
      </c>
      <c r="E105" s="275" t="s">
        <v>400</v>
      </c>
      <c r="F105" s="275">
        <v>100</v>
      </c>
      <c r="G105" s="403">
        <v>10</v>
      </c>
      <c r="H105" s="381">
        <v>2</v>
      </c>
      <c r="I105" s="275">
        <v>1</v>
      </c>
      <c r="J105" s="416">
        <f t="shared" si="8"/>
        <v>0.5</v>
      </c>
      <c r="K105" s="275"/>
      <c r="L105" s="275"/>
      <c r="M105" s="275" t="e">
        <v>#DIV/0!</v>
      </c>
      <c r="N105" s="411" t="s">
        <v>571</v>
      </c>
    </row>
    <row r="106" spans="1:14" ht="143.25" customHeight="1" thickBot="1" x14ac:dyDescent="0.3">
      <c r="A106" s="417" t="s">
        <v>137</v>
      </c>
      <c r="B106" s="275" t="s">
        <v>397</v>
      </c>
      <c r="C106" s="275" t="s">
        <v>398</v>
      </c>
      <c r="D106" s="275" t="s">
        <v>399</v>
      </c>
      <c r="E106" s="275" t="s">
        <v>400</v>
      </c>
      <c r="F106" s="275">
        <v>100</v>
      </c>
      <c r="G106" s="403">
        <v>10</v>
      </c>
      <c r="H106" s="381">
        <v>2</v>
      </c>
      <c r="I106" s="275">
        <v>2</v>
      </c>
      <c r="J106" s="416">
        <f t="shared" si="8"/>
        <v>1</v>
      </c>
      <c r="K106" s="275"/>
      <c r="L106" s="275"/>
      <c r="M106" s="275" t="e">
        <v>#DIV/0!</v>
      </c>
      <c r="N106" s="411" t="s">
        <v>572</v>
      </c>
    </row>
    <row r="108" spans="1:14" ht="15.75" thickBot="1" x14ac:dyDescent="0.3"/>
    <row r="109" spans="1:14" ht="20.25" x14ac:dyDescent="0.25">
      <c r="A109" s="1149" t="s">
        <v>171</v>
      </c>
      <c r="B109" s="1150"/>
      <c r="C109" s="1150"/>
      <c r="D109" s="1150"/>
      <c r="E109" s="1150"/>
      <c r="F109" s="1150"/>
      <c r="G109" s="1150"/>
      <c r="H109" s="1150"/>
      <c r="I109" s="1150"/>
      <c r="J109" s="1150"/>
      <c r="K109" s="1150"/>
      <c r="L109" s="1150"/>
      <c r="M109" s="1150"/>
      <c r="N109" s="1151"/>
    </row>
    <row r="110" spans="1:14" ht="44.25" customHeight="1" x14ac:dyDescent="0.25">
      <c r="A110" s="32" t="s">
        <v>50</v>
      </c>
      <c r="B110" s="33" t="s">
        <v>149</v>
      </c>
      <c r="C110" s="33" t="s">
        <v>150</v>
      </c>
      <c r="D110" s="33" t="s">
        <v>151</v>
      </c>
      <c r="E110" s="33" t="s">
        <v>152</v>
      </c>
      <c r="F110" s="33" t="s">
        <v>172</v>
      </c>
      <c r="G110" s="33" t="s">
        <v>154</v>
      </c>
      <c r="H110" s="33" t="s">
        <v>173</v>
      </c>
      <c r="I110" s="33" t="s">
        <v>174</v>
      </c>
      <c r="J110" s="41" t="s">
        <v>175</v>
      </c>
      <c r="K110" s="33" t="s">
        <v>158</v>
      </c>
      <c r="L110" s="33" t="s">
        <v>159</v>
      </c>
      <c r="M110" s="33" t="s">
        <v>160</v>
      </c>
      <c r="N110" s="34" t="s">
        <v>161</v>
      </c>
    </row>
    <row r="111" spans="1:14" s="3" customFormat="1" ht="135" customHeight="1" x14ac:dyDescent="0.25">
      <c r="A111" s="458" t="s">
        <v>139</v>
      </c>
      <c r="B111" s="459" t="s">
        <v>397</v>
      </c>
      <c r="C111" s="459" t="s">
        <v>398</v>
      </c>
      <c r="D111" s="459" t="s">
        <v>399</v>
      </c>
      <c r="E111" s="451" t="s">
        <v>400</v>
      </c>
      <c r="F111" s="451">
        <v>100</v>
      </c>
      <c r="G111" s="451">
        <v>2</v>
      </c>
      <c r="H111" s="451">
        <v>2</v>
      </c>
      <c r="I111" s="451">
        <v>1</v>
      </c>
      <c r="J111" s="451">
        <f t="shared" ref="J111:J113" si="9">I111/H111</f>
        <v>0.5</v>
      </c>
      <c r="K111" s="451"/>
      <c r="L111" s="20"/>
      <c r="M111" s="20" t="e">
        <f t="shared" ref="M111:M119" si="10">L111/K111</f>
        <v>#DIV/0!</v>
      </c>
      <c r="N111" s="460" t="s">
        <v>568</v>
      </c>
    </row>
    <row r="112" spans="1:14" s="3" customFormat="1" ht="135" customHeight="1" x14ac:dyDescent="0.25">
      <c r="A112" s="458" t="s">
        <v>140</v>
      </c>
      <c r="B112" s="459" t="s">
        <v>397</v>
      </c>
      <c r="C112" s="459" t="s">
        <v>398</v>
      </c>
      <c r="D112" s="459" t="s">
        <v>399</v>
      </c>
      <c r="E112" s="451" t="s">
        <v>400</v>
      </c>
      <c r="F112" s="451">
        <v>100</v>
      </c>
      <c r="G112" s="451">
        <v>2</v>
      </c>
      <c r="H112" s="451">
        <v>2</v>
      </c>
      <c r="I112" s="451">
        <v>1</v>
      </c>
      <c r="J112" s="451">
        <f t="shared" si="9"/>
        <v>0.5</v>
      </c>
      <c r="K112" s="451"/>
      <c r="L112" s="20"/>
      <c r="M112" s="20" t="e">
        <f t="shared" si="10"/>
        <v>#DIV/0!</v>
      </c>
      <c r="N112" s="460" t="s">
        <v>567</v>
      </c>
    </row>
    <row r="113" spans="1:14" s="3" customFormat="1" ht="295.5" customHeight="1" x14ac:dyDescent="0.25">
      <c r="A113" s="458" t="s">
        <v>141</v>
      </c>
      <c r="B113" s="459" t="s">
        <v>397</v>
      </c>
      <c r="C113" s="459" t="s">
        <v>398</v>
      </c>
      <c r="D113" s="459" t="s">
        <v>399</v>
      </c>
      <c r="E113" s="451" t="s">
        <v>400</v>
      </c>
      <c r="F113" s="451">
        <v>100</v>
      </c>
      <c r="G113" s="451">
        <v>2</v>
      </c>
      <c r="H113" s="451">
        <v>2</v>
      </c>
      <c r="I113" s="451">
        <v>1</v>
      </c>
      <c r="J113" s="451">
        <f t="shared" si="9"/>
        <v>0.5</v>
      </c>
      <c r="K113" s="451"/>
      <c r="L113" s="20"/>
      <c r="M113" s="20" t="e">
        <f t="shared" si="10"/>
        <v>#DIV/0!</v>
      </c>
      <c r="N113" s="460" t="s">
        <v>573</v>
      </c>
    </row>
    <row r="114" spans="1:14" ht="156.75" customHeight="1" x14ac:dyDescent="0.25">
      <c r="A114" s="458" t="s">
        <v>142</v>
      </c>
      <c r="B114" s="459" t="s">
        <v>397</v>
      </c>
      <c r="C114" s="459" t="s">
        <v>398</v>
      </c>
      <c r="D114" s="459" t="s">
        <v>399</v>
      </c>
      <c r="E114" s="451" t="s">
        <v>400</v>
      </c>
      <c r="F114" s="451">
        <v>100</v>
      </c>
      <c r="G114" s="451">
        <v>2</v>
      </c>
      <c r="H114" s="451">
        <v>2</v>
      </c>
      <c r="I114" s="451">
        <v>1</v>
      </c>
      <c r="J114" s="451">
        <v>0.5</v>
      </c>
      <c r="K114" s="451"/>
      <c r="L114" s="20"/>
      <c r="M114" s="20" t="e">
        <v>#DIV/0!</v>
      </c>
      <c r="N114" s="460" t="s">
        <v>574</v>
      </c>
    </row>
    <row r="115" spans="1:14" ht="141" customHeight="1" x14ac:dyDescent="0.25">
      <c r="A115" s="458" t="s">
        <v>143</v>
      </c>
      <c r="B115" s="459" t="s">
        <v>397</v>
      </c>
      <c r="C115" s="459" t="s">
        <v>398</v>
      </c>
      <c r="D115" s="459" t="s">
        <v>399</v>
      </c>
      <c r="E115" s="451" t="s">
        <v>400</v>
      </c>
      <c r="F115" s="451">
        <v>100</v>
      </c>
      <c r="G115" s="451">
        <v>2</v>
      </c>
      <c r="H115" s="451">
        <v>2</v>
      </c>
      <c r="I115" s="451">
        <v>1</v>
      </c>
      <c r="J115" s="451">
        <v>0.5</v>
      </c>
      <c r="K115" s="511"/>
      <c r="L115" s="511"/>
      <c r="M115" s="511" t="e">
        <f t="shared" si="10"/>
        <v>#DIV/0!</v>
      </c>
      <c r="N115" s="460" t="s">
        <v>605</v>
      </c>
    </row>
    <row r="116" spans="1:14" ht="124.15" customHeight="1" x14ac:dyDescent="0.25">
      <c r="A116" s="458" t="s">
        <v>144</v>
      </c>
      <c r="B116" s="459" t="s">
        <v>397</v>
      </c>
      <c r="C116" s="459" t="s">
        <v>398</v>
      </c>
      <c r="D116" s="459" t="s">
        <v>399</v>
      </c>
      <c r="E116" s="451" t="s">
        <v>400</v>
      </c>
      <c r="F116" s="451">
        <v>100</v>
      </c>
      <c r="G116" s="451">
        <v>2</v>
      </c>
      <c r="H116" s="451">
        <v>2</v>
      </c>
      <c r="I116" s="451">
        <v>1</v>
      </c>
      <c r="J116" s="451">
        <v>0.5</v>
      </c>
      <c r="K116" s="511"/>
      <c r="L116" s="511"/>
      <c r="M116" s="511" t="e">
        <f>L116/K116</f>
        <v>#DIV/0!</v>
      </c>
      <c r="N116" s="460" t="s">
        <v>610</v>
      </c>
    </row>
    <row r="117" spans="1:14" ht="145.5" customHeight="1" x14ac:dyDescent="0.25">
      <c r="A117" s="458" t="s">
        <v>132</v>
      </c>
      <c r="B117" s="367" t="s">
        <v>397</v>
      </c>
      <c r="C117" s="367" t="s">
        <v>398</v>
      </c>
      <c r="D117" s="367" t="s">
        <v>399</v>
      </c>
      <c r="E117" s="367" t="s">
        <v>400</v>
      </c>
      <c r="F117" s="367">
        <v>100</v>
      </c>
      <c r="G117" s="367">
        <v>2</v>
      </c>
      <c r="H117" s="307">
        <v>2</v>
      </c>
      <c r="I117" s="367">
        <v>1</v>
      </c>
      <c r="J117" s="367">
        <v>0.5</v>
      </c>
      <c r="K117" s="367"/>
      <c r="L117" s="367"/>
      <c r="M117" s="367" t="e">
        <v>#DIV/0!</v>
      </c>
      <c r="N117" s="512" t="s">
        <v>617</v>
      </c>
    </row>
    <row r="118" spans="1:14" ht="135" x14ac:dyDescent="0.25">
      <c r="A118" s="458" t="s">
        <v>133</v>
      </c>
      <c r="B118" s="367" t="s">
        <v>397</v>
      </c>
      <c r="C118" s="367" t="s">
        <v>398</v>
      </c>
      <c r="D118" s="367" t="s">
        <v>399</v>
      </c>
      <c r="E118" s="367" t="s">
        <v>400</v>
      </c>
      <c r="F118" s="367">
        <v>100</v>
      </c>
      <c r="G118" s="367">
        <v>2</v>
      </c>
      <c r="H118" s="307">
        <v>2</v>
      </c>
      <c r="I118" s="367">
        <v>1</v>
      </c>
      <c r="J118" s="367">
        <v>0.5</v>
      </c>
      <c r="K118" s="367"/>
      <c r="L118" s="367"/>
      <c r="M118" s="367" t="e">
        <v>#DIV/0!</v>
      </c>
      <c r="N118" s="512" t="s">
        <v>623</v>
      </c>
    </row>
    <row r="119" spans="1:14" ht="181.5" customHeight="1" x14ac:dyDescent="0.25">
      <c r="A119" s="458" t="s">
        <v>134</v>
      </c>
      <c r="B119" s="367" t="s">
        <v>397</v>
      </c>
      <c r="C119" s="367" t="s">
        <v>398</v>
      </c>
      <c r="D119" s="367" t="s">
        <v>399</v>
      </c>
      <c r="E119" s="367" t="s">
        <v>400</v>
      </c>
      <c r="F119" s="367">
        <v>100</v>
      </c>
      <c r="G119" s="367">
        <v>2</v>
      </c>
      <c r="H119" s="307">
        <v>2</v>
      </c>
      <c r="I119" s="367">
        <v>1</v>
      </c>
      <c r="J119" s="367">
        <v>0.5</v>
      </c>
      <c r="K119" s="36"/>
      <c r="L119" s="36"/>
      <c r="M119" s="36" t="e">
        <f t="shared" si="10"/>
        <v>#DIV/0!</v>
      </c>
      <c r="N119" s="512" t="s">
        <v>636</v>
      </c>
    </row>
    <row r="120" spans="1:14" ht="149.25" customHeight="1" x14ac:dyDescent="0.25">
      <c r="A120" s="458" t="s">
        <v>135</v>
      </c>
      <c r="B120" s="367" t="s">
        <v>397</v>
      </c>
      <c r="C120" s="367" t="s">
        <v>398</v>
      </c>
      <c r="D120" s="367" t="s">
        <v>399</v>
      </c>
      <c r="E120" s="367" t="s">
        <v>400</v>
      </c>
      <c r="F120" s="367">
        <v>100</v>
      </c>
      <c r="G120" s="367">
        <v>2</v>
      </c>
      <c r="H120" s="307">
        <v>2</v>
      </c>
      <c r="I120" s="367">
        <v>1</v>
      </c>
      <c r="J120" s="367">
        <v>0.5</v>
      </c>
      <c r="K120" s="36"/>
      <c r="L120" s="36"/>
      <c r="M120" s="36" t="e">
        <f t="shared" ref="M120" si="11">L120/K120</f>
        <v>#DIV/0!</v>
      </c>
      <c r="N120" s="512" t="s">
        <v>637</v>
      </c>
    </row>
    <row r="121" spans="1:14" ht="191.65" customHeight="1" x14ac:dyDescent="0.25">
      <c r="A121" s="458" t="s">
        <v>136</v>
      </c>
      <c r="B121" s="367" t="s">
        <v>397</v>
      </c>
      <c r="C121" s="367" t="s">
        <v>398</v>
      </c>
      <c r="D121" s="367" t="s">
        <v>399</v>
      </c>
      <c r="E121" s="367" t="s">
        <v>400</v>
      </c>
      <c r="F121" s="367">
        <v>100</v>
      </c>
      <c r="G121" s="367">
        <v>2</v>
      </c>
      <c r="H121" s="307">
        <v>2</v>
      </c>
      <c r="I121" s="367">
        <v>1</v>
      </c>
      <c r="J121" s="367">
        <v>0.5</v>
      </c>
      <c r="K121" s="36"/>
      <c r="L121" s="36"/>
      <c r="M121" s="36" t="e">
        <f t="shared" ref="M121" si="12">L121/K121</f>
        <v>#DIV/0!</v>
      </c>
      <c r="N121" s="512" t="s">
        <v>644</v>
      </c>
    </row>
    <row r="122" spans="1:14" ht="191.65" customHeight="1" thickBot="1" x14ac:dyDescent="0.3">
      <c r="A122" s="529" t="s">
        <v>137</v>
      </c>
      <c r="B122" s="367" t="s">
        <v>397</v>
      </c>
      <c r="C122" s="367" t="s">
        <v>398</v>
      </c>
      <c r="D122" s="367" t="s">
        <v>399</v>
      </c>
      <c r="E122" s="367" t="s">
        <v>400</v>
      </c>
      <c r="F122" s="367">
        <v>100</v>
      </c>
      <c r="G122" s="367">
        <v>2</v>
      </c>
      <c r="H122" s="459">
        <v>2</v>
      </c>
      <c r="I122" s="367">
        <v>2</v>
      </c>
      <c r="J122" s="530">
        <f>H122/G122</f>
        <v>1</v>
      </c>
      <c r="K122" s="36"/>
      <c r="L122" s="36"/>
      <c r="M122" s="36" t="e">
        <f>L122/K122</f>
        <v>#DIV/0!</v>
      </c>
      <c r="N122" s="512" t="s">
        <v>648</v>
      </c>
    </row>
    <row r="124" spans="1:14" ht="20.25" x14ac:dyDescent="0.25">
      <c r="A124" s="1149" t="s">
        <v>176</v>
      </c>
      <c r="B124" s="1150"/>
      <c r="C124" s="1150"/>
      <c r="D124" s="1150"/>
      <c r="E124" s="1150"/>
      <c r="F124" s="1150"/>
      <c r="G124" s="1150"/>
      <c r="H124" s="1150"/>
      <c r="I124" s="1150"/>
      <c r="J124" s="1150"/>
      <c r="K124" s="1150"/>
      <c r="L124" s="1150"/>
      <c r="M124" s="1150"/>
      <c r="N124" s="1151"/>
    </row>
    <row r="125" spans="1:14" ht="44.25" customHeight="1" x14ac:dyDescent="0.25">
      <c r="A125" s="32" t="s">
        <v>64</v>
      </c>
      <c r="B125" s="33" t="s">
        <v>149</v>
      </c>
      <c r="C125" s="33" t="s">
        <v>150</v>
      </c>
      <c r="D125" s="33" t="s">
        <v>151</v>
      </c>
      <c r="E125" s="33" t="s">
        <v>152</v>
      </c>
      <c r="F125" s="33" t="s">
        <v>177</v>
      </c>
      <c r="G125" s="33" t="s">
        <v>154</v>
      </c>
      <c r="H125" s="457" t="s">
        <v>178</v>
      </c>
      <c r="I125" s="33" t="s">
        <v>179</v>
      </c>
      <c r="J125" s="41" t="s">
        <v>180</v>
      </c>
      <c r="K125" s="33" t="s">
        <v>158</v>
      </c>
      <c r="L125" s="33" t="s">
        <v>159</v>
      </c>
      <c r="M125" s="33" t="s">
        <v>160</v>
      </c>
      <c r="N125" s="34" t="s">
        <v>161</v>
      </c>
    </row>
    <row r="126" spans="1:14" ht="91.15" customHeight="1" x14ac:dyDescent="0.25">
      <c r="A126" s="39" t="s">
        <v>139</v>
      </c>
      <c r="B126" s="367" t="s">
        <v>397</v>
      </c>
      <c r="C126" s="367" t="s">
        <v>398</v>
      </c>
      <c r="D126" s="367" t="s">
        <v>399</v>
      </c>
      <c r="E126" s="367" t="s">
        <v>400</v>
      </c>
      <c r="F126" s="367">
        <v>100</v>
      </c>
      <c r="G126" s="367">
        <v>2</v>
      </c>
      <c r="H126" s="459">
        <v>0</v>
      </c>
      <c r="I126" s="367">
        <v>0</v>
      </c>
      <c r="J126" s="530">
        <f>H126/G126</f>
        <v>0</v>
      </c>
      <c r="K126" s="36"/>
      <c r="L126" s="36"/>
      <c r="M126" s="36" t="e">
        <f>L126/K126</f>
        <v>#DIV/0!</v>
      </c>
      <c r="N126" s="512" t="s">
        <v>655</v>
      </c>
    </row>
    <row r="127" spans="1:14" s="100" customFormat="1" ht="96.4" customHeight="1" x14ac:dyDescent="0.25">
      <c r="A127" s="578" t="s">
        <v>140</v>
      </c>
      <c r="B127" s="367" t="s">
        <v>397</v>
      </c>
      <c r="C127" s="367" t="s">
        <v>398</v>
      </c>
      <c r="D127" s="367" t="s">
        <v>399</v>
      </c>
      <c r="E127" s="367" t="s">
        <v>400</v>
      </c>
      <c r="F127" s="367">
        <v>100</v>
      </c>
      <c r="G127" s="367">
        <v>2</v>
      </c>
      <c r="H127" s="459">
        <v>1</v>
      </c>
      <c r="I127" s="367">
        <v>0</v>
      </c>
      <c r="J127" s="367">
        <f>H127/G127</f>
        <v>0.5</v>
      </c>
      <c r="K127" s="367"/>
      <c r="L127" s="367"/>
      <c r="M127" s="367" t="e">
        <f>L127/K127</f>
        <v>#DIV/0!</v>
      </c>
      <c r="N127" s="512" t="s">
        <v>672</v>
      </c>
    </row>
    <row r="128" spans="1:14" ht="173.65" customHeight="1" x14ac:dyDescent="0.25">
      <c r="A128" s="458" t="s">
        <v>141</v>
      </c>
      <c r="B128" s="367" t="s">
        <v>397</v>
      </c>
      <c r="C128" s="367" t="s">
        <v>398</v>
      </c>
      <c r="D128" s="367" t="s">
        <v>399</v>
      </c>
      <c r="E128" s="367" t="s">
        <v>400</v>
      </c>
      <c r="F128" s="367">
        <v>100</v>
      </c>
      <c r="G128" s="367">
        <v>2</v>
      </c>
      <c r="H128" s="459">
        <v>1</v>
      </c>
      <c r="I128" s="367">
        <v>0</v>
      </c>
      <c r="J128" s="367">
        <f>H128/G128</f>
        <v>0.5</v>
      </c>
      <c r="K128" s="367"/>
      <c r="L128" s="367"/>
      <c r="M128" s="367" t="e">
        <f>L128/K128</f>
        <v>#DIV/0!</v>
      </c>
      <c r="N128" s="512" t="s">
        <v>684</v>
      </c>
    </row>
    <row r="129" spans="1:24" ht="128.65" customHeight="1" x14ac:dyDescent="0.25">
      <c r="A129" s="458" t="s">
        <v>142</v>
      </c>
      <c r="B129" s="367" t="s">
        <v>397</v>
      </c>
      <c r="C129" s="367" t="s">
        <v>398</v>
      </c>
      <c r="D129" s="367" t="s">
        <v>399</v>
      </c>
      <c r="E129" s="367" t="s">
        <v>400</v>
      </c>
      <c r="F129" s="367">
        <v>100</v>
      </c>
      <c r="G129" s="367">
        <v>2</v>
      </c>
      <c r="H129" s="459">
        <v>1</v>
      </c>
      <c r="I129" s="367">
        <v>0</v>
      </c>
      <c r="J129" s="367">
        <f>H129/G129</f>
        <v>0.5</v>
      </c>
      <c r="K129" s="367"/>
      <c r="L129" s="367"/>
      <c r="M129" s="367" t="e">
        <f>L129/K129</f>
        <v>#DIV/0!</v>
      </c>
      <c r="N129" s="512" t="s">
        <v>684</v>
      </c>
    </row>
    <row r="130" spans="1:24" ht="160.15" customHeight="1" x14ac:dyDescent="0.25">
      <c r="A130" s="458" t="s">
        <v>143</v>
      </c>
      <c r="B130" s="367" t="s">
        <v>397</v>
      </c>
      <c r="C130" s="367" t="s">
        <v>398</v>
      </c>
      <c r="D130" s="367" t="s">
        <v>399</v>
      </c>
      <c r="E130" s="367" t="s">
        <v>400</v>
      </c>
      <c r="F130" s="367">
        <v>100</v>
      </c>
      <c r="G130" s="367">
        <v>2</v>
      </c>
      <c r="H130" s="459">
        <v>1.89</v>
      </c>
      <c r="I130" s="367">
        <v>2</v>
      </c>
      <c r="J130" s="683">
        <f>H130/G130</f>
        <v>0.94499999999999995</v>
      </c>
      <c r="K130" s="367"/>
      <c r="L130" s="367"/>
      <c r="M130" s="367" t="e">
        <f>L130/K130</f>
        <v>#DIV/0!</v>
      </c>
      <c r="N130" s="512" t="s">
        <v>771</v>
      </c>
    </row>
    <row r="131" spans="1:24" ht="16.5" customHeight="1" x14ac:dyDescent="0.25">
      <c r="A131" s="39" t="s">
        <v>144</v>
      </c>
      <c r="B131" s="36"/>
      <c r="C131" s="36"/>
      <c r="D131" s="36"/>
      <c r="E131" s="36"/>
      <c r="F131" s="36"/>
      <c r="G131" s="36"/>
      <c r="H131" s="309"/>
      <c r="I131" s="36"/>
      <c r="J131" s="36" t="e">
        <f t="shared" ref="J131:J137" si="13">I131/H131</f>
        <v>#DIV/0!</v>
      </c>
      <c r="K131" s="36"/>
      <c r="L131" s="36"/>
      <c r="M131" s="36" t="e">
        <f t="shared" ref="M131:M137" si="14">L131/K131</f>
        <v>#DIV/0!</v>
      </c>
      <c r="N131" s="37"/>
    </row>
    <row r="132" spans="1:24" x14ac:dyDescent="0.25">
      <c r="A132" s="39" t="s">
        <v>132</v>
      </c>
      <c r="B132" s="36"/>
      <c r="C132" s="36"/>
      <c r="D132" s="36"/>
      <c r="E132" s="36"/>
      <c r="F132" s="36"/>
      <c r="G132" s="36"/>
      <c r="H132" s="309"/>
      <c r="I132" s="36"/>
      <c r="J132" s="36" t="e">
        <f t="shared" si="13"/>
        <v>#DIV/0!</v>
      </c>
      <c r="K132" s="36"/>
      <c r="L132" s="36"/>
      <c r="M132" s="36" t="e">
        <f t="shared" si="14"/>
        <v>#DIV/0!</v>
      </c>
      <c r="N132" s="37"/>
    </row>
    <row r="133" spans="1:24" x14ac:dyDescent="0.25">
      <c r="A133" s="39" t="s">
        <v>133</v>
      </c>
      <c r="B133" s="36"/>
      <c r="C133" s="36"/>
      <c r="D133" s="36"/>
      <c r="E133" s="36"/>
      <c r="F133" s="36"/>
      <c r="G133" s="36"/>
      <c r="H133" s="309"/>
      <c r="I133" s="36"/>
      <c r="J133" s="36" t="e">
        <f t="shared" si="13"/>
        <v>#DIV/0!</v>
      </c>
      <c r="K133" s="36"/>
      <c r="L133" s="36"/>
      <c r="M133" s="36" t="e">
        <f t="shared" si="14"/>
        <v>#DIV/0!</v>
      </c>
      <c r="N133" s="37"/>
    </row>
    <row r="134" spans="1:24" x14ac:dyDescent="0.25">
      <c r="A134" s="39" t="s">
        <v>134</v>
      </c>
      <c r="B134" s="36"/>
      <c r="C134" s="36"/>
      <c r="D134" s="36"/>
      <c r="E134" s="36"/>
      <c r="F134" s="36"/>
      <c r="G134" s="36"/>
      <c r="H134" s="309"/>
      <c r="I134" s="36"/>
      <c r="J134" s="36" t="e">
        <f t="shared" si="13"/>
        <v>#DIV/0!</v>
      </c>
      <c r="K134" s="36"/>
      <c r="L134" s="36"/>
      <c r="M134" s="36" t="e">
        <f t="shared" si="14"/>
        <v>#DIV/0!</v>
      </c>
      <c r="N134" s="37"/>
    </row>
    <row r="135" spans="1:24" x14ac:dyDescent="0.25">
      <c r="A135" s="39" t="s">
        <v>135</v>
      </c>
      <c r="B135" s="36"/>
      <c r="C135" s="36"/>
      <c r="D135" s="36"/>
      <c r="E135" s="36"/>
      <c r="F135" s="36"/>
      <c r="G135" s="36"/>
      <c r="H135" s="309"/>
      <c r="I135" s="36"/>
      <c r="J135" s="36" t="e">
        <f t="shared" si="13"/>
        <v>#DIV/0!</v>
      </c>
      <c r="K135" s="36"/>
      <c r="L135" s="36"/>
      <c r="M135" s="36" t="e">
        <f t="shared" si="14"/>
        <v>#DIV/0!</v>
      </c>
      <c r="N135" s="37"/>
    </row>
    <row r="136" spans="1:24" x14ac:dyDescent="0.25">
      <c r="A136" s="39" t="s">
        <v>136</v>
      </c>
      <c r="B136" s="36"/>
      <c r="C136" s="36"/>
      <c r="D136" s="36"/>
      <c r="E136" s="36"/>
      <c r="F136" s="36"/>
      <c r="G136" s="36"/>
      <c r="H136" s="309"/>
      <c r="I136" s="36"/>
      <c r="J136" s="36" t="e">
        <f t="shared" si="13"/>
        <v>#DIV/0!</v>
      </c>
      <c r="K136" s="36"/>
      <c r="L136" s="36"/>
      <c r="M136" s="36" t="e">
        <f t="shared" si="14"/>
        <v>#DIV/0!</v>
      </c>
      <c r="N136" s="37"/>
    </row>
    <row r="137" spans="1:24" ht="15.75" thickBot="1" x14ac:dyDescent="0.3">
      <c r="A137" s="40" t="s">
        <v>137</v>
      </c>
      <c r="B137" s="38"/>
      <c r="C137" s="38"/>
      <c r="D137" s="38"/>
      <c r="E137" s="38"/>
      <c r="F137" s="38"/>
      <c r="G137" s="38"/>
      <c r="H137" s="310"/>
      <c r="I137" s="38"/>
      <c r="J137" s="38" t="e">
        <f t="shared" si="13"/>
        <v>#DIV/0!</v>
      </c>
      <c r="K137" s="38"/>
      <c r="L137" s="38"/>
      <c r="M137" s="38" t="e">
        <f t="shared" si="14"/>
        <v>#DIV/0!</v>
      </c>
      <c r="N137" s="42"/>
    </row>
    <row r="138" spans="1:24" ht="15.75" thickBot="1" x14ac:dyDescent="0.3"/>
    <row r="139" spans="1:24" ht="20.25" x14ac:dyDescent="0.25">
      <c r="A139" s="1149" t="s">
        <v>181</v>
      </c>
      <c r="B139" s="1150"/>
      <c r="C139" s="1150"/>
      <c r="D139" s="1150"/>
      <c r="E139" s="1150"/>
      <c r="F139" s="1150"/>
      <c r="G139" s="1151"/>
    </row>
    <row r="140" spans="1:24" ht="26.25" thickBot="1" x14ac:dyDescent="0.3">
      <c r="A140" s="32" t="s">
        <v>49</v>
      </c>
      <c r="B140" s="43" t="s">
        <v>149</v>
      </c>
      <c r="C140" s="43" t="s">
        <v>150</v>
      </c>
      <c r="D140" s="43" t="s">
        <v>182</v>
      </c>
      <c r="E140" s="43" t="s">
        <v>183</v>
      </c>
      <c r="F140" s="43" t="s">
        <v>188</v>
      </c>
      <c r="G140" s="44" t="s">
        <v>185</v>
      </c>
    </row>
    <row r="141" spans="1:24" x14ac:dyDescent="0.25">
      <c r="A141" s="39" t="s">
        <v>139</v>
      </c>
      <c r="B141" s="560"/>
      <c r="C141" s="560"/>
      <c r="D141" s="560"/>
      <c r="E141" s="560"/>
      <c r="F141" s="560"/>
      <c r="G141" s="560"/>
      <c r="I141" s="304"/>
      <c r="J141" s="304"/>
      <c r="K141" s="304"/>
      <c r="L141" s="304"/>
      <c r="M141" s="304"/>
      <c r="N141" s="304"/>
      <c r="O141" s="304"/>
      <c r="P141" s="304"/>
      <c r="Q141" s="304"/>
      <c r="R141" s="304"/>
      <c r="S141" s="304"/>
      <c r="T141" s="304"/>
      <c r="U141" s="304"/>
      <c r="V141" s="304"/>
      <c r="W141" s="304"/>
      <c r="X141" s="304"/>
    </row>
    <row r="142" spans="1:24" ht="16.5" customHeight="1" x14ac:dyDescent="0.25">
      <c r="A142" s="39" t="s">
        <v>140</v>
      </c>
      <c r="B142" s="36"/>
      <c r="C142" s="36"/>
      <c r="D142" s="36"/>
      <c r="E142" s="36"/>
      <c r="F142" s="36"/>
      <c r="G142" s="36"/>
      <c r="I142" s="304"/>
      <c r="J142" s="304"/>
      <c r="K142" s="304"/>
      <c r="L142" s="304"/>
      <c r="M142" s="304"/>
      <c r="N142" s="304"/>
      <c r="O142" s="304"/>
      <c r="P142" s="304"/>
      <c r="Q142" s="304"/>
      <c r="R142" s="304"/>
      <c r="S142" s="304"/>
      <c r="T142" s="304"/>
      <c r="U142" s="304"/>
      <c r="V142" s="304"/>
      <c r="W142" s="304"/>
      <c r="X142" s="304"/>
    </row>
    <row r="143" spans="1:24" ht="16.5" customHeight="1" x14ac:dyDescent="0.25">
      <c r="A143" s="39" t="s">
        <v>141</v>
      </c>
      <c r="B143" s="36"/>
      <c r="C143" s="36"/>
      <c r="D143" s="36"/>
      <c r="E143" s="36"/>
      <c r="F143" s="36"/>
      <c r="G143" s="36"/>
      <c r="I143" s="304"/>
      <c r="J143" s="304"/>
      <c r="K143" s="304"/>
      <c r="L143" s="304"/>
      <c r="M143" s="304"/>
      <c r="N143" s="304"/>
      <c r="O143" s="304"/>
      <c r="P143" s="304"/>
      <c r="Q143" s="304"/>
      <c r="R143" s="304"/>
      <c r="S143" s="304"/>
      <c r="T143" s="304"/>
      <c r="U143" s="304"/>
      <c r="V143" s="304"/>
      <c r="W143" s="304"/>
      <c r="X143" s="304"/>
    </row>
    <row r="144" spans="1:24" ht="16.5" customHeight="1" x14ac:dyDescent="0.25">
      <c r="A144" s="39" t="s">
        <v>142</v>
      </c>
      <c r="B144" s="36"/>
      <c r="C144" s="36"/>
      <c r="D144" s="36"/>
      <c r="E144" s="36"/>
      <c r="F144" s="36"/>
      <c r="G144" s="36"/>
      <c r="I144" s="304"/>
      <c r="J144" s="304"/>
      <c r="K144" s="304"/>
      <c r="L144" s="304"/>
      <c r="M144" s="304"/>
      <c r="N144" s="304"/>
      <c r="O144" s="304"/>
      <c r="P144" s="304"/>
      <c r="Q144" s="304"/>
      <c r="R144" s="304"/>
      <c r="S144" s="304"/>
      <c r="T144" s="304"/>
      <c r="U144" s="304"/>
      <c r="V144" s="304"/>
      <c r="W144" s="304"/>
      <c r="X144" s="304"/>
    </row>
    <row r="145" spans="1:24" ht="16.5" customHeight="1" x14ac:dyDescent="0.25">
      <c r="A145" s="39" t="s">
        <v>143</v>
      </c>
      <c r="B145" s="36"/>
      <c r="C145" s="36"/>
      <c r="D145" s="36"/>
      <c r="E145" s="36"/>
      <c r="F145" s="36"/>
      <c r="G145" s="36"/>
      <c r="I145" s="304"/>
      <c r="J145" s="304"/>
      <c r="K145" s="304"/>
      <c r="L145" s="304"/>
      <c r="M145" s="304"/>
      <c r="N145" s="304"/>
      <c r="O145" s="304"/>
      <c r="P145" s="304"/>
      <c r="Q145" s="304"/>
      <c r="R145" s="304"/>
      <c r="S145" s="304"/>
      <c r="T145" s="304"/>
      <c r="U145" s="304"/>
      <c r="V145" s="304"/>
      <c r="W145" s="304"/>
      <c r="X145" s="304"/>
    </row>
    <row r="146" spans="1:24" ht="16.5" customHeight="1" thickBot="1" x14ac:dyDescent="0.3">
      <c r="A146" s="39" t="s">
        <v>144</v>
      </c>
      <c r="B146" s="36"/>
      <c r="C146" s="36"/>
      <c r="D146" s="36"/>
      <c r="E146" s="36"/>
      <c r="F146" s="36"/>
      <c r="G146" s="36"/>
      <c r="I146" s="304"/>
      <c r="J146" s="304"/>
      <c r="K146" s="304"/>
      <c r="L146" s="304"/>
      <c r="M146" s="304"/>
      <c r="N146" s="304"/>
      <c r="O146" s="304"/>
      <c r="P146" s="304"/>
      <c r="Q146" s="304"/>
      <c r="R146" s="304"/>
      <c r="S146" s="304"/>
      <c r="T146" s="304"/>
      <c r="U146" s="304"/>
      <c r="V146" s="304"/>
      <c r="W146" s="304"/>
      <c r="X146" s="304"/>
    </row>
    <row r="147" spans="1:24" ht="157.5" x14ac:dyDescent="0.25">
      <c r="A147" s="39" t="s">
        <v>132</v>
      </c>
      <c r="B147" s="1163" t="s">
        <v>398</v>
      </c>
      <c r="C147" s="465" t="s">
        <v>401</v>
      </c>
      <c r="D147" s="462">
        <v>2729118190</v>
      </c>
      <c r="E147" s="462">
        <v>61765000</v>
      </c>
      <c r="F147" s="463" t="s">
        <v>402</v>
      </c>
      <c r="G147" s="36"/>
      <c r="I147" s="304"/>
      <c r="J147" s="304"/>
      <c r="K147" s="304"/>
      <c r="L147" s="304"/>
      <c r="M147" s="304"/>
      <c r="N147" s="304"/>
      <c r="O147" s="304"/>
      <c r="P147" s="304"/>
      <c r="Q147" s="304"/>
      <c r="R147" s="304"/>
      <c r="S147" s="304"/>
      <c r="T147" s="304"/>
      <c r="U147" s="304"/>
      <c r="V147" s="304"/>
      <c r="W147" s="304"/>
      <c r="X147" s="304"/>
    </row>
    <row r="148" spans="1:24" ht="157.5" x14ac:dyDescent="0.25">
      <c r="A148" s="39"/>
      <c r="B148" s="1164"/>
      <c r="C148" s="465" t="s">
        <v>403</v>
      </c>
      <c r="D148" s="462">
        <v>200000000</v>
      </c>
      <c r="E148" s="462">
        <v>0</v>
      </c>
      <c r="F148" s="463" t="s">
        <v>402</v>
      </c>
      <c r="G148" s="36"/>
      <c r="I148" s="304"/>
      <c r="J148" s="304"/>
      <c r="K148" s="304"/>
      <c r="L148" s="304"/>
      <c r="M148" s="304"/>
      <c r="N148" s="304"/>
      <c r="O148" s="304"/>
      <c r="P148" s="304"/>
      <c r="Q148" s="304"/>
      <c r="R148" s="304"/>
      <c r="S148" s="304"/>
      <c r="T148" s="304"/>
      <c r="U148" s="304"/>
      <c r="V148" s="304"/>
      <c r="W148" s="304"/>
      <c r="X148" s="304"/>
    </row>
    <row r="149" spans="1:24" ht="87" thickBot="1" x14ac:dyDescent="0.3">
      <c r="A149" s="39"/>
      <c r="B149" s="1165"/>
      <c r="C149" s="465" t="s">
        <v>404</v>
      </c>
      <c r="D149" s="462">
        <v>171232872</v>
      </c>
      <c r="E149" s="462">
        <v>0</v>
      </c>
      <c r="F149" s="463" t="s">
        <v>402</v>
      </c>
      <c r="G149" s="36"/>
      <c r="I149" s="304"/>
      <c r="J149" s="304"/>
      <c r="K149" s="304"/>
      <c r="L149" s="304"/>
      <c r="M149" s="304"/>
      <c r="N149" s="304"/>
      <c r="O149" s="304"/>
      <c r="P149" s="304"/>
      <c r="Q149" s="304"/>
      <c r="R149" s="304"/>
      <c r="S149" s="304"/>
      <c r="T149" s="304"/>
      <c r="U149" s="304"/>
      <c r="V149" s="304"/>
      <c r="W149" s="304"/>
      <c r="X149" s="304"/>
    </row>
    <row r="150" spans="1:24" ht="138.4" customHeight="1" x14ac:dyDescent="0.25">
      <c r="A150" s="39" t="s">
        <v>133</v>
      </c>
      <c r="B150" s="1163" t="s">
        <v>398</v>
      </c>
      <c r="C150" s="465" t="s">
        <v>401</v>
      </c>
      <c r="D150" s="462">
        <v>2729118190</v>
      </c>
      <c r="E150" s="462">
        <v>1624576000</v>
      </c>
      <c r="F150" s="463" t="s">
        <v>402</v>
      </c>
      <c r="G150" s="36"/>
      <c r="I150" s="304"/>
      <c r="J150" s="304"/>
      <c r="K150" s="304"/>
      <c r="L150" s="304"/>
      <c r="M150" s="304"/>
      <c r="N150" s="304"/>
      <c r="O150" s="304"/>
      <c r="P150" s="304"/>
      <c r="Q150" s="304"/>
      <c r="R150" s="304"/>
      <c r="S150" s="304"/>
      <c r="T150" s="304"/>
      <c r="U150" s="304"/>
      <c r="V150" s="304"/>
      <c r="W150" s="304"/>
      <c r="X150" s="304"/>
    </row>
    <row r="151" spans="1:24" ht="138.4" customHeight="1" x14ac:dyDescent="0.25">
      <c r="A151" s="39"/>
      <c r="B151" s="1164"/>
      <c r="C151" s="465" t="s">
        <v>403</v>
      </c>
      <c r="D151" s="462">
        <v>200000000</v>
      </c>
      <c r="E151" s="462">
        <v>114652000</v>
      </c>
      <c r="F151" s="463" t="s">
        <v>402</v>
      </c>
      <c r="G151" s="36"/>
      <c r="I151" s="304"/>
      <c r="J151" s="304"/>
      <c r="K151" s="304"/>
      <c r="L151" s="304"/>
      <c r="M151" s="304"/>
      <c r="N151" s="304"/>
      <c r="O151" s="304"/>
      <c r="P151" s="304"/>
      <c r="Q151" s="304"/>
      <c r="R151" s="304"/>
      <c r="S151" s="304"/>
      <c r="T151" s="304"/>
      <c r="U151" s="304"/>
      <c r="V151" s="304"/>
      <c r="W151" s="304"/>
      <c r="X151" s="304"/>
    </row>
    <row r="152" spans="1:24" ht="138.4" customHeight="1" thickBot="1" x14ac:dyDescent="0.3">
      <c r="A152" s="39"/>
      <c r="B152" s="1165"/>
      <c r="C152" s="465" t="s">
        <v>404</v>
      </c>
      <c r="D152" s="462">
        <v>171232872</v>
      </c>
      <c r="E152" s="462">
        <v>94940000</v>
      </c>
      <c r="F152" s="463" t="s">
        <v>402</v>
      </c>
      <c r="G152" s="36"/>
      <c r="I152" s="304"/>
      <c r="J152" s="304"/>
      <c r="K152" s="304"/>
      <c r="L152" s="304"/>
      <c r="M152" s="304"/>
      <c r="N152" s="304"/>
      <c r="O152" s="304"/>
      <c r="P152" s="304"/>
      <c r="Q152" s="304"/>
      <c r="R152" s="304"/>
      <c r="S152" s="304"/>
      <c r="T152" s="304"/>
      <c r="U152" s="304"/>
      <c r="V152" s="304"/>
      <c r="W152" s="304"/>
      <c r="X152" s="304"/>
    </row>
    <row r="153" spans="1:24" ht="157.5" x14ac:dyDescent="0.25">
      <c r="A153" s="39" t="s">
        <v>134</v>
      </c>
      <c r="B153" s="1163" t="s">
        <v>398</v>
      </c>
      <c r="C153" s="465" t="s">
        <v>401</v>
      </c>
      <c r="D153" s="462">
        <v>2729118190</v>
      </c>
      <c r="E153" s="462">
        <v>1781560000</v>
      </c>
      <c r="F153" s="463" t="s">
        <v>402</v>
      </c>
      <c r="G153" s="36"/>
      <c r="I153" s="304"/>
      <c r="J153" s="304"/>
      <c r="K153" s="304"/>
      <c r="L153" s="304"/>
      <c r="M153" s="304"/>
      <c r="N153" s="304"/>
      <c r="O153" s="304"/>
      <c r="P153" s="304"/>
      <c r="Q153" s="304"/>
      <c r="R153" s="304"/>
      <c r="S153" s="304"/>
      <c r="T153" s="304"/>
      <c r="U153" s="304"/>
      <c r="V153" s="304"/>
      <c r="W153" s="304"/>
      <c r="X153" s="304"/>
    </row>
    <row r="154" spans="1:24" ht="157.5" x14ac:dyDescent="0.25">
      <c r="A154" s="39"/>
      <c r="B154" s="1164"/>
      <c r="C154" s="465" t="s">
        <v>403</v>
      </c>
      <c r="D154" s="462">
        <v>200000000</v>
      </c>
      <c r="E154" s="462">
        <v>143692000</v>
      </c>
      <c r="F154" s="463" t="s">
        <v>402</v>
      </c>
      <c r="G154" s="36"/>
      <c r="I154" s="304"/>
      <c r="J154" s="304"/>
      <c r="K154" s="304"/>
      <c r="L154" s="304"/>
      <c r="M154" s="304"/>
      <c r="N154" s="304"/>
      <c r="O154" s="304"/>
      <c r="P154" s="304"/>
      <c r="Q154" s="304"/>
      <c r="R154" s="304"/>
      <c r="S154" s="304"/>
      <c r="T154" s="304"/>
      <c r="U154" s="304"/>
      <c r="V154" s="304"/>
      <c r="W154" s="304"/>
      <c r="X154" s="304"/>
    </row>
    <row r="155" spans="1:24" ht="87" thickBot="1" x14ac:dyDescent="0.3">
      <c r="A155" s="39"/>
      <c r="B155" s="1165"/>
      <c r="C155" s="465" t="s">
        <v>404</v>
      </c>
      <c r="D155" s="462">
        <v>171232872</v>
      </c>
      <c r="E155" s="462">
        <v>94940000</v>
      </c>
      <c r="F155" s="463" t="s">
        <v>402</v>
      </c>
      <c r="G155" s="36"/>
      <c r="I155" s="304"/>
      <c r="J155" s="304"/>
      <c r="K155" s="304"/>
      <c r="L155" s="304"/>
      <c r="M155" s="304"/>
      <c r="N155" s="304"/>
      <c r="O155" s="304"/>
      <c r="P155" s="304"/>
      <c r="Q155" s="304"/>
      <c r="R155" s="304"/>
      <c r="S155" s="304"/>
      <c r="T155" s="304"/>
      <c r="U155" s="304"/>
      <c r="V155" s="304"/>
      <c r="W155" s="304"/>
      <c r="X155" s="304"/>
    </row>
    <row r="156" spans="1:24" ht="157.5" x14ac:dyDescent="0.25">
      <c r="A156" s="1168" t="s">
        <v>135</v>
      </c>
      <c r="B156" s="1163" t="s">
        <v>398</v>
      </c>
      <c r="C156" s="465" t="s">
        <v>401</v>
      </c>
      <c r="D156" s="462">
        <v>2729118190</v>
      </c>
      <c r="E156" s="462">
        <v>1796256255</v>
      </c>
      <c r="F156" s="463" t="s">
        <v>402</v>
      </c>
      <c r="G156" s="36"/>
      <c r="I156" s="304"/>
      <c r="J156" s="304"/>
      <c r="K156" s="304"/>
      <c r="L156" s="304"/>
      <c r="M156" s="304"/>
      <c r="N156" s="304"/>
      <c r="O156" s="304"/>
      <c r="P156" s="304"/>
      <c r="Q156" s="304"/>
      <c r="R156" s="304"/>
      <c r="S156" s="304"/>
      <c r="T156" s="304"/>
      <c r="U156" s="304"/>
      <c r="V156" s="304"/>
      <c r="W156" s="304"/>
      <c r="X156" s="304"/>
    </row>
    <row r="157" spans="1:24" ht="157.5" x14ac:dyDescent="0.25">
      <c r="A157" s="1169"/>
      <c r="B157" s="1164"/>
      <c r="C157" s="465" t="s">
        <v>403</v>
      </c>
      <c r="D157" s="462">
        <v>200000000</v>
      </c>
      <c r="E157" s="462">
        <v>143692000</v>
      </c>
      <c r="F157" s="463" t="s">
        <v>402</v>
      </c>
      <c r="G157" s="36"/>
      <c r="I157" s="304"/>
      <c r="J157" s="304"/>
      <c r="K157" s="304"/>
      <c r="L157" s="304"/>
      <c r="M157" s="304"/>
      <c r="N157" s="304"/>
      <c r="O157" s="304"/>
      <c r="P157" s="304"/>
      <c r="Q157" s="304"/>
      <c r="R157" s="304"/>
      <c r="S157" s="304"/>
      <c r="T157" s="304"/>
      <c r="U157" s="304"/>
      <c r="V157" s="304"/>
      <c r="W157" s="304"/>
      <c r="X157" s="304"/>
    </row>
    <row r="158" spans="1:24" ht="87" thickBot="1" x14ac:dyDescent="0.3">
      <c r="A158" s="1170"/>
      <c r="B158" s="1165"/>
      <c r="C158" s="465" t="s">
        <v>404</v>
      </c>
      <c r="D158" s="462">
        <v>171232872</v>
      </c>
      <c r="E158" s="462">
        <v>94940000</v>
      </c>
      <c r="F158" s="463" t="s">
        <v>402</v>
      </c>
      <c r="G158" s="36"/>
      <c r="I158" s="304"/>
      <c r="J158" s="304"/>
      <c r="K158" s="304"/>
      <c r="L158" s="304"/>
      <c r="M158" s="304"/>
      <c r="N158" s="304"/>
      <c r="O158" s="304"/>
      <c r="P158" s="304"/>
      <c r="Q158" s="304"/>
      <c r="R158" s="304"/>
      <c r="S158" s="304"/>
      <c r="T158" s="304"/>
      <c r="U158" s="304"/>
      <c r="V158" s="304"/>
      <c r="W158" s="304"/>
      <c r="X158" s="304"/>
    </row>
    <row r="159" spans="1:24" ht="157.5" x14ac:dyDescent="0.25">
      <c r="A159" s="1168" t="s">
        <v>136</v>
      </c>
      <c r="B159" s="1163" t="s">
        <v>398</v>
      </c>
      <c r="C159" s="465" t="s">
        <v>401</v>
      </c>
      <c r="D159" s="462">
        <v>2729118190</v>
      </c>
      <c r="E159" s="462">
        <v>2025564031</v>
      </c>
      <c r="F159" s="463" t="s">
        <v>402</v>
      </c>
      <c r="G159" s="36"/>
      <c r="I159" s="304"/>
      <c r="J159" s="304"/>
      <c r="K159" s="304"/>
      <c r="L159" s="304"/>
      <c r="M159" s="304"/>
      <c r="N159" s="304"/>
      <c r="O159" s="304"/>
      <c r="P159" s="304"/>
      <c r="Q159" s="304"/>
      <c r="R159" s="304"/>
      <c r="S159" s="304"/>
      <c r="T159" s="304"/>
      <c r="U159" s="304"/>
      <c r="V159" s="304"/>
      <c r="W159" s="304"/>
      <c r="X159" s="304"/>
    </row>
    <row r="160" spans="1:24" ht="157.5" x14ac:dyDescent="0.25">
      <c r="A160" s="1169"/>
      <c r="B160" s="1164"/>
      <c r="C160" s="465" t="s">
        <v>403</v>
      </c>
      <c r="D160" s="462">
        <v>200000000</v>
      </c>
      <c r="E160" s="462">
        <v>143692000</v>
      </c>
      <c r="F160" s="463" t="s">
        <v>402</v>
      </c>
      <c r="G160" s="579"/>
      <c r="I160" s="304"/>
      <c r="J160" s="304"/>
      <c r="K160" s="304"/>
      <c r="L160" s="304"/>
      <c r="M160" s="304"/>
      <c r="N160" s="304"/>
      <c r="O160" s="304"/>
      <c r="P160" s="304"/>
      <c r="Q160" s="304"/>
      <c r="R160" s="304"/>
      <c r="S160" s="304"/>
      <c r="T160" s="304"/>
      <c r="U160" s="304"/>
      <c r="V160" s="304"/>
      <c r="W160" s="304"/>
      <c r="X160" s="304"/>
    </row>
    <row r="161" spans="1:24" ht="87" thickBot="1" x14ac:dyDescent="0.3">
      <c r="A161" s="1170"/>
      <c r="B161" s="1165"/>
      <c r="C161" s="465" t="s">
        <v>404</v>
      </c>
      <c r="D161" s="462">
        <v>171232872</v>
      </c>
      <c r="E161" s="462">
        <v>94940000</v>
      </c>
      <c r="F161" s="463" t="s">
        <v>402</v>
      </c>
      <c r="G161" s="579"/>
      <c r="I161" s="304"/>
      <c r="J161" s="304"/>
      <c r="K161" s="304"/>
      <c r="L161" s="304"/>
      <c r="M161" s="304"/>
      <c r="N161" s="304"/>
      <c r="O161" s="304"/>
      <c r="P161" s="304"/>
      <c r="Q161" s="304"/>
      <c r="R161" s="304"/>
      <c r="S161" s="304"/>
      <c r="T161" s="304"/>
      <c r="U161" s="304"/>
      <c r="V161" s="304"/>
      <c r="W161" s="304"/>
      <c r="X161" s="304"/>
    </row>
    <row r="162" spans="1:24" ht="138.4" customHeight="1" x14ac:dyDescent="0.25">
      <c r="A162" s="1166" t="s">
        <v>137</v>
      </c>
      <c r="B162" s="1163" t="s">
        <v>398</v>
      </c>
      <c r="C162" s="465" t="s">
        <v>401</v>
      </c>
      <c r="D162" s="462">
        <v>2729118190</v>
      </c>
      <c r="E162" s="462">
        <v>2693651241</v>
      </c>
      <c r="F162" s="463" t="s">
        <v>402</v>
      </c>
      <c r="G162" s="580" t="s">
        <v>676</v>
      </c>
      <c r="I162" s="304"/>
      <c r="J162" s="304"/>
      <c r="K162" s="304"/>
      <c r="L162" s="304"/>
      <c r="M162" s="304"/>
      <c r="N162" s="304"/>
      <c r="O162" s="304"/>
      <c r="P162" s="304"/>
      <c r="Q162" s="304"/>
      <c r="R162" s="304"/>
      <c r="S162" s="304"/>
      <c r="T162" s="304"/>
      <c r="U162" s="304"/>
      <c r="V162" s="304"/>
      <c r="W162" s="304"/>
      <c r="X162" s="304"/>
    </row>
    <row r="163" spans="1:24" ht="409.5" x14ac:dyDescent="0.25">
      <c r="A163" s="1167"/>
      <c r="B163" s="1164"/>
      <c r="C163" s="465" t="s">
        <v>403</v>
      </c>
      <c r="D163" s="462">
        <v>200000000</v>
      </c>
      <c r="E163" s="462">
        <v>198796000</v>
      </c>
      <c r="F163" s="463" t="s">
        <v>402</v>
      </c>
      <c r="G163" s="581" t="s">
        <v>677</v>
      </c>
      <c r="I163" s="304"/>
      <c r="J163" s="304"/>
      <c r="K163" s="304"/>
      <c r="L163" s="304"/>
      <c r="M163" s="304"/>
      <c r="N163" s="304"/>
      <c r="O163" s="304"/>
      <c r="P163" s="304"/>
      <c r="Q163" s="304"/>
      <c r="R163" s="304"/>
      <c r="S163" s="304"/>
      <c r="T163" s="304"/>
      <c r="U163" s="304"/>
      <c r="V163" s="304"/>
      <c r="W163" s="304"/>
      <c r="X163" s="304"/>
    </row>
    <row r="164" spans="1:24" ht="409.6" thickBot="1" x14ac:dyDescent="0.3">
      <c r="A164" s="1167"/>
      <c r="B164" s="1165"/>
      <c r="C164" s="465" t="s">
        <v>404</v>
      </c>
      <c r="D164" s="462">
        <v>171232872</v>
      </c>
      <c r="E164" s="462">
        <v>164967872</v>
      </c>
      <c r="F164" s="463" t="s">
        <v>402</v>
      </c>
      <c r="G164" s="581" t="s">
        <v>678</v>
      </c>
    </row>
    <row r="165" spans="1:24" x14ac:dyDescent="0.25">
      <c r="A165" s="559"/>
      <c r="B165" s="560"/>
      <c r="C165" s="560"/>
      <c r="D165" s="560"/>
      <c r="E165" s="560"/>
      <c r="F165" s="560"/>
      <c r="G165" s="560"/>
    </row>
    <row r="166" spans="1:24" x14ac:dyDescent="0.25">
      <c r="A166" s="559"/>
      <c r="B166" s="560"/>
      <c r="C166" s="560"/>
      <c r="D166" s="560"/>
      <c r="E166" s="560"/>
      <c r="F166" s="560"/>
      <c r="G166" s="560"/>
    </row>
    <row r="167" spans="1:24" ht="15.75" thickBot="1" x14ac:dyDescent="0.3"/>
    <row r="168" spans="1:24" ht="50.25" customHeight="1" x14ac:dyDescent="0.25">
      <c r="A168" s="1149" t="s">
        <v>186</v>
      </c>
      <c r="B168" s="1150"/>
      <c r="C168" s="1150"/>
      <c r="D168" s="1150"/>
      <c r="E168" s="1150"/>
      <c r="F168" s="1150"/>
      <c r="G168" s="1151"/>
    </row>
    <row r="169" spans="1:24" ht="50.25" customHeight="1" thickBot="1" x14ac:dyDescent="0.3">
      <c r="A169" s="32" t="s">
        <v>50</v>
      </c>
      <c r="B169" s="43" t="s">
        <v>149</v>
      </c>
      <c r="C169" s="43" t="s">
        <v>150</v>
      </c>
      <c r="D169" s="43" t="s">
        <v>182</v>
      </c>
      <c r="E169" s="43" t="s">
        <v>187</v>
      </c>
      <c r="F169" s="43" t="s">
        <v>188</v>
      </c>
      <c r="G169" s="44" t="s">
        <v>185</v>
      </c>
    </row>
    <row r="170" spans="1:24" ht="86.25" x14ac:dyDescent="0.25">
      <c r="A170" s="1156" t="s">
        <v>139</v>
      </c>
      <c r="B170" s="1159" t="s">
        <v>397</v>
      </c>
      <c r="C170" s="1159" t="s">
        <v>398</v>
      </c>
      <c r="D170" s="299" t="s">
        <v>401</v>
      </c>
      <c r="E170" s="300">
        <v>3647631000</v>
      </c>
      <c r="F170" s="300">
        <v>0</v>
      </c>
      <c r="G170" s="269" t="s">
        <v>402</v>
      </c>
    </row>
    <row r="171" spans="1:24" ht="86.25" x14ac:dyDescent="0.25">
      <c r="A171" s="1157"/>
      <c r="B171" s="1160"/>
      <c r="C171" s="1160"/>
      <c r="D171" s="299" t="s">
        <v>403</v>
      </c>
      <c r="E171" s="300">
        <v>254951000</v>
      </c>
      <c r="F171" s="300">
        <v>0</v>
      </c>
      <c r="G171" s="269" t="s">
        <v>402</v>
      </c>
    </row>
    <row r="172" spans="1:24" ht="58.5" thickBot="1" x14ac:dyDescent="0.3">
      <c r="A172" s="1158"/>
      <c r="B172" s="1162"/>
      <c r="C172" s="1162"/>
      <c r="D172" s="299" t="s">
        <v>404</v>
      </c>
      <c r="E172" s="300">
        <v>364061000</v>
      </c>
      <c r="F172" s="300">
        <v>0</v>
      </c>
      <c r="G172" s="269" t="s">
        <v>402</v>
      </c>
    </row>
    <row r="173" spans="1:24" ht="409.5" x14ac:dyDescent="0.25">
      <c r="A173" s="1156" t="s">
        <v>140</v>
      </c>
      <c r="B173" s="1159" t="s">
        <v>397</v>
      </c>
      <c r="C173" s="1159" t="s">
        <v>398</v>
      </c>
      <c r="D173" s="299" t="s">
        <v>401</v>
      </c>
      <c r="E173" s="300">
        <v>3647631000</v>
      </c>
      <c r="F173" s="300">
        <v>0</v>
      </c>
      <c r="G173" s="269" t="s">
        <v>575</v>
      </c>
      <c r="H173" s="311"/>
    </row>
    <row r="174" spans="1:24" ht="86.25" customHeight="1" x14ac:dyDescent="0.25">
      <c r="A174" s="1157"/>
      <c r="B174" s="1160"/>
      <c r="C174" s="1160"/>
      <c r="D174" s="299" t="s">
        <v>403</v>
      </c>
      <c r="E174" s="300">
        <v>254951000</v>
      </c>
      <c r="F174" s="300">
        <v>0</v>
      </c>
      <c r="G174" s="269" t="s">
        <v>576</v>
      </c>
    </row>
    <row r="175" spans="1:24" ht="409.6" thickBot="1" x14ac:dyDescent="0.3">
      <c r="A175" s="1158"/>
      <c r="B175" s="1161"/>
      <c r="C175" s="1161"/>
      <c r="D175" s="299" t="s">
        <v>404</v>
      </c>
      <c r="E175" s="300">
        <v>364061000</v>
      </c>
      <c r="F175" s="300">
        <v>0</v>
      </c>
      <c r="G175" s="269" t="s">
        <v>577</v>
      </c>
    </row>
    <row r="176" spans="1:24" ht="409.5" x14ac:dyDescent="0.25">
      <c r="A176" s="1156" t="s">
        <v>141</v>
      </c>
      <c r="B176" s="1159" t="s">
        <v>397</v>
      </c>
      <c r="C176" s="1159" t="s">
        <v>398</v>
      </c>
      <c r="D176" s="299" t="s">
        <v>401</v>
      </c>
      <c r="E176" s="300">
        <v>3647631000</v>
      </c>
      <c r="F176" s="300">
        <v>8038933</v>
      </c>
      <c r="G176" s="269" t="s">
        <v>578</v>
      </c>
    </row>
    <row r="177" spans="1:53" ht="409.5" x14ac:dyDescent="0.25">
      <c r="A177" s="1157"/>
      <c r="B177" s="1160"/>
      <c r="C177" s="1160"/>
      <c r="D177" s="299" t="s">
        <v>403</v>
      </c>
      <c r="E177" s="300">
        <v>254951000</v>
      </c>
      <c r="F177" s="300">
        <v>2538667</v>
      </c>
      <c r="G177" s="269" t="s">
        <v>579</v>
      </c>
    </row>
    <row r="178" spans="1:53" s="304" customFormat="1" ht="409.6" thickBot="1" x14ac:dyDescent="0.3">
      <c r="A178" s="1158"/>
      <c r="B178" s="1161"/>
      <c r="C178" s="1161"/>
      <c r="D178" s="299" t="s">
        <v>404</v>
      </c>
      <c r="E178" s="300">
        <v>364061000</v>
      </c>
      <c r="F178" s="300">
        <v>0</v>
      </c>
      <c r="G178" s="269" t="s">
        <v>580</v>
      </c>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row>
    <row r="179" spans="1:53" s="304" customFormat="1" ht="409.5" x14ac:dyDescent="0.25">
      <c r="A179" s="1156" t="s">
        <v>142</v>
      </c>
      <c r="B179" s="1159" t="s">
        <v>397</v>
      </c>
      <c r="C179" s="1159" t="s">
        <v>398</v>
      </c>
      <c r="D179" s="299" t="s">
        <v>401</v>
      </c>
      <c r="E179" s="300">
        <v>3647631000</v>
      </c>
      <c r="F179" s="300">
        <v>212974000</v>
      </c>
      <c r="G179" s="269" t="s">
        <v>581</v>
      </c>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row>
    <row r="180" spans="1:53" s="304" customFormat="1" ht="86.25" customHeight="1" x14ac:dyDescent="0.25">
      <c r="A180" s="1157"/>
      <c r="B180" s="1160"/>
      <c r="C180" s="1160"/>
      <c r="D180" s="299" t="s">
        <v>403</v>
      </c>
      <c r="E180" s="300">
        <v>254951000</v>
      </c>
      <c r="F180" s="300">
        <v>27400334</v>
      </c>
      <c r="G180" s="269" t="s">
        <v>582</v>
      </c>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row>
    <row r="181" spans="1:53" s="304" customFormat="1" ht="409.6" thickBot="1" x14ac:dyDescent="0.3">
      <c r="A181" s="1158"/>
      <c r="B181" s="1161"/>
      <c r="C181" s="1161"/>
      <c r="D181" s="299" t="s">
        <v>404</v>
      </c>
      <c r="E181" s="300">
        <v>364061000</v>
      </c>
      <c r="F181" s="300">
        <v>21245000</v>
      </c>
      <c r="G181" s="269" t="s">
        <v>583</v>
      </c>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row>
    <row r="182" spans="1:53" s="304" customFormat="1" ht="171" x14ac:dyDescent="0.25">
      <c r="A182" s="1156" t="s">
        <v>143</v>
      </c>
      <c r="B182" s="1159" t="s">
        <v>397</v>
      </c>
      <c r="C182" s="1159" t="s">
        <v>398</v>
      </c>
      <c r="D182" s="299" t="s">
        <v>401</v>
      </c>
      <c r="E182" s="300">
        <v>3647631000</v>
      </c>
      <c r="F182" s="300">
        <v>559910434</v>
      </c>
      <c r="G182" s="269" t="s">
        <v>408</v>
      </c>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row>
    <row r="183" spans="1:53" s="304" customFormat="1" ht="99.75" x14ac:dyDescent="0.25">
      <c r="A183" s="1157"/>
      <c r="B183" s="1160"/>
      <c r="C183" s="1160"/>
      <c r="D183" s="299" t="s">
        <v>403</v>
      </c>
      <c r="E183" s="300">
        <v>254951000</v>
      </c>
      <c r="F183" s="300">
        <v>48053334</v>
      </c>
      <c r="G183" s="269" t="s">
        <v>409</v>
      </c>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row>
    <row r="184" spans="1:53" s="304" customFormat="1" ht="58.5" thickBot="1" x14ac:dyDescent="0.3">
      <c r="A184" s="1158"/>
      <c r="B184" s="1161"/>
      <c r="C184" s="1161"/>
      <c r="D184" s="299" t="s">
        <v>404</v>
      </c>
      <c r="E184" s="300">
        <v>364061000</v>
      </c>
      <c r="F184" s="300">
        <v>55308867</v>
      </c>
      <c r="G184" s="269" t="s">
        <v>410</v>
      </c>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row>
    <row r="185" spans="1:53" s="304" customFormat="1" ht="185.25" x14ac:dyDescent="0.25">
      <c r="A185" s="1156" t="s">
        <v>144</v>
      </c>
      <c r="B185" s="1159" t="s">
        <v>397</v>
      </c>
      <c r="C185" s="1159" t="s">
        <v>398</v>
      </c>
      <c r="D185" s="299" t="s">
        <v>401</v>
      </c>
      <c r="E185" s="300">
        <v>3647631000</v>
      </c>
      <c r="F185" s="300">
        <v>953087141</v>
      </c>
      <c r="G185" s="269" t="s">
        <v>413</v>
      </c>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row>
    <row r="186" spans="1:53" s="304" customFormat="1" ht="99.75" x14ac:dyDescent="0.25">
      <c r="A186" s="1157"/>
      <c r="B186" s="1160"/>
      <c r="C186" s="1160"/>
      <c r="D186" s="299" t="s">
        <v>403</v>
      </c>
      <c r="E186" s="300">
        <v>254951000</v>
      </c>
      <c r="F186" s="300">
        <v>68706334</v>
      </c>
      <c r="G186" s="269" t="s">
        <v>414</v>
      </c>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row>
    <row r="187" spans="1:53" s="304" customFormat="1" ht="58.5" thickBot="1" x14ac:dyDescent="0.3">
      <c r="A187" s="1158"/>
      <c r="B187" s="1161"/>
      <c r="C187" s="1161"/>
      <c r="D187" s="299" t="s">
        <v>404</v>
      </c>
      <c r="E187" s="300">
        <v>364061000</v>
      </c>
      <c r="F187" s="300">
        <v>98469867</v>
      </c>
      <c r="G187" s="269" t="s">
        <v>415</v>
      </c>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row>
    <row r="188" spans="1:53" s="304" customFormat="1" ht="409.5" x14ac:dyDescent="0.25">
      <c r="A188" s="1156" t="s">
        <v>132</v>
      </c>
      <c r="B188" s="1159" t="s">
        <v>397</v>
      </c>
      <c r="C188" s="1159" t="s">
        <v>398</v>
      </c>
      <c r="D188" s="299" t="s">
        <v>401</v>
      </c>
      <c r="E188" s="300">
        <v>3647631000</v>
      </c>
      <c r="F188" s="300">
        <v>1335877375</v>
      </c>
      <c r="G188" s="269" t="s">
        <v>416</v>
      </c>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row>
    <row r="189" spans="1:53" s="304" customFormat="1" ht="186" customHeight="1" x14ac:dyDescent="0.25">
      <c r="A189" s="1157"/>
      <c r="B189" s="1160"/>
      <c r="C189" s="1160"/>
      <c r="D189" s="299" t="s">
        <v>403</v>
      </c>
      <c r="E189" s="300">
        <v>254951000</v>
      </c>
      <c r="F189" s="300">
        <v>107098134</v>
      </c>
      <c r="G189" s="269" t="s">
        <v>417</v>
      </c>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row>
    <row r="190" spans="1:53" s="304" customFormat="1" ht="409.5" x14ac:dyDescent="0.25">
      <c r="A190" s="1158"/>
      <c r="B190" s="1161"/>
      <c r="C190" s="1161"/>
      <c r="D190" s="299" t="s">
        <v>404</v>
      </c>
      <c r="E190" s="300">
        <v>364061000</v>
      </c>
      <c r="F190" s="300">
        <v>134690867</v>
      </c>
      <c r="G190" s="269" t="s">
        <v>418</v>
      </c>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row>
    <row r="191" spans="1:53" s="304" customFormat="1" ht="409.5" x14ac:dyDescent="0.25">
      <c r="A191" s="1156" t="s">
        <v>133</v>
      </c>
      <c r="B191" s="1171" t="s">
        <v>397</v>
      </c>
      <c r="C191" s="1171" t="s">
        <v>398</v>
      </c>
      <c r="D191" s="359" t="s">
        <v>401</v>
      </c>
      <c r="E191" s="300">
        <v>3647631000</v>
      </c>
      <c r="F191" s="300">
        <v>0</v>
      </c>
      <c r="G191" s="269" t="s">
        <v>584</v>
      </c>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row>
    <row r="192" spans="1:53" s="304" customFormat="1" ht="409.5" x14ac:dyDescent="0.25">
      <c r="A192" s="1157"/>
      <c r="B192" s="1160"/>
      <c r="C192" s="1160"/>
      <c r="D192" s="299" t="s">
        <v>403</v>
      </c>
      <c r="E192" s="300">
        <v>254951000</v>
      </c>
      <c r="F192" s="300">
        <v>0</v>
      </c>
      <c r="G192" s="269" t="s">
        <v>585</v>
      </c>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row>
    <row r="193" spans="1:53" s="304" customFormat="1" ht="409.5" x14ac:dyDescent="0.25">
      <c r="A193" s="1158"/>
      <c r="B193" s="1161"/>
      <c r="C193" s="1161"/>
      <c r="D193" s="299" t="s">
        <v>404</v>
      </c>
      <c r="E193" s="300">
        <v>364061000</v>
      </c>
      <c r="F193" s="300">
        <v>0</v>
      </c>
      <c r="G193" s="269" t="s">
        <v>586</v>
      </c>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row>
    <row r="194" spans="1:53" ht="409.5" x14ac:dyDescent="0.25">
      <c r="A194" s="1156" t="s">
        <v>134</v>
      </c>
      <c r="B194" s="1171" t="s">
        <v>397</v>
      </c>
      <c r="C194" s="1171" t="s">
        <v>398</v>
      </c>
      <c r="D194" s="299" t="s">
        <v>401</v>
      </c>
      <c r="E194" s="300">
        <v>3782244731</v>
      </c>
      <c r="F194" s="300">
        <v>2144158452</v>
      </c>
      <c r="G194" s="269" t="s">
        <v>420</v>
      </c>
    </row>
    <row r="195" spans="1:53" ht="299.25" x14ac:dyDescent="0.25">
      <c r="A195" s="1157"/>
      <c r="B195" s="1160"/>
      <c r="C195" s="1160"/>
      <c r="D195" s="299" t="s">
        <v>403</v>
      </c>
      <c r="E195" s="300">
        <v>285882269</v>
      </c>
      <c r="F195" s="300">
        <v>174576134</v>
      </c>
      <c r="G195" s="269" t="s">
        <v>421</v>
      </c>
    </row>
    <row r="196" spans="1:53" ht="100.5" customHeight="1" x14ac:dyDescent="0.25">
      <c r="A196" s="1158"/>
      <c r="B196" s="1161"/>
      <c r="C196" s="1161"/>
      <c r="D196" s="299" t="s">
        <v>404</v>
      </c>
      <c r="E196" s="300">
        <v>339715000</v>
      </c>
      <c r="F196" s="300">
        <v>207132867</v>
      </c>
      <c r="G196" s="269" t="s">
        <v>419</v>
      </c>
    </row>
    <row r="197" spans="1:53" ht="409.5" x14ac:dyDescent="0.25">
      <c r="A197" s="1156" t="s">
        <v>135</v>
      </c>
      <c r="B197" s="1171" t="s">
        <v>397</v>
      </c>
      <c r="C197" s="1171" t="s">
        <v>398</v>
      </c>
      <c r="D197" s="299" t="s">
        <v>401</v>
      </c>
      <c r="E197" s="300">
        <v>3647631000</v>
      </c>
      <c r="F197" s="300"/>
      <c r="G197" s="269" t="s">
        <v>587</v>
      </c>
    </row>
    <row r="198" spans="1:53" ht="384.75" x14ac:dyDescent="0.25">
      <c r="A198" s="1157"/>
      <c r="B198" s="1160"/>
      <c r="C198" s="1160"/>
      <c r="D198" s="299" t="s">
        <v>403</v>
      </c>
      <c r="E198" s="300">
        <v>254951000</v>
      </c>
      <c r="F198" s="300"/>
      <c r="G198" s="269" t="s">
        <v>588</v>
      </c>
    </row>
    <row r="199" spans="1:53" ht="409.5" x14ac:dyDescent="0.25">
      <c r="A199" s="1158"/>
      <c r="B199" s="1161"/>
      <c r="C199" s="1161"/>
      <c r="D199" s="299" t="s">
        <v>404</v>
      </c>
      <c r="E199" s="300">
        <v>364061000</v>
      </c>
      <c r="F199" s="300"/>
      <c r="G199" s="269" t="s">
        <v>589</v>
      </c>
    </row>
    <row r="200" spans="1:53" ht="93.75" customHeight="1" x14ac:dyDescent="0.25">
      <c r="A200" s="1156" t="s">
        <v>136</v>
      </c>
      <c r="B200" s="1171" t="s">
        <v>397</v>
      </c>
      <c r="C200" s="1171" t="s">
        <v>398</v>
      </c>
      <c r="D200" s="359" t="s">
        <v>401</v>
      </c>
      <c r="E200" s="300">
        <v>3782244731</v>
      </c>
      <c r="F200" s="300">
        <v>3716403098</v>
      </c>
      <c r="G200" s="269" t="s">
        <v>425</v>
      </c>
    </row>
    <row r="201" spans="1:53" ht="313.5" x14ac:dyDescent="0.25">
      <c r="A201" s="1157"/>
      <c r="B201" s="1160"/>
      <c r="C201" s="1160"/>
      <c r="D201" s="299" t="s">
        <v>403</v>
      </c>
      <c r="E201" s="300">
        <v>285882269</v>
      </c>
      <c r="F201" s="300">
        <v>283441733</v>
      </c>
      <c r="G201" s="269" t="s">
        <v>424</v>
      </c>
    </row>
    <row r="202" spans="1:53" ht="409.5" x14ac:dyDescent="0.25">
      <c r="A202" s="1158"/>
      <c r="B202" s="1161"/>
      <c r="C202" s="1161"/>
      <c r="D202" s="299" t="s">
        <v>404</v>
      </c>
      <c r="E202" s="300">
        <v>339715000</v>
      </c>
      <c r="F202" s="300">
        <v>339715000</v>
      </c>
      <c r="G202" s="269" t="s">
        <v>423</v>
      </c>
    </row>
    <row r="203" spans="1:53" ht="409.5" x14ac:dyDescent="0.25">
      <c r="A203" s="1156" t="s">
        <v>137</v>
      </c>
      <c r="B203" s="1171" t="s">
        <v>397</v>
      </c>
      <c r="C203" s="1173" t="s">
        <v>398</v>
      </c>
      <c r="D203" s="299" t="s">
        <v>401</v>
      </c>
      <c r="E203" s="300">
        <v>3647631000</v>
      </c>
      <c r="F203" s="300"/>
      <c r="G203" s="269" t="s">
        <v>590</v>
      </c>
      <c r="H203" s="311"/>
    </row>
    <row r="204" spans="1:53" ht="327.75" x14ac:dyDescent="0.25">
      <c r="A204" s="1157"/>
      <c r="B204" s="1160"/>
      <c r="C204" s="1174"/>
      <c r="D204" s="299" t="s">
        <v>403</v>
      </c>
      <c r="E204" s="300">
        <v>254951000</v>
      </c>
      <c r="F204" s="300"/>
      <c r="G204" s="269" t="s">
        <v>591</v>
      </c>
      <c r="H204" s="311"/>
    </row>
    <row r="205" spans="1:53" ht="272.25" customHeight="1" thickBot="1" x14ac:dyDescent="0.3">
      <c r="A205" s="1172"/>
      <c r="B205" s="1162"/>
      <c r="C205" s="1175"/>
      <c r="D205" s="299" t="s">
        <v>404</v>
      </c>
      <c r="E205" s="300">
        <v>364061000</v>
      </c>
      <c r="F205" s="300"/>
      <c r="G205" s="269" t="s">
        <v>592</v>
      </c>
      <c r="H205" s="311"/>
    </row>
    <row r="207" spans="1:53" ht="15.75" thickBot="1" x14ac:dyDescent="0.3">
      <c r="A207" s="51"/>
      <c r="G207" s="52"/>
    </row>
    <row r="208" spans="1:53" ht="26.25" customHeight="1" x14ac:dyDescent="0.3">
      <c r="A208" s="1176" t="s">
        <v>405</v>
      </c>
      <c r="B208" s="1177"/>
      <c r="C208" s="1177"/>
      <c r="D208" s="1177"/>
      <c r="E208" s="1177"/>
      <c r="F208" s="1177"/>
      <c r="G208" s="1178"/>
    </row>
    <row r="209" spans="1:8" ht="57.75" customHeight="1" thickBot="1" x14ac:dyDescent="0.3">
      <c r="A209" s="32" t="s">
        <v>62</v>
      </c>
      <c r="B209" s="43" t="s">
        <v>149</v>
      </c>
      <c r="C209" s="43" t="s">
        <v>150</v>
      </c>
      <c r="D209" s="43" t="s">
        <v>182</v>
      </c>
      <c r="E209" s="43" t="s">
        <v>406</v>
      </c>
      <c r="F209" s="43" t="s">
        <v>407</v>
      </c>
      <c r="G209" s="44" t="s">
        <v>185</v>
      </c>
    </row>
    <row r="210" spans="1:8" ht="128.25" x14ac:dyDescent="0.25">
      <c r="A210" s="1156" t="s">
        <v>139</v>
      </c>
      <c r="B210" s="1159" t="s">
        <v>397</v>
      </c>
      <c r="C210" s="1159" t="s">
        <v>398</v>
      </c>
      <c r="D210" s="299" t="s">
        <v>401</v>
      </c>
      <c r="E210" s="300">
        <v>5896434000</v>
      </c>
      <c r="F210" s="300">
        <v>0</v>
      </c>
      <c r="G210" s="269" t="s">
        <v>460</v>
      </c>
    </row>
    <row r="211" spans="1:8" ht="99.75" x14ac:dyDescent="0.25">
      <c r="A211" s="1157"/>
      <c r="B211" s="1160"/>
      <c r="C211" s="1160"/>
      <c r="D211" s="299" t="s">
        <v>403</v>
      </c>
      <c r="E211" s="300">
        <v>414984000</v>
      </c>
      <c r="F211" s="300">
        <v>0</v>
      </c>
      <c r="G211" s="269" t="s">
        <v>461</v>
      </c>
    </row>
    <row r="212" spans="1:8" ht="86.25" thickBot="1" x14ac:dyDescent="0.3">
      <c r="A212" s="1158"/>
      <c r="B212" s="1161"/>
      <c r="C212" s="1161"/>
      <c r="D212" s="299" t="s">
        <v>404</v>
      </c>
      <c r="E212" s="300">
        <v>287337000</v>
      </c>
      <c r="F212" s="300">
        <v>0</v>
      </c>
      <c r="G212" s="269" t="s">
        <v>462</v>
      </c>
    </row>
    <row r="213" spans="1:8" ht="409.5" x14ac:dyDescent="0.25">
      <c r="A213" s="1156" t="s">
        <v>140</v>
      </c>
      <c r="B213" s="1159" t="s">
        <v>397</v>
      </c>
      <c r="C213" s="1159" t="s">
        <v>398</v>
      </c>
      <c r="D213" s="299" t="s">
        <v>401</v>
      </c>
      <c r="E213" s="300">
        <v>5896434000</v>
      </c>
      <c r="F213" s="300">
        <v>48250334</v>
      </c>
      <c r="G213" s="269" t="s">
        <v>463</v>
      </c>
      <c r="H213" s="311"/>
    </row>
    <row r="214" spans="1:8" ht="171" x14ac:dyDescent="0.25">
      <c r="A214" s="1157"/>
      <c r="B214" s="1160"/>
      <c r="C214" s="1160"/>
      <c r="D214" s="299" t="s">
        <v>403</v>
      </c>
      <c r="E214" s="300">
        <v>414984000</v>
      </c>
      <c r="F214" s="300">
        <v>1895300</v>
      </c>
      <c r="G214" s="269" t="s">
        <v>464</v>
      </c>
    </row>
    <row r="215" spans="1:8" ht="72" thickBot="1" x14ac:dyDescent="0.3">
      <c r="A215" s="1158"/>
      <c r="B215" s="1161"/>
      <c r="C215" s="1161"/>
      <c r="D215" s="299" t="s">
        <v>404</v>
      </c>
      <c r="E215" s="300">
        <v>287337000</v>
      </c>
      <c r="F215" s="300">
        <v>3177267</v>
      </c>
      <c r="G215" s="269" t="s">
        <v>467</v>
      </c>
    </row>
    <row r="216" spans="1:8" ht="409.5" x14ac:dyDescent="0.25">
      <c r="A216" s="1156" t="s">
        <v>141</v>
      </c>
      <c r="B216" s="1159" t="s">
        <v>397</v>
      </c>
      <c r="C216" s="1159" t="s">
        <v>398</v>
      </c>
      <c r="D216" s="299" t="s">
        <v>401</v>
      </c>
      <c r="E216" s="300">
        <v>5896434000</v>
      </c>
      <c r="F216" s="300">
        <v>506733768</v>
      </c>
      <c r="G216" s="269" t="s">
        <v>465</v>
      </c>
    </row>
    <row r="217" spans="1:8" ht="114" x14ac:dyDescent="0.25">
      <c r="A217" s="1157"/>
      <c r="B217" s="1160"/>
      <c r="C217" s="1160"/>
      <c r="D217" s="299" t="s">
        <v>403</v>
      </c>
      <c r="E217" s="300">
        <v>414984000</v>
      </c>
      <c r="F217" s="300">
        <v>38916700</v>
      </c>
      <c r="G217" s="269" t="s">
        <v>466</v>
      </c>
    </row>
    <row r="218" spans="1:8" ht="409.6" thickBot="1" x14ac:dyDescent="0.3">
      <c r="A218" s="1158"/>
      <c r="B218" s="1161"/>
      <c r="C218" s="1161"/>
      <c r="D218" s="299" t="s">
        <v>404</v>
      </c>
      <c r="E218" s="300">
        <v>287337000</v>
      </c>
      <c r="F218" s="300">
        <v>25820267</v>
      </c>
      <c r="G218" s="269" t="s">
        <v>455</v>
      </c>
    </row>
    <row r="219" spans="1:8" s="2" customFormat="1" ht="235.5" customHeight="1" x14ac:dyDescent="0.25">
      <c r="A219" s="1156" t="s">
        <v>142</v>
      </c>
      <c r="B219" s="1159" t="s">
        <v>397</v>
      </c>
      <c r="C219" s="1159" t="s">
        <v>398</v>
      </c>
      <c r="D219" s="299" t="s">
        <v>401</v>
      </c>
      <c r="E219" s="300">
        <v>5896434000</v>
      </c>
      <c r="F219" s="300">
        <v>1036702034</v>
      </c>
      <c r="G219" s="269" t="s">
        <v>475</v>
      </c>
      <c r="H219" s="312"/>
    </row>
    <row r="220" spans="1:8" s="2" customFormat="1" ht="129" customHeight="1" x14ac:dyDescent="0.25">
      <c r="A220" s="1157"/>
      <c r="B220" s="1160"/>
      <c r="C220" s="1160"/>
      <c r="D220" s="299" t="s">
        <v>403</v>
      </c>
      <c r="E220" s="300">
        <v>414984000</v>
      </c>
      <c r="F220" s="300">
        <v>71787700</v>
      </c>
      <c r="G220" s="269" t="s">
        <v>479</v>
      </c>
      <c r="H220" s="312"/>
    </row>
    <row r="221" spans="1:8" s="2" customFormat="1" ht="129" customHeight="1" thickBot="1" x14ac:dyDescent="0.3">
      <c r="A221" s="1158"/>
      <c r="B221" s="1161"/>
      <c r="C221" s="1161"/>
      <c r="D221" s="299" t="s">
        <v>404</v>
      </c>
      <c r="E221" s="300">
        <v>287337000</v>
      </c>
      <c r="F221" s="300">
        <v>58708267</v>
      </c>
      <c r="G221" s="269" t="s">
        <v>478</v>
      </c>
      <c r="H221" s="312"/>
    </row>
    <row r="222" spans="1:8" s="2" customFormat="1" ht="213.75" x14ac:dyDescent="0.25">
      <c r="A222" s="1156" t="s">
        <v>143</v>
      </c>
      <c r="B222" s="1159" t="s">
        <v>397</v>
      </c>
      <c r="C222" s="1159" t="s">
        <v>398</v>
      </c>
      <c r="D222" s="299" t="s">
        <v>401</v>
      </c>
      <c r="E222" s="300">
        <v>5896434000</v>
      </c>
      <c r="F222" s="300">
        <v>1614869916</v>
      </c>
      <c r="G222" s="269" t="s">
        <v>474</v>
      </c>
      <c r="H222" s="312"/>
    </row>
    <row r="223" spans="1:8" s="2" customFormat="1" ht="99.75" x14ac:dyDescent="0.25">
      <c r="A223" s="1157"/>
      <c r="B223" s="1160"/>
      <c r="C223" s="1160"/>
      <c r="D223" s="299" t="s">
        <v>403</v>
      </c>
      <c r="E223" s="300">
        <v>414984000</v>
      </c>
      <c r="F223" s="300">
        <v>118816700</v>
      </c>
      <c r="G223" s="269" t="s">
        <v>476</v>
      </c>
      <c r="H223" s="312"/>
    </row>
    <row r="224" spans="1:8" s="2" customFormat="1" ht="72" thickBot="1" x14ac:dyDescent="0.3">
      <c r="A224" s="1158"/>
      <c r="B224" s="1161"/>
      <c r="C224" s="1161"/>
      <c r="D224" s="299" t="s">
        <v>404</v>
      </c>
      <c r="E224" s="300">
        <v>287337000</v>
      </c>
      <c r="F224" s="300">
        <v>92343267</v>
      </c>
      <c r="G224" s="269" t="s">
        <v>477</v>
      </c>
      <c r="H224" s="312"/>
    </row>
    <row r="225" spans="1:8" s="2" customFormat="1" ht="186" customHeight="1" x14ac:dyDescent="0.25">
      <c r="A225" s="1156" t="s">
        <v>144</v>
      </c>
      <c r="B225" s="1159" t="s">
        <v>397</v>
      </c>
      <c r="C225" s="1159" t="s">
        <v>398</v>
      </c>
      <c r="D225" s="299" t="s">
        <v>401</v>
      </c>
      <c r="E225" s="300">
        <v>5896434000</v>
      </c>
      <c r="F225" s="300">
        <v>1614869916</v>
      </c>
      <c r="G225" s="269" t="s">
        <v>471</v>
      </c>
      <c r="H225" s="312">
        <f t="shared" ref="H225:H236" si="15">LEN(G225)</f>
        <v>586</v>
      </c>
    </row>
    <row r="226" spans="1:8" s="2" customFormat="1" ht="86.25" x14ac:dyDescent="0.25">
      <c r="A226" s="1157"/>
      <c r="B226" s="1160"/>
      <c r="C226" s="1160"/>
      <c r="D226" s="299" t="s">
        <v>403</v>
      </c>
      <c r="E226" s="300">
        <v>414984000</v>
      </c>
      <c r="F226" s="300">
        <v>158766700</v>
      </c>
      <c r="G226" s="269" t="s">
        <v>472</v>
      </c>
      <c r="H226" s="312">
        <f t="shared" si="15"/>
        <v>274</v>
      </c>
    </row>
    <row r="227" spans="1:8" s="2" customFormat="1" ht="72" thickBot="1" x14ac:dyDescent="0.3">
      <c r="A227" s="1158"/>
      <c r="B227" s="1161"/>
      <c r="C227" s="1161"/>
      <c r="D227" s="299" t="s">
        <v>404</v>
      </c>
      <c r="E227" s="300">
        <v>287337000</v>
      </c>
      <c r="F227" s="300">
        <v>92343267</v>
      </c>
      <c r="G227" s="269" t="s">
        <v>473</v>
      </c>
      <c r="H227" s="312">
        <f t="shared" si="15"/>
        <v>225</v>
      </c>
    </row>
    <row r="228" spans="1:8" s="2" customFormat="1" ht="166.5" customHeight="1" x14ac:dyDescent="0.25">
      <c r="A228" s="1156" t="s">
        <v>132</v>
      </c>
      <c r="B228" s="1159" t="s">
        <v>397</v>
      </c>
      <c r="C228" s="1159" t="s">
        <v>398</v>
      </c>
      <c r="D228" s="299" t="s">
        <v>401</v>
      </c>
      <c r="E228" s="300">
        <v>5896434000</v>
      </c>
      <c r="F228" s="300">
        <v>2771024816</v>
      </c>
      <c r="G228" s="269" t="s">
        <v>468</v>
      </c>
      <c r="H228" s="313">
        <f t="shared" si="15"/>
        <v>490</v>
      </c>
    </row>
    <row r="229" spans="1:8" s="2" customFormat="1" ht="186" customHeight="1" x14ac:dyDescent="0.25">
      <c r="A229" s="1157"/>
      <c r="B229" s="1160"/>
      <c r="C229" s="1160"/>
      <c r="D229" s="299" t="s">
        <v>403</v>
      </c>
      <c r="E229" s="300">
        <v>414984000</v>
      </c>
      <c r="F229" s="300">
        <v>198716700</v>
      </c>
      <c r="G229" s="269" t="s">
        <v>469</v>
      </c>
      <c r="H229" s="313">
        <f t="shared" si="15"/>
        <v>345</v>
      </c>
    </row>
    <row r="230" spans="1:8" s="2" customFormat="1" ht="97.5" customHeight="1" x14ac:dyDescent="0.25">
      <c r="A230" s="1158"/>
      <c r="B230" s="1161"/>
      <c r="C230" s="1161"/>
      <c r="D230" s="299" t="s">
        <v>404</v>
      </c>
      <c r="E230" s="300">
        <v>287337000</v>
      </c>
      <c r="F230" s="300">
        <v>151787267</v>
      </c>
      <c r="G230" s="269" t="s">
        <v>470</v>
      </c>
      <c r="H230" s="313">
        <f t="shared" si="15"/>
        <v>225</v>
      </c>
    </row>
    <row r="231" spans="1:8" s="2" customFormat="1" ht="147.75" customHeight="1" x14ac:dyDescent="0.25">
      <c r="A231" s="1156" t="s">
        <v>133</v>
      </c>
      <c r="B231" s="1171" t="s">
        <v>397</v>
      </c>
      <c r="C231" s="1171" t="s">
        <v>398</v>
      </c>
      <c r="D231" s="359" t="s">
        <v>401</v>
      </c>
      <c r="E231" s="300">
        <v>5896434000</v>
      </c>
      <c r="F231" s="300">
        <v>3311790185</v>
      </c>
      <c r="G231" s="269" t="s">
        <v>480</v>
      </c>
      <c r="H231" s="312">
        <f t="shared" si="15"/>
        <v>934</v>
      </c>
    </row>
    <row r="232" spans="1:8" s="2" customFormat="1" ht="123.75" customHeight="1" x14ac:dyDescent="0.25">
      <c r="A232" s="1157"/>
      <c r="B232" s="1160"/>
      <c r="C232" s="1160"/>
      <c r="D232" s="299" t="s">
        <v>403</v>
      </c>
      <c r="E232" s="300">
        <v>414984000</v>
      </c>
      <c r="F232" s="300">
        <v>228356700</v>
      </c>
      <c r="G232" s="269" t="s">
        <v>481</v>
      </c>
      <c r="H232" s="312">
        <f t="shared" si="15"/>
        <v>360</v>
      </c>
    </row>
    <row r="233" spans="1:8" s="2" customFormat="1" ht="409.5" x14ac:dyDescent="0.25">
      <c r="A233" s="1158"/>
      <c r="B233" s="1161"/>
      <c r="C233" s="1161"/>
      <c r="D233" s="299" t="s">
        <v>404</v>
      </c>
      <c r="E233" s="300">
        <v>287337000</v>
      </c>
      <c r="F233" s="300">
        <v>181509267</v>
      </c>
      <c r="G233" s="269" t="s">
        <v>482</v>
      </c>
      <c r="H233" s="312">
        <f t="shared" si="15"/>
        <v>1684</v>
      </c>
    </row>
    <row r="234" spans="1:8" s="2" customFormat="1" ht="409.5" x14ac:dyDescent="0.25">
      <c r="A234" s="1156" t="s">
        <v>134</v>
      </c>
      <c r="B234" s="1171" t="s">
        <v>397</v>
      </c>
      <c r="C234" s="1171" t="s">
        <v>398</v>
      </c>
      <c r="D234" s="299" t="s">
        <v>401</v>
      </c>
      <c r="E234" s="300">
        <v>5896434000</v>
      </c>
      <c r="F234" s="300">
        <v>3908608241</v>
      </c>
      <c r="G234" s="269" t="s">
        <v>488</v>
      </c>
      <c r="H234" s="312">
        <f t="shared" si="15"/>
        <v>1481</v>
      </c>
    </row>
    <row r="235" spans="1:8" s="2" customFormat="1" ht="171" x14ac:dyDescent="0.25">
      <c r="A235" s="1157"/>
      <c r="B235" s="1160"/>
      <c r="C235" s="1160"/>
      <c r="D235" s="299" t="s">
        <v>403</v>
      </c>
      <c r="E235" s="300">
        <v>414984000</v>
      </c>
      <c r="F235" s="300">
        <v>269239700</v>
      </c>
      <c r="G235" s="269" t="s">
        <v>489</v>
      </c>
      <c r="H235" s="312">
        <f t="shared" si="15"/>
        <v>550</v>
      </c>
    </row>
    <row r="236" spans="1:8" s="2" customFormat="1" ht="100.5" customHeight="1" x14ac:dyDescent="0.25">
      <c r="A236" s="1158"/>
      <c r="B236" s="1161"/>
      <c r="C236" s="1161"/>
      <c r="D236" s="299" t="s">
        <v>404</v>
      </c>
      <c r="E236" s="300">
        <v>287337000</v>
      </c>
      <c r="F236" s="300">
        <v>211231267</v>
      </c>
      <c r="G236" s="269" t="s">
        <v>490</v>
      </c>
      <c r="H236" s="312">
        <f t="shared" si="15"/>
        <v>1864</v>
      </c>
    </row>
    <row r="237" spans="1:8" s="2" customFormat="1" ht="409.5" x14ac:dyDescent="0.25">
      <c r="A237" s="1156" t="s">
        <v>135</v>
      </c>
      <c r="B237" s="1171" t="s">
        <v>397</v>
      </c>
      <c r="C237" s="1171" t="s">
        <v>398</v>
      </c>
      <c r="D237" s="360" t="s">
        <v>401</v>
      </c>
      <c r="E237" s="300">
        <v>6391008066</v>
      </c>
      <c r="F237" s="300">
        <v>4563448723</v>
      </c>
      <c r="G237" s="269" t="s">
        <v>494</v>
      </c>
      <c r="H237" s="312"/>
    </row>
    <row r="238" spans="1:8" s="2" customFormat="1" ht="185.25" x14ac:dyDescent="0.25">
      <c r="A238" s="1157"/>
      <c r="B238" s="1160"/>
      <c r="C238" s="1160"/>
      <c r="D238" s="360" t="s">
        <v>403</v>
      </c>
      <c r="E238" s="300">
        <v>420430000</v>
      </c>
      <c r="F238" s="300">
        <v>287820700</v>
      </c>
      <c r="G238" s="269" t="s">
        <v>492</v>
      </c>
      <c r="H238" s="312"/>
    </row>
    <row r="239" spans="1:8" s="2" customFormat="1" ht="409.5" x14ac:dyDescent="0.25">
      <c r="A239" s="1158"/>
      <c r="B239" s="1161"/>
      <c r="C239" s="1161"/>
      <c r="D239" s="360" t="s">
        <v>404</v>
      </c>
      <c r="E239" s="300">
        <v>322316934</v>
      </c>
      <c r="F239" s="300">
        <v>237064967</v>
      </c>
      <c r="G239" s="269" t="s">
        <v>493</v>
      </c>
      <c r="H239" s="312"/>
    </row>
    <row r="240" spans="1:8" s="2" customFormat="1" ht="93.75" customHeight="1" x14ac:dyDescent="0.25">
      <c r="A240" s="1156" t="s">
        <v>136</v>
      </c>
      <c r="B240" s="1171" t="s">
        <v>397</v>
      </c>
      <c r="C240" s="1171" t="s">
        <v>398</v>
      </c>
      <c r="D240" s="359" t="s">
        <v>401</v>
      </c>
      <c r="E240" s="300">
        <v>6391008066</v>
      </c>
      <c r="F240" s="300">
        <v>5118584720</v>
      </c>
      <c r="G240" s="269" t="s">
        <v>519</v>
      </c>
      <c r="H240" s="312"/>
    </row>
    <row r="241" spans="1:8" s="2" customFormat="1" ht="185.25" x14ac:dyDescent="0.25">
      <c r="A241" s="1157"/>
      <c r="B241" s="1160"/>
      <c r="C241" s="1160"/>
      <c r="D241" s="299" t="s">
        <v>403</v>
      </c>
      <c r="E241" s="300">
        <v>420430000</v>
      </c>
      <c r="F241" s="300">
        <v>335149000</v>
      </c>
      <c r="G241" s="269" t="s">
        <v>518</v>
      </c>
      <c r="H241" s="312"/>
    </row>
    <row r="242" spans="1:8" s="2" customFormat="1" ht="409.5" x14ac:dyDescent="0.25">
      <c r="A242" s="1158"/>
      <c r="B242" s="1161"/>
      <c r="C242" s="1161"/>
      <c r="D242" s="299" t="s">
        <v>404</v>
      </c>
      <c r="E242" s="300">
        <v>322316934</v>
      </c>
      <c r="F242" s="300">
        <v>270102100</v>
      </c>
      <c r="G242" s="269" t="s">
        <v>517</v>
      </c>
      <c r="H242" s="312"/>
    </row>
    <row r="243" spans="1:8" s="2" customFormat="1" ht="409.5" x14ac:dyDescent="0.25">
      <c r="A243" s="1156" t="s">
        <v>137</v>
      </c>
      <c r="B243" s="1171" t="s">
        <v>397</v>
      </c>
      <c r="C243" s="1173" t="s">
        <v>398</v>
      </c>
      <c r="D243" s="360" t="s">
        <v>401</v>
      </c>
      <c r="E243" s="300">
        <v>6391008066</v>
      </c>
      <c r="F243" s="300">
        <v>5925368922</v>
      </c>
      <c r="G243" s="269" t="s">
        <v>593</v>
      </c>
      <c r="H243" s="314"/>
    </row>
    <row r="244" spans="1:8" s="2" customFormat="1" ht="199.5" x14ac:dyDescent="0.25">
      <c r="A244" s="1157"/>
      <c r="B244" s="1160"/>
      <c r="C244" s="1174"/>
      <c r="D244" s="360" t="s">
        <v>403</v>
      </c>
      <c r="E244" s="300">
        <v>420430000</v>
      </c>
      <c r="F244" s="300">
        <v>377630500</v>
      </c>
      <c r="G244" s="269" t="s">
        <v>594</v>
      </c>
      <c r="H244" s="314"/>
    </row>
    <row r="245" spans="1:8" s="2" customFormat="1" ht="228" customHeight="1" thickBot="1" x14ac:dyDescent="0.3">
      <c r="A245" s="1172"/>
      <c r="B245" s="1162"/>
      <c r="C245" s="1175"/>
      <c r="D245" s="360" t="s">
        <v>404</v>
      </c>
      <c r="E245" s="300">
        <v>322316934</v>
      </c>
      <c r="F245" s="300">
        <v>301930333</v>
      </c>
      <c r="G245" s="269" t="s">
        <v>595</v>
      </c>
      <c r="H245" s="314"/>
    </row>
    <row r="246" spans="1:8" x14ac:dyDescent="0.25">
      <c r="A246" s="2"/>
      <c r="B246" s="2"/>
      <c r="C246" s="2"/>
      <c r="D246" s="2"/>
      <c r="E246" s="2"/>
      <c r="F246" s="2"/>
      <c r="G246" s="2"/>
      <c r="H246" s="312"/>
    </row>
    <row r="247" spans="1:8" ht="15.75" thickBot="1" x14ac:dyDescent="0.3"/>
    <row r="248" spans="1:8" ht="36.75" customHeight="1" x14ac:dyDescent="0.3">
      <c r="A248" s="1176" t="s">
        <v>189</v>
      </c>
      <c r="B248" s="1177"/>
      <c r="C248" s="1177"/>
      <c r="D248" s="1177"/>
      <c r="E248" s="1177"/>
      <c r="F248" s="1177"/>
      <c r="G248" s="1178"/>
    </row>
    <row r="249" spans="1:8" ht="66.75" customHeight="1" thickBot="1" x14ac:dyDescent="0.3">
      <c r="A249" s="32" t="s">
        <v>63</v>
      </c>
      <c r="B249" s="43" t="s">
        <v>149</v>
      </c>
      <c r="C249" s="43" t="s">
        <v>150</v>
      </c>
      <c r="D249" s="43" t="s">
        <v>182</v>
      </c>
      <c r="E249" s="43" t="s">
        <v>190</v>
      </c>
      <c r="F249" s="43" t="s">
        <v>191</v>
      </c>
      <c r="G249" s="44" t="s">
        <v>185</v>
      </c>
    </row>
    <row r="250" spans="1:8" ht="409.5" x14ac:dyDescent="0.25">
      <c r="A250" s="1182" t="s">
        <v>139</v>
      </c>
      <c r="B250" s="1163" t="s">
        <v>397</v>
      </c>
      <c r="C250" s="1163" t="s">
        <v>398</v>
      </c>
      <c r="D250" s="461" t="s">
        <v>401</v>
      </c>
      <c r="E250" s="462">
        <v>4481764000</v>
      </c>
      <c r="F250" s="462">
        <v>0</v>
      </c>
      <c r="G250" s="463" t="s">
        <v>551</v>
      </c>
    </row>
    <row r="251" spans="1:8" ht="185.25" x14ac:dyDescent="0.25">
      <c r="A251" s="1183"/>
      <c r="B251" s="1164"/>
      <c r="C251" s="1164"/>
      <c r="D251" s="464" t="s">
        <v>403</v>
      </c>
      <c r="E251" s="462">
        <v>335366000</v>
      </c>
      <c r="F251" s="462">
        <v>0</v>
      </c>
      <c r="G251" s="463" t="s">
        <v>548</v>
      </c>
    </row>
    <row r="252" spans="1:8" ht="87.75" customHeight="1" thickBot="1" x14ac:dyDescent="0.3">
      <c r="A252" s="1184"/>
      <c r="B252" s="1185"/>
      <c r="C252" s="1185"/>
      <c r="D252" s="464" t="s">
        <v>404</v>
      </c>
      <c r="E252" s="462">
        <v>244532000</v>
      </c>
      <c r="F252" s="462">
        <v>0</v>
      </c>
      <c r="G252" s="463" t="s">
        <v>549</v>
      </c>
    </row>
    <row r="253" spans="1:8" ht="343.5" customHeight="1" x14ac:dyDescent="0.25">
      <c r="A253" s="1182" t="s">
        <v>140</v>
      </c>
      <c r="B253" s="1163" t="s">
        <v>397</v>
      </c>
      <c r="C253" s="1163" t="s">
        <v>398</v>
      </c>
      <c r="D253" s="464" t="s">
        <v>401</v>
      </c>
      <c r="E253" s="462">
        <v>4481764000</v>
      </c>
      <c r="F253" s="462">
        <v>5613267</v>
      </c>
      <c r="G253" s="463" t="s">
        <v>566</v>
      </c>
      <c r="H253" s="311"/>
    </row>
    <row r="254" spans="1:8" ht="108.75" customHeight="1" x14ac:dyDescent="0.25">
      <c r="A254" s="1183"/>
      <c r="B254" s="1164"/>
      <c r="C254" s="1164"/>
      <c r="D254" s="464" t="s">
        <v>403</v>
      </c>
      <c r="E254" s="462">
        <v>335366000</v>
      </c>
      <c r="F254" s="462">
        <v>0</v>
      </c>
      <c r="G254" s="463" t="s">
        <v>565</v>
      </c>
    </row>
    <row r="255" spans="1:8" ht="85.5" customHeight="1" thickBot="1" x14ac:dyDescent="0.3">
      <c r="A255" s="1184"/>
      <c r="B255" s="1185"/>
      <c r="C255" s="1185"/>
      <c r="D255" s="464" t="s">
        <v>404</v>
      </c>
      <c r="E255" s="462">
        <v>244532000</v>
      </c>
      <c r="F255" s="462">
        <v>0</v>
      </c>
      <c r="G255" s="463" t="s">
        <v>564</v>
      </c>
    </row>
    <row r="256" spans="1:8" ht="409.5" x14ac:dyDescent="0.25">
      <c r="A256" s="1182" t="s">
        <v>141</v>
      </c>
      <c r="B256" s="1163" t="s">
        <v>397</v>
      </c>
      <c r="C256" s="1163" t="s">
        <v>398</v>
      </c>
      <c r="D256" s="465" t="s">
        <v>401</v>
      </c>
      <c r="E256" s="462">
        <v>4481764000</v>
      </c>
      <c r="F256" s="462">
        <v>124833601</v>
      </c>
      <c r="G256" s="463" t="s">
        <v>563</v>
      </c>
      <c r="H256" s="304">
        <v>119220334</v>
      </c>
    </row>
    <row r="257" spans="1:10" ht="185.25" x14ac:dyDescent="0.25">
      <c r="A257" s="1183"/>
      <c r="B257" s="1164"/>
      <c r="C257" s="1164"/>
      <c r="D257" s="465" t="s">
        <v>403</v>
      </c>
      <c r="E257" s="462">
        <v>335366000</v>
      </c>
      <c r="F257" s="462">
        <v>7121633</v>
      </c>
      <c r="G257" s="463" t="s">
        <v>562</v>
      </c>
    </row>
    <row r="258" spans="1:10" ht="409.6" thickBot="1" x14ac:dyDescent="0.3">
      <c r="A258" s="1184"/>
      <c r="B258" s="1185"/>
      <c r="C258" s="1185"/>
      <c r="D258" s="465" t="s">
        <v>404</v>
      </c>
      <c r="E258" s="462">
        <v>244532000</v>
      </c>
      <c r="F258" s="462">
        <v>4738867</v>
      </c>
      <c r="G258" s="463" t="s">
        <v>561</v>
      </c>
    </row>
    <row r="259" spans="1:10" s="2" customFormat="1" ht="296.25" customHeight="1" x14ac:dyDescent="0.25">
      <c r="A259" s="1182" t="s">
        <v>142</v>
      </c>
      <c r="B259" s="1163" t="s">
        <v>397</v>
      </c>
      <c r="C259" s="1163" t="s">
        <v>398</v>
      </c>
      <c r="D259" s="465" t="s">
        <v>401</v>
      </c>
      <c r="E259" s="462">
        <v>4481764000</v>
      </c>
      <c r="F259" s="462">
        <v>464183667</v>
      </c>
      <c r="G259" s="463" t="s">
        <v>560</v>
      </c>
      <c r="H259" s="312"/>
    </row>
    <row r="260" spans="1:10" s="2" customFormat="1" ht="129" customHeight="1" x14ac:dyDescent="0.25">
      <c r="A260" s="1183"/>
      <c r="B260" s="1164"/>
      <c r="C260" s="1164"/>
      <c r="D260" s="465" t="s">
        <v>403</v>
      </c>
      <c r="E260" s="462">
        <v>335366000</v>
      </c>
      <c r="F260" s="462">
        <v>34310700</v>
      </c>
      <c r="G260" s="463" t="s">
        <v>556</v>
      </c>
      <c r="H260" s="312"/>
    </row>
    <row r="261" spans="1:10" s="2" customFormat="1" ht="252" customHeight="1" thickBot="1" x14ac:dyDescent="0.3">
      <c r="A261" s="1184"/>
      <c r="B261" s="1185"/>
      <c r="C261" s="1185"/>
      <c r="D261" s="465" t="s">
        <v>404</v>
      </c>
      <c r="E261" s="462">
        <v>244532000</v>
      </c>
      <c r="F261" s="462">
        <v>28549967</v>
      </c>
      <c r="G261" s="463" t="s">
        <v>555</v>
      </c>
      <c r="H261" s="312"/>
    </row>
    <row r="262" spans="1:10" s="2" customFormat="1" ht="149.25" customHeight="1" x14ac:dyDescent="0.25">
      <c r="A262" s="1182" t="s">
        <v>143</v>
      </c>
      <c r="B262" s="1163" t="s">
        <v>397</v>
      </c>
      <c r="C262" s="1163" t="s">
        <v>398</v>
      </c>
      <c r="D262" s="461" t="s">
        <v>401</v>
      </c>
      <c r="E262" s="513">
        <v>4481764000</v>
      </c>
      <c r="F262" s="513">
        <v>876810068</v>
      </c>
      <c r="G262" s="514" t="s">
        <v>606</v>
      </c>
      <c r="H262" s="312"/>
    </row>
    <row r="263" spans="1:10" s="2" customFormat="1" ht="149.25" customHeight="1" x14ac:dyDescent="0.25">
      <c r="A263" s="1183"/>
      <c r="B263" s="1164"/>
      <c r="C263" s="1164"/>
      <c r="D263" s="461" t="s">
        <v>403</v>
      </c>
      <c r="E263" s="513">
        <v>335366000</v>
      </c>
      <c r="F263" s="513">
        <v>63775700</v>
      </c>
      <c r="G263" s="514" t="s">
        <v>603</v>
      </c>
      <c r="H263" s="312"/>
    </row>
    <row r="264" spans="1:10" s="2" customFormat="1" ht="149.25" customHeight="1" thickBot="1" x14ac:dyDescent="0.3">
      <c r="A264" s="1184"/>
      <c r="B264" s="1185"/>
      <c r="C264" s="1185"/>
      <c r="D264" s="461" t="s">
        <v>404</v>
      </c>
      <c r="E264" s="513">
        <v>244532000</v>
      </c>
      <c r="F264" s="513">
        <v>52583967</v>
      </c>
      <c r="G264" s="514" t="s">
        <v>602</v>
      </c>
      <c r="H264" s="312"/>
    </row>
    <row r="265" spans="1:10" s="2" customFormat="1" ht="186" customHeight="1" x14ac:dyDescent="0.25">
      <c r="A265" s="1182" t="s">
        <v>144</v>
      </c>
      <c r="B265" s="1179" t="s">
        <v>397</v>
      </c>
      <c r="C265" s="1179" t="s">
        <v>398</v>
      </c>
      <c r="D265" s="461" t="s">
        <v>401</v>
      </c>
      <c r="E265" s="462">
        <v>4481764000</v>
      </c>
      <c r="F265" s="462">
        <v>1312090443</v>
      </c>
      <c r="G265" s="463" t="s">
        <v>611</v>
      </c>
      <c r="H265" s="312">
        <f t="shared" ref="H265:H276" si="16">LEN(G265)</f>
        <v>1584</v>
      </c>
    </row>
    <row r="266" spans="1:10" s="2" customFormat="1" ht="242.25" x14ac:dyDescent="0.25">
      <c r="A266" s="1183"/>
      <c r="B266" s="1180"/>
      <c r="C266" s="1180"/>
      <c r="D266" s="461" t="s">
        <v>403</v>
      </c>
      <c r="E266" s="462">
        <v>335366000</v>
      </c>
      <c r="F266" s="462">
        <v>93240700</v>
      </c>
      <c r="G266" s="463" t="s">
        <v>612</v>
      </c>
      <c r="H266" s="312">
        <f t="shared" si="16"/>
        <v>744</v>
      </c>
    </row>
    <row r="267" spans="1:10" s="2" customFormat="1" ht="409.6" thickBot="1" x14ac:dyDescent="0.3">
      <c r="A267" s="1184"/>
      <c r="B267" s="1181"/>
      <c r="C267" s="1181"/>
      <c r="D267" s="461" t="s">
        <v>404</v>
      </c>
      <c r="E267" s="462">
        <v>244532000</v>
      </c>
      <c r="F267" s="462">
        <v>76617967</v>
      </c>
      <c r="G267" s="463" t="s">
        <v>608</v>
      </c>
      <c r="H267" s="312">
        <f t="shared" si="16"/>
        <v>1748</v>
      </c>
    </row>
    <row r="268" spans="1:10" s="2" customFormat="1" ht="166.5" customHeight="1" x14ac:dyDescent="0.25">
      <c r="A268" s="1182" t="s">
        <v>132</v>
      </c>
      <c r="B268" s="1163" t="s">
        <v>397</v>
      </c>
      <c r="C268" s="1163" t="s">
        <v>398</v>
      </c>
      <c r="D268" s="465" t="s">
        <v>401</v>
      </c>
      <c r="E268" s="462">
        <v>4481764000</v>
      </c>
      <c r="F268" s="462">
        <v>1776927877</v>
      </c>
      <c r="G268" s="463" t="s">
        <v>618</v>
      </c>
      <c r="H268" s="313">
        <f t="shared" si="16"/>
        <v>1865</v>
      </c>
    </row>
    <row r="269" spans="1:10" s="2" customFormat="1" ht="186" customHeight="1" x14ac:dyDescent="0.25">
      <c r="A269" s="1183"/>
      <c r="B269" s="1164"/>
      <c r="C269" s="1164"/>
      <c r="D269" s="465" t="s">
        <v>403</v>
      </c>
      <c r="E269" s="462">
        <v>335366000</v>
      </c>
      <c r="F269" s="462">
        <v>137294067</v>
      </c>
      <c r="G269" s="463" t="s">
        <v>615</v>
      </c>
      <c r="H269" s="313"/>
    </row>
    <row r="270" spans="1:10" s="2" customFormat="1" ht="97.5" customHeight="1" x14ac:dyDescent="0.25">
      <c r="A270" s="1184"/>
      <c r="B270" s="1185"/>
      <c r="C270" s="1185"/>
      <c r="D270" s="465" t="s">
        <v>404</v>
      </c>
      <c r="E270" s="462">
        <v>244532000</v>
      </c>
      <c r="F270" s="462">
        <v>100651967</v>
      </c>
      <c r="G270" s="463" t="s">
        <v>616</v>
      </c>
      <c r="H270" s="507"/>
      <c r="I270" s="507"/>
    </row>
    <row r="271" spans="1:10" s="2" customFormat="1" ht="147.75" customHeight="1" x14ac:dyDescent="0.25">
      <c r="A271" s="1182" t="s">
        <v>133</v>
      </c>
      <c r="B271" s="1186" t="s">
        <v>397</v>
      </c>
      <c r="C271" s="1186" t="s">
        <v>398</v>
      </c>
      <c r="D271" s="466" t="s">
        <v>401</v>
      </c>
      <c r="E271" s="462">
        <v>4481764000</v>
      </c>
      <c r="F271" s="462">
        <v>2234812812</v>
      </c>
      <c r="G271" s="463" t="s">
        <v>622</v>
      </c>
      <c r="H271" s="508"/>
      <c r="I271" s="509"/>
      <c r="J271" s="509"/>
    </row>
    <row r="272" spans="1:10" s="2" customFormat="1" ht="123.75" customHeight="1" x14ac:dyDescent="0.25">
      <c r="A272" s="1183"/>
      <c r="B272" s="1164"/>
      <c r="C272" s="1164"/>
      <c r="D272" s="465" t="s">
        <v>403</v>
      </c>
      <c r="E272" s="462">
        <v>335366000</v>
      </c>
      <c r="F272" s="462">
        <v>166024234</v>
      </c>
      <c r="G272" s="463" t="s">
        <v>620</v>
      </c>
      <c r="H272" s="508"/>
    </row>
    <row r="273" spans="1:8" s="2" customFormat="1" ht="409.5" x14ac:dyDescent="0.25">
      <c r="A273" s="1184"/>
      <c r="B273" s="1185"/>
      <c r="C273" s="1185"/>
      <c r="D273" s="465" t="s">
        <v>404</v>
      </c>
      <c r="E273" s="462">
        <v>244532000</v>
      </c>
      <c r="F273" s="462">
        <v>124685967</v>
      </c>
      <c r="G273" s="463" t="s">
        <v>619</v>
      </c>
      <c r="H273" s="312" t="e">
        <f>70+A271</f>
        <v>#VALUE!</v>
      </c>
    </row>
    <row r="274" spans="1:8" s="2" customFormat="1" ht="409.5" x14ac:dyDescent="0.25">
      <c r="A274" s="1182" t="s">
        <v>134</v>
      </c>
      <c r="B274" s="1186" t="s">
        <v>397</v>
      </c>
      <c r="C274" s="1186" t="s">
        <v>398</v>
      </c>
      <c r="D274" s="465" t="s">
        <v>401</v>
      </c>
      <c r="E274" s="462">
        <v>4481764000</v>
      </c>
      <c r="F274" s="462">
        <v>2694002944</v>
      </c>
      <c r="G274" s="463" t="s">
        <v>627</v>
      </c>
      <c r="H274" s="312"/>
    </row>
    <row r="275" spans="1:8" s="2" customFormat="1" ht="242.25" x14ac:dyDescent="0.25">
      <c r="A275" s="1183"/>
      <c r="B275" s="1164"/>
      <c r="C275" s="1164"/>
      <c r="D275" s="465" t="s">
        <v>403</v>
      </c>
      <c r="E275" s="462">
        <v>335366000</v>
      </c>
      <c r="F275" s="462">
        <v>205645234</v>
      </c>
      <c r="G275" s="463" t="s">
        <v>626</v>
      </c>
      <c r="H275" s="312">
        <f t="shared" si="16"/>
        <v>749</v>
      </c>
    </row>
    <row r="276" spans="1:8" s="2" customFormat="1" ht="100.5" customHeight="1" x14ac:dyDescent="0.25">
      <c r="A276" s="1184"/>
      <c r="B276" s="1185"/>
      <c r="C276" s="1185"/>
      <c r="D276" s="465" t="s">
        <v>404</v>
      </c>
      <c r="E276" s="462">
        <v>244532000</v>
      </c>
      <c r="F276" s="462">
        <v>148719967</v>
      </c>
      <c r="G276" s="463" t="s">
        <v>628</v>
      </c>
      <c r="H276" s="312">
        <f t="shared" si="16"/>
        <v>1694</v>
      </c>
    </row>
    <row r="277" spans="1:8" s="2" customFormat="1" ht="409.5" x14ac:dyDescent="0.25">
      <c r="A277" s="1182" t="s">
        <v>135</v>
      </c>
      <c r="B277" s="1186" t="s">
        <v>397</v>
      </c>
      <c r="C277" s="1186" t="s">
        <v>398</v>
      </c>
      <c r="D277" s="461" t="s">
        <v>401</v>
      </c>
      <c r="E277" s="462">
        <v>4486227999</v>
      </c>
      <c r="F277" s="462">
        <v>3176179633</v>
      </c>
      <c r="G277" s="463" t="s">
        <v>638</v>
      </c>
      <c r="H277" s="312"/>
    </row>
    <row r="278" spans="1:8" s="2" customFormat="1" ht="242.25" x14ac:dyDescent="0.25">
      <c r="A278" s="1183"/>
      <c r="B278" s="1164"/>
      <c r="C278" s="1164"/>
      <c r="D278" s="461" t="s">
        <v>403</v>
      </c>
      <c r="E278" s="462">
        <v>330902000</v>
      </c>
      <c r="F278" s="462">
        <v>235779234</v>
      </c>
      <c r="G278" s="463" t="s">
        <v>634</v>
      </c>
      <c r="H278" s="312"/>
    </row>
    <row r="279" spans="1:8" s="2" customFormat="1" ht="409.5" x14ac:dyDescent="0.25">
      <c r="A279" s="1184"/>
      <c r="B279" s="1185"/>
      <c r="C279" s="1185"/>
      <c r="D279" s="461" t="s">
        <v>404</v>
      </c>
      <c r="E279" s="462">
        <v>244532000</v>
      </c>
      <c r="F279" s="462">
        <v>172753967</v>
      </c>
      <c r="G279" s="463" t="s">
        <v>635</v>
      </c>
      <c r="H279" s="312"/>
    </row>
    <row r="280" spans="1:8" s="2" customFormat="1" ht="93.75" customHeight="1" x14ac:dyDescent="0.25">
      <c r="A280" s="1182" t="s">
        <v>136</v>
      </c>
      <c r="B280" s="1186" t="s">
        <v>397</v>
      </c>
      <c r="C280" s="1186" t="s">
        <v>398</v>
      </c>
      <c r="D280" s="466" t="s">
        <v>401</v>
      </c>
      <c r="E280" s="462">
        <v>4680510000</v>
      </c>
      <c r="F280" s="462">
        <v>3639755484</v>
      </c>
      <c r="G280" s="463" t="s">
        <v>641</v>
      </c>
      <c r="H280" s="312"/>
    </row>
    <row r="281" spans="1:8" s="2" customFormat="1" ht="242.25" x14ac:dyDescent="0.25">
      <c r="A281" s="1183"/>
      <c r="B281" s="1164"/>
      <c r="C281" s="1164"/>
      <c r="D281" s="465" t="s">
        <v>403</v>
      </c>
      <c r="E281" s="531">
        <v>330902000</v>
      </c>
      <c r="F281" s="462">
        <v>265913234</v>
      </c>
      <c r="G281" s="463" t="s">
        <v>642</v>
      </c>
      <c r="H281" s="312"/>
    </row>
    <row r="282" spans="1:8" s="2" customFormat="1" ht="409.5" x14ac:dyDescent="0.25">
      <c r="A282" s="1184"/>
      <c r="B282" s="1185"/>
      <c r="C282" s="1185"/>
      <c r="D282" s="465" t="s">
        <v>404</v>
      </c>
      <c r="E282" s="531">
        <v>268679000.00000006</v>
      </c>
      <c r="F282" s="462">
        <v>196787967</v>
      </c>
      <c r="G282" s="463" t="s">
        <v>640</v>
      </c>
      <c r="H282" s="312"/>
    </row>
    <row r="283" spans="1:8" s="2" customFormat="1" ht="409.5" x14ac:dyDescent="0.25">
      <c r="A283" s="1182" t="s">
        <v>137</v>
      </c>
      <c r="B283" s="1186" t="s">
        <v>397</v>
      </c>
      <c r="C283" s="1127" t="s">
        <v>398</v>
      </c>
      <c r="D283" s="465" t="s">
        <v>401</v>
      </c>
      <c r="E283" s="462">
        <v>4780510000</v>
      </c>
      <c r="F283" s="462">
        <v>4300576624</v>
      </c>
      <c r="G283" s="463" t="s">
        <v>645</v>
      </c>
      <c r="H283" s="314"/>
    </row>
    <row r="284" spans="1:8" s="2" customFormat="1" ht="242.25" x14ac:dyDescent="0.25">
      <c r="A284" s="1183"/>
      <c r="B284" s="1164"/>
      <c r="C284" s="1128"/>
      <c r="D284" s="465" t="s">
        <v>403</v>
      </c>
      <c r="E284" s="462">
        <v>330902000</v>
      </c>
      <c r="F284" s="462">
        <v>311642667</v>
      </c>
      <c r="G284" s="463" t="s">
        <v>647</v>
      </c>
      <c r="H284" s="314"/>
    </row>
    <row r="285" spans="1:8" s="2" customFormat="1" ht="409.6" thickBot="1" x14ac:dyDescent="0.3">
      <c r="A285" s="1187"/>
      <c r="B285" s="1165"/>
      <c r="C285" s="1129"/>
      <c r="D285" s="465" t="s">
        <v>404</v>
      </c>
      <c r="E285" s="462">
        <v>268679000.00000006</v>
      </c>
      <c r="F285" s="462">
        <v>226273967</v>
      </c>
      <c r="G285" s="463" t="s">
        <v>646</v>
      </c>
      <c r="H285" s="314"/>
    </row>
    <row r="286" spans="1:8" s="2" customFormat="1" ht="15.75" thickBot="1" x14ac:dyDescent="0.3">
      <c r="A286" s="554"/>
      <c r="B286" s="555"/>
      <c r="C286" s="156"/>
      <c r="D286" s="556"/>
      <c r="E286" s="557"/>
      <c r="F286" s="557"/>
      <c r="G286" s="558"/>
      <c r="H286" s="314"/>
    </row>
    <row r="287" spans="1:8" s="2" customFormat="1" ht="20.25" x14ac:dyDescent="0.3">
      <c r="A287" s="1176" t="s">
        <v>192</v>
      </c>
      <c r="B287" s="1177"/>
      <c r="C287" s="1177"/>
      <c r="D287" s="1177"/>
      <c r="E287" s="1177"/>
      <c r="F287" s="1177"/>
      <c r="G287" s="1178"/>
      <c r="H287" s="314"/>
    </row>
    <row r="288" spans="1:8" s="2" customFormat="1" ht="25.5" x14ac:dyDescent="0.25">
      <c r="A288" s="62" t="s">
        <v>64</v>
      </c>
      <c r="B288" s="63" t="s">
        <v>149</v>
      </c>
      <c r="C288" s="63" t="s">
        <v>150</v>
      </c>
      <c r="D288" s="63" t="s">
        <v>182</v>
      </c>
      <c r="E288" s="63" t="s">
        <v>193</v>
      </c>
      <c r="F288" s="63" t="s">
        <v>407</v>
      </c>
      <c r="G288" s="64" t="s">
        <v>185</v>
      </c>
      <c r="H288" s="314"/>
    </row>
    <row r="289" spans="1:8" s="2" customFormat="1" ht="409.5" x14ac:dyDescent="0.25">
      <c r="A289" s="1188" t="s">
        <v>139</v>
      </c>
      <c r="B289" s="1186" t="s">
        <v>397</v>
      </c>
      <c r="C289" s="1127" t="s">
        <v>398</v>
      </c>
      <c r="D289" s="465" t="s">
        <v>401</v>
      </c>
      <c r="E289" s="462">
        <v>6162383000</v>
      </c>
      <c r="F289" s="462">
        <v>500122466</v>
      </c>
      <c r="G289" s="463" t="s">
        <v>656</v>
      </c>
      <c r="H289" s="314"/>
    </row>
    <row r="290" spans="1:8" s="2" customFormat="1" ht="171" x14ac:dyDescent="0.25">
      <c r="A290" s="1189"/>
      <c r="B290" s="1164"/>
      <c r="C290" s="1128"/>
      <c r="D290" s="465" t="s">
        <v>403</v>
      </c>
      <c r="E290" s="462">
        <v>418836000</v>
      </c>
      <c r="F290" s="462">
        <v>0</v>
      </c>
      <c r="G290" s="463" t="s">
        <v>653</v>
      </c>
      <c r="H290" s="314"/>
    </row>
    <row r="291" spans="1:8" s="2" customFormat="1" ht="371.25" thickBot="1" x14ac:dyDescent="0.3">
      <c r="A291" s="1190"/>
      <c r="B291" s="1165"/>
      <c r="C291" s="1129"/>
      <c r="D291" s="464" t="s">
        <v>404</v>
      </c>
      <c r="E291" s="462">
        <v>340219000</v>
      </c>
      <c r="F291" s="462">
        <v>0</v>
      </c>
      <c r="G291" s="463" t="s">
        <v>654</v>
      </c>
      <c r="H291" s="314"/>
    </row>
    <row r="292" spans="1:8" s="2" customFormat="1" ht="409.5" x14ac:dyDescent="0.25">
      <c r="A292" s="1188" t="s">
        <v>140</v>
      </c>
      <c r="B292" s="1186" t="s">
        <v>397</v>
      </c>
      <c r="C292" s="1127" t="s">
        <v>398</v>
      </c>
      <c r="D292" s="464" t="s">
        <v>401</v>
      </c>
      <c r="E292" s="462">
        <v>6162383000</v>
      </c>
      <c r="F292" s="462">
        <v>1013434400</v>
      </c>
      <c r="G292" s="463" t="s">
        <v>658</v>
      </c>
      <c r="H292" s="572"/>
    </row>
    <row r="293" spans="1:8" s="2" customFormat="1" ht="171" x14ac:dyDescent="0.25">
      <c r="A293" s="1189"/>
      <c r="B293" s="1164"/>
      <c r="C293" s="1128"/>
      <c r="D293" s="465" t="s">
        <v>403</v>
      </c>
      <c r="E293" s="462">
        <v>418836000</v>
      </c>
      <c r="F293" s="462">
        <v>59030000</v>
      </c>
      <c r="G293" s="463" t="s">
        <v>673</v>
      </c>
      <c r="H293" s="572"/>
    </row>
    <row r="294" spans="1:8" s="2" customFormat="1" ht="385.5" thickBot="1" x14ac:dyDescent="0.3">
      <c r="A294" s="1190"/>
      <c r="B294" s="1165"/>
      <c r="C294" s="1129"/>
      <c r="D294" s="465" t="s">
        <v>404</v>
      </c>
      <c r="E294" s="462">
        <v>340219000</v>
      </c>
      <c r="F294" s="462">
        <v>102231000</v>
      </c>
      <c r="G294" s="463" t="s">
        <v>659</v>
      </c>
      <c r="H294" s="572"/>
    </row>
    <row r="295" spans="1:8" s="2" customFormat="1" ht="409.5" x14ac:dyDescent="0.25">
      <c r="A295" s="1188" t="s">
        <v>141</v>
      </c>
      <c r="B295" s="1186" t="s">
        <v>397</v>
      </c>
      <c r="C295" s="1127" t="s">
        <v>398</v>
      </c>
      <c r="D295" s="464" t="s">
        <v>401</v>
      </c>
      <c r="E295" s="462">
        <v>6162383000</v>
      </c>
      <c r="F295" s="462">
        <v>1604851400</v>
      </c>
      <c r="G295" s="463" t="s">
        <v>679</v>
      </c>
      <c r="H295" s="314">
        <v>2271258466</v>
      </c>
    </row>
    <row r="296" spans="1:8" s="2" customFormat="1" ht="171" x14ac:dyDescent="0.25">
      <c r="A296" s="1189"/>
      <c r="B296" s="1164"/>
      <c r="C296" s="1128"/>
      <c r="D296" s="465" t="s">
        <v>403</v>
      </c>
      <c r="E296" s="462">
        <v>418836000</v>
      </c>
      <c r="F296" s="462">
        <v>72302000</v>
      </c>
      <c r="G296" s="463" t="s">
        <v>682</v>
      </c>
      <c r="H296" s="314"/>
    </row>
    <row r="297" spans="1:8" s="2" customFormat="1" ht="371.25" thickBot="1" x14ac:dyDescent="0.3">
      <c r="A297" s="1190"/>
      <c r="B297" s="1165"/>
      <c r="C297" s="1129"/>
      <c r="D297" s="465" t="s">
        <v>404</v>
      </c>
      <c r="E297" s="462">
        <v>340219000</v>
      </c>
      <c r="F297" s="462">
        <v>115503000</v>
      </c>
      <c r="G297" s="463" t="s">
        <v>683</v>
      </c>
      <c r="H297" s="314"/>
    </row>
    <row r="298" spans="1:8" s="2" customFormat="1" ht="409.5" x14ac:dyDescent="0.25">
      <c r="A298" s="1188" t="s">
        <v>142</v>
      </c>
      <c r="B298" s="1186" t="s">
        <v>397</v>
      </c>
      <c r="C298" s="1127" t="s">
        <v>398</v>
      </c>
      <c r="D298" s="464" t="s">
        <v>401</v>
      </c>
      <c r="E298" s="462">
        <v>6162383000</v>
      </c>
      <c r="F298" s="462">
        <v>2271258466</v>
      </c>
      <c r="G298" s="463" t="s">
        <v>679</v>
      </c>
      <c r="H298" s="314">
        <v>2271258466</v>
      </c>
    </row>
    <row r="299" spans="1:8" s="2" customFormat="1" ht="171" x14ac:dyDescent="0.25">
      <c r="A299" s="1189"/>
      <c r="B299" s="1164"/>
      <c r="C299" s="1128"/>
      <c r="D299" s="465" t="s">
        <v>403</v>
      </c>
      <c r="E299" s="462">
        <v>418836000</v>
      </c>
      <c r="F299" s="462">
        <v>117070000</v>
      </c>
      <c r="G299" s="463" t="s">
        <v>682</v>
      </c>
      <c r="H299" s="314">
        <v>117070000</v>
      </c>
    </row>
    <row r="300" spans="1:8" s="2" customFormat="1" ht="371.25" thickBot="1" x14ac:dyDescent="0.3">
      <c r="A300" s="1190"/>
      <c r="B300" s="1165"/>
      <c r="C300" s="1129"/>
      <c r="D300" s="465" t="s">
        <v>404</v>
      </c>
      <c r="E300" s="462">
        <v>340219000</v>
      </c>
      <c r="F300" s="462">
        <v>115503000</v>
      </c>
      <c r="G300" s="463" t="s">
        <v>683</v>
      </c>
      <c r="H300" s="572"/>
    </row>
    <row r="301" spans="1:8" s="2" customFormat="1" ht="409.5" x14ac:dyDescent="0.25">
      <c r="A301" s="561" t="s">
        <v>143</v>
      </c>
      <c r="B301" s="1186" t="s">
        <v>397</v>
      </c>
      <c r="C301" s="1127" t="s">
        <v>398</v>
      </c>
      <c r="D301" s="464" t="s">
        <v>401</v>
      </c>
      <c r="E301" s="462">
        <v>6162383000</v>
      </c>
      <c r="F301" s="684">
        <v>2917094039</v>
      </c>
      <c r="G301" s="685" t="s">
        <v>709</v>
      </c>
      <c r="H301" s="314"/>
    </row>
    <row r="302" spans="1:8" s="2" customFormat="1" ht="199.5" x14ac:dyDescent="0.25">
      <c r="A302" s="561"/>
      <c r="B302" s="1164"/>
      <c r="C302" s="1128"/>
      <c r="D302" s="465" t="s">
        <v>403</v>
      </c>
      <c r="E302" s="462">
        <v>418836000</v>
      </c>
      <c r="F302" s="684">
        <v>154548000</v>
      </c>
      <c r="G302" s="685" t="s">
        <v>772</v>
      </c>
      <c r="H302" s="314"/>
    </row>
    <row r="303" spans="1:8" s="2" customFormat="1" ht="371.25" thickBot="1" x14ac:dyDescent="0.3">
      <c r="A303" s="561"/>
      <c r="B303" s="1165"/>
      <c r="C303" s="1129"/>
      <c r="D303" s="465" t="s">
        <v>404</v>
      </c>
      <c r="E303" s="462">
        <v>340219000</v>
      </c>
      <c r="F303" s="684">
        <v>131558467</v>
      </c>
      <c r="G303" s="685" t="s">
        <v>773</v>
      </c>
      <c r="H303" s="314"/>
    </row>
    <row r="304" spans="1:8" s="2" customFormat="1" x14ac:dyDescent="0.25">
      <c r="A304" s="561" t="s">
        <v>144</v>
      </c>
      <c r="B304" s="562"/>
      <c r="C304" s="563"/>
      <c r="D304" s="564"/>
      <c r="E304" s="565"/>
      <c r="F304" s="565"/>
      <c r="G304" s="566"/>
      <c r="H304" s="314"/>
    </row>
    <row r="305" spans="1:8" s="2" customFormat="1" x14ac:dyDescent="0.25">
      <c r="A305" s="561" t="s">
        <v>132</v>
      </c>
      <c r="B305" s="562"/>
      <c r="C305" s="563"/>
      <c r="D305" s="564"/>
      <c r="E305" s="565"/>
      <c r="F305" s="565"/>
      <c r="G305" s="566"/>
      <c r="H305" s="314"/>
    </row>
    <row r="306" spans="1:8" s="2" customFormat="1" x14ac:dyDescent="0.25">
      <c r="A306" s="561" t="s">
        <v>133</v>
      </c>
      <c r="B306" s="562"/>
      <c r="C306" s="563"/>
      <c r="D306" s="564"/>
      <c r="E306" s="565"/>
      <c r="F306" s="565"/>
      <c r="G306" s="566"/>
      <c r="H306" s="314"/>
    </row>
    <row r="307" spans="1:8" s="2" customFormat="1" x14ac:dyDescent="0.25">
      <c r="A307" s="561" t="s">
        <v>134</v>
      </c>
      <c r="B307" s="562"/>
      <c r="C307" s="562"/>
      <c r="D307" s="562"/>
      <c r="E307" s="562"/>
      <c r="F307" s="562"/>
      <c r="G307" s="562"/>
      <c r="H307" s="314"/>
    </row>
    <row r="308" spans="1:8" s="2" customFormat="1" x14ac:dyDescent="0.25">
      <c r="A308" s="561" t="s">
        <v>135</v>
      </c>
      <c r="B308" s="562"/>
      <c r="C308" s="562"/>
      <c r="D308" s="562"/>
      <c r="E308" s="562"/>
      <c r="F308" s="562"/>
      <c r="G308" s="562"/>
      <c r="H308" s="314"/>
    </row>
    <row r="309" spans="1:8" s="2" customFormat="1" x14ac:dyDescent="0.25">
      <c r="A309" s="561" t="s">
        <v>136</v>
      </c>
      <c r="B309" s="562"/>
      <c r="C309" s="562"/>
      <c r="D309" s="562"/>
      <c r="E309" s="562"/>
      <c r="F309" s="562"/>
      <c r="G309" s="562"/>
      <c r="H309" s="314"/>
    </row>
    <row r="310" spans="1:8" s="2" customFormat="1" x14ac:dyDescent="0.25">
      <c r="A310" s="561" t="s">
        <v>137</v>
      </c>
      <c r="B310" s="562"/>
      <c r="C310" s="562"/>
      <c r="D310" s="562"/>
      <c r="E310" s="562"/>
      <c r="F310" s="562"/>
      <c r="G310" s="562"/>
      <c r="H310" s="314"/>
    </row>
    <row r="311" spans="1:8" s="2" customFormat="1" ht="15.75" thickBot="1" x14ac:dyDescent="0.3">
      <c r="A311" s="418"/>
      <c r="B311" s="419"/>
      <c r="C311" s="420"/>
      <c r="D311" s="421"/>
      <c r="E311" s="422"/>
      <c r="F311" s="422"/>
      <c r="G311" s="423"/>
      <c r="H311" s="314"/>
    </row>
    <row r="312" spans="1:8" ht="24.75" customHeight="1" x14ac:dyDescent="0.3">
      <c r="A312" s="1176" t="s">
        <v>268</v>
      </c>
      <c r="B312" s="1177"/>
      <c r="C312" s="1177"/>
      <c r="D312" s="1177"/>
      <c r="E312" s="1177"/>
      <c r="F312" s="1177"/>
      <c r="G312" s="1177"/>
      <c r="H312" s="1178"/>
    </row>
    <row r="313" spans="1:8" ht="54.75" customHeight="1" x14ac:dyDescent="0.25">
      <c r="A313" s="32" t="s">
        <v>50</v>
      </c>
      <c r="B313" s="33" t="s">
        <v>196</v>
      </c>
      <c r="C313" s="53" t="s">
        <v>152</v>
      </c>
      <c r="D313" s="53" t="s">
        <v>153</v>
      </c>
      <c r="E313" s="53" t="s">
        <v>284</v>
      </c>
      <c r="F313" s="53" t="s">
        <v>285</v>
      </c>
      <c r="G313" s="53" t="s">
        <v>286</v>
      </c>
      <c r="H313" s="449" t="s">
        <v>185</v>
      </c>
    </row>
    <row r="314" spans="1:8" ht="75.75" customHeight="1" x14ac:dyDescent="0.25">
      <c r="A314" s="424" t="s">
        <v>139</v>
      </c>
      <c r="B314" s="425" t="s">
        <v>365</v>
      </c>
      <c r="C314" s="403" t="s">
        <v>367</v>
      </c>
      <c r="D314" s="366">
        <v>100</v>
      </c>
      <c r="E314" s="426">
        <v>10500000</v>
      </c>
      <c r="F314" s="426">
        <v>0</v>
      </c>
      <c r="G314" s="427">
        <f t="shared" ref="G314:G325" si="17">F314/E314</f>
        <v>0</v>
      </c>
      <c r="H314" s="428"/>
    </row>
    <row r="315" spans="1:8" ht="54.75" customHeight="1" x14ac:dyDescent="0.25">
      <c r="A315" s="424" t="s">
        <v>140</v>
      </c>
      <c r="B315" s="425" t="s">
        <v>365</v>
      </c>
      <c r="C315" s="403" t="s">
        <v>367</v>
      </c>
      <c r="D315" s="366">
        <v>100</v>
      </c>
      <c r="E315" s="426">
        <v>10500000</v>
      </c>
      <c r="F315" s="426">
        <v>1723674.2</v>
      </c>
      <c r="G315" s="427">
        <f t="shared" si="17"/>
        <v>0.1641594476190476</v>
      </c>
      <c r="H315" s="429"/>
    </row>
    <row r="316" spans="1:8" ht="54.75" customHeight="1" x14ac:dyDescent="0.25">
      <c r="A316" s="424" t="s">
        <v>141</v>
      </c>
      <c r="B316" s="425" t="s">
        <v>365</v>
      </c>
      <c r="C316" s="403" t="s">
        <v>367</v>
      </c>
      <c r="D316" s="366">
        <v>100</v>
      </c>
      <c r="E316" s="426">
        <v>10500000</v>
      </c>
      <c r="F316" s="426">
        <v>2209018.7600000002</v>
      </c>
      <c r="G316" s="427">
        <f t="shared" si="17"/>
        <v>0.21038273904761906</v>
      </c>
      <c r="H316" s="428"/>
    </row>
    <row r="317" spans="1:8" ht="54.75" customHeight="1" x14ac:dyDescent="0.25">
      <c r="A317" s="424" t="s">
        <v>142</v>
      </c>
      <c r="B317" s="425" t="s">
        <v>365</v>
      </c>
      <c r="C317" s="403" t="s">
        <v>367</v>
      </c>
      <c r="D317" s="366">
        <v>100</v>
      </c>
      <c r="E317" s="426">
        <v>10500000</v>
      </c>
      <c r="F317" s="426">
        <v>2991816.0700000003</v>
      </c>
      <c r="G317" s="427">
        <f t="shared" si="17"/>
        <v>0.28493486380952382</v>
      </c>
      <c r="H317" s="428"/>
    </row>
    <row r="318" spans="1:8" ht="54.75" customHeight="1" x14ac:dyDescent="0.25">
      <c r="A318" s="424" t="s">
        <v>143</v>
      </c>
      <c r="B318" s="425" t="s">
        <v>365</v>
      </c>
      <c r="C318" s="403" t="s">
        <v>367</v>
      </c>
      <c r="D318" s="366">
        <v>100</v>
      </c>
      <c r="E318" s="426">
        <v>10500000</v>
      </c>
      <c r="F318" s="426">
        <v>4255298.9497200008</v>
      </c>
      <c r="G318" s="427">
        <f t="shared" si="17"/>
        <v>0.4052665666400001</v>
      </c>
      <c r="H318" s="428"/>
    </row>
    <row r="319" spans="1:8" ht="54.75" customHeight="1" x14ac:dyDescent="0.25">
      <c r="A319" s="424" t="s">
        <v>144</v>
      </c>
      <c r="B319" s="425" t="s">
        <v>365</v>
      </c>
      <c r="C319" s="403" t="s">
        <v>367</v>
      </c>
      <c r="D319" s="366">
        <v>100</v>
      </c>
      <c r="E319" s="426">
        <v>10500000</v>
      </c>
      <c r="F319" s="426">
        <v>5210475.21</v>
      </c>
      <c r="G319" s="427">
        <f t="shared" si="17"/>
        <v>0.49623573428571427</v>
      </c>
      <c r="H319" s="428"/>
    </row>
    <row r="320" spans="1:8" s="2" customFormat="1" ht="54.75" customHeight="1" x14ac:dyDescent="0.25">
      <c r="A320" s="424" t="s">
        <v>132</v>
      </c>
      <c r="B320" s="425" t="s">
        <v>365</v>
      </c>
      <c r="C320" s="403" t="s">
        <v>367</v>
      </c>
      <c r="D320" s="366">
        <v>100</v>
      </c>
      <c r="E320" s="426">
        <v>10500000</v>
      </c>
      <c r="F320" s="426">
        <v>5968884.54</v>
      </c>
      <c r="G320" s="427">
        <f t="shared" si="17"/>
        <v>0.56846519428571429</v>
      </c>
      <c r="H320" s="428"/>
    </row>
    <row r="321" spans="1:9" s="2" customFormat="1" ht="54.75" customHeight="1" x14ac:dyDescent="0.25">
      <c r="A321" s="424" t="s">
        <v>133</v>
      </c>
      <c r="B321" s="425" t="s">
        <v>365</v>
      </c>
      <c r="C321" s="403" t="s">
        <v>367</v>
      </c>
      <c r="D321" s="366">
        <v>100</v>
      </c>
      <c r="E321" s="426">
        <v>10500000</v>
      </c>
      <c r="F321" s="426">
        <v>6825273.4299999997</v>
      </c>
      <c r="G321" s="427">
        <f t="shared" si="17"/>
        <v>0.65002604095238092</v>
      </c>
      <c r="H321" s="428"/>
    </row>
    <row r="322" spans="1:9" s="2" customFormat="1" ht="54.75" customHeight="1" x14ac:dyDescent="0.25">
      <c r="A322" s="424" t="s">
        <v>134</v>
      </c>
      <c r="B322" s="425" t="s">
        <v>365</v>
      </c>
      <c r="C322" s="403" t="s">
        <v>367</v>
      </c>
      <c r="D322" s="366">
        <v>100</v>
      </c>
      <c r="E322" s="426">
        <v>10500000</v>
      </c>
      <c r="F322" s="426">
        <v>8062489.4500000002</v>
      </c>
      <c r="G322" s="427">
        <f t="shared" si="17"/>
        <v>0.76785613809523812</v>
      </c>
      <c r="H322" s="428"/>
    </row>
    <row r="323" spans="1:9" s="2" customFormat="1" ht="54.75" customHeight="1" x14ac:dyDescent="0.25">
      <c r="A323" s="424" t="s">
        <v>135</v>
      </c>
      <c r="B323" s="425" t="s">
        <v>365</v>
      </c>
      <c r="C323" s="403" t="s">
        <v>367</v>
      </c>
      <c r="D323" s="366">
        <v>100</v>
      </c>
      <c r="E323" s="426">
        <v>10500000</v>
      </c>
      <c r="F323" s="426">
        <v>8840589.1099999994</v>
      </c>
      <c r="G323" s="427">
        <f t="shared" si="17"/>
        <v>0.84196086761904754</v>
      </c>
      <c r="H323" s="428"/>
    </row>
    <row r="324" spans="1:9" s="2" customFormat="1" ht="54.75" customHeight="1" x14ac:dyDescent="0.25">
      <c r="A324" s="424" t="s">
        <v>136</v>
      </c>
      <c r="B324" s="425" t="s">
        <v>365</v>
      </c>
      <c r="C324" s="403" t="s">
        <v>367</v>
      </c>
      <c r="D324" s="366">
        <v>100</v>
      </c>
      <c r="E324" s="426">
        <v>10500000</v>
      </c>
      <c r="F324" s="426">
        <v>9914205.6500000004</v>
      </c>
      <c r="G324" s="427">
        <f t="shared" si="17"/>
        <v>0.94421006190476198</v>
      </c>
      <c r="H324" s="428"/>
    </row>
    <row r="325" spans="1:9" ht="54.75" customHeight="1" thickBot="1" x14ac:dyDescent="0.3">
      <c r="A325" s="430" t="s">
        <v>137</v>
      </c>
      <c r="B325" s="431" t="s">
        <v>365</v>
      </c>
      <c r="C325" s="432" t="s">
        <v>367</v>
      </c>
      <c r="D325" s="433">
        <v>100</v>
      </c>
      <c r="E325" s="434">
        <v>10500000</v>
      </c>
      <c r="F325" s="434">
        <v>10602822.16</v>
      </c>
      <c r="G325" s="435">
        <f t="shared" si="17"/>
        <v>1.0097925866666666</v>
      </c>
      <c r="H325" s="436"/>
    </row>
    <row r="327" spans="1:9" ht="39.75" customHeight="1" x14ac:dyDescent="0.25"/>
    <row r="328" spans="1:9" ht="39.75" customHeight="1" thickBot="1" x14ac:dyDescent="0.3"/>
    <row r="329" spans="1:9" ht="20.25" x14ac:dyDescent="0.3">
      <c r="A329" s="1176" t="s">
        <v>200</v>
      </c>
      <c r="B329" s="1177"/>
      <c r="C329" s="1177"/>
      <c r="D329" s="1177"/>
      <c r="E329" s="1177"/>
      <c r="F329" s="1177"/>
      <c r="G329" s="1177"/>
      <c r="H329" s="1178"/>
    </row>
    <row r="330" spans="1:9" ht="54.75" customHeight="1" x14ac:dyDescent="0.25">
      <c r="A330" s="32" t="s">
        <v>62</v>
      </c>
      <c r="B330" s="33" t="s">
        <v>196</v>
      </c>
      <c r="C330" s="53" t="s">
        <v>152</v>
      </c>
      <c r="D330" s="53" t="s">
        <v>167</v>
      </c>
      <c r="E330" s="53" t="s">
        <v>201</v>
      </c>
      <c r="F330" s="53" t="s">
        <v>202</v>
      </c>
      <c r="G330" s="53" t="s">
        <v>203</v>
      </c>
      <c r="H330" s="449" t="s">
        <v>185</v>
      </c>
    </row>
    <row r="331" spans="1:9" ht="145.5" customHeight="1" x14ac:dyDescent="0.25">
      <c r="A331" s="390" t="s">
        <v>139</v>
      </c>
      <c r="B331" s="425" t="s">
        <v>365</v>
      </c>
      <c r="C331" s="403" t="s">
        <v>367</v>
      </c>
      <c r="D331" s="366">
        <v>100</v>
      </c>
      <c r="E331" s="437">
        <v>16364428.039999999</v>
      </c>
      <c r="F331" s="437">
        <v>0</v>
      </c>
      <c r="G331" s="427">
        <f t="shared" ref="G331:G342" si="18">F331/E331</f>
        <v>0</v>
      </c>
      <c r="H331" s="438"/>
    </row>
    <row r="332" spans="1:9" ht="145.5" customHeight="1" x14ac:dyDescent="0.25">
      <c r="A332" s="390" t="s">
        <v>140</v>
      </c>
      <c r="B332" s="425" t="s">
        <v>365</v>
      </c>
      <c r="C332" s="403" t="s">
        <v>367</v>
      </c>
      <c r="D332" s="366">
        <v>100</v>
      </c>
      <c r="E332" s="437">
        <v>16364428.039999999</v>
      </c>
      <c r="F332" s="437">
        <v>721758.44</v>
      </c>
      <c r="G332" s="427">
        <f t="shared" si="18"/>
        <v>4.4105326396729962E-2</v>
      </c>
      <c r="H332" s="439" t="s">
        <v>457</v>
      </c>
    </row>
    <row r="333" spans="1:9" s="3" customFormat="1" ht="145.5" customHeight="1" x14ac:dyDescent="0.25">
      <c r="A333" s="390" t="s">
        <v>141</v>
      </c>
      <c r="B333" s="425" t="s">
        <v>365</v>
      </c>
      <c r="C333" s="403" t="s">
        <v>456</v>
      </c>
      <c r="D333" s="366">
        <v>100</v>
      </c>
      <c r="E333" s="437">
        <v>16364428.039999999</v>
      </c>
      <c r="F333" s="437">
        <v>2524276.92</v>
      </c>
      <c r="G333" s="427">
        <f t="shared" si="18"/>
        <v>0.15425390449515522</v>
      </c>
      <c r="H333" s="439" t="s">
        <v>458</v>
      </c>
      <c r="I333"/>
    </row>
    <row r="334" spans="1:9" ht="145.5" customHeight="1" x14ac:dyDescent="0.25">
      <c r="A334" s="390" t="s">
        <v>142</v>
      </c>
      <c r="B334" s="425" t="s">
        <v>365</v>
      </c>
      <c r="C334" s="403" t="s">
        <v>456</v>
      </c>
      <c r="D334" s="366">
        <v>100</v>
      </c>
      <c r="E334" s="437">
        <v>16364428.039999999</v>
      </c>
      <c r="F334" s="437">
        <f>SUM(F332:F333)</f>
        <v>3246035.36</v>
      </c>
      <c r="G334" s="427">
        <f t="shared" si="18"/>
        <v>0.19835923089188517</v>
      </c>
      <c r="H334" s="438"/>
    </row>
    <row r="335" spans="1:9" ht="145.5" customHeight="1" x14ac:dyDescent="0.25">
      <c r="A335" s="390" t="s">
        <v>143</v>
      </c>
      <c r="B335" s="425" t="s">
        <v>365</v>
      </c>
      <c r="C335" s="403" t="s">
        <v>456</v>
      </c>
      <c r="D335" s="366">
        <v>100</v>
      </c>
      <c r="E335" s="437">
        <v>16364428.039999999</v>
      </c>
      <c r="F335" s="437">
        <v>6000938.2580000004</v>
      </c>
      <c r="G335" s="427">
        <f t="shared" si="18"/>
        <v>0.36670626332504563</v>
      </c>
      <c r="H335" s="438"/>
    </row>
    <row r="336" spans="1:9" ht="145.5" customHeight="1" x14ac:dyDescent="0.25">
      <c r="A336" s="403" t="s">
        <v>144</v>
      </c>
      <c r="B336" s="425" t="s">
        <v>365</v>
      </c>
      <c r="C336" s="403" t="s">
        <v>456</v>
      </c>
      <c r="D336" s="366">
        <v>100</v>
      </c>
      <c r="E336" s="437">
        <v>16364428.039999999</v>
      </c>
      <c r="F336" s="437">
        <v>7681227.2000000002</v>
      </c>
      <c r="G336" s="440">
        <f t="shared" si="18"/>
        <v>0.46938561990828986</v>
      </c>
      <c r="H336" s="410" t="s">
        <v>484</v>
      </c>
    </row>
    <row r="337" spans="1:8" ht="145.5" customHeight="1" x14ac:dyDescent="0.25">
      <c r="A337" s="390" t="s">
        <v>132</v>
      </c>
      <c r="B337" s="425" t="s">
        <v>365</v>
      </c>
      <c r="C337" s="403" t="s">
        <v>456</v>
      </c>
      <c r="D337" s="366">
        <v>100</v>
      </c>
      <c r="E337" s="437">
        <v>16364428.039999999</v>
      </c>
      <c r="F337" s="437">
        <v>9365682.8000000007</v>
      </c>
      <c r="G337" s="440">
        <f t="shared" si="18"/>
        <v>0.57231959327311765</v>
      </c>
      <c r="H337" s="410" t="s">
        <v>483</v>
      </c>
    </row>
    <row r="338" spans="1:8" s="71" customFormat="1" ht="145.5" customHeight="1" x14ac:dyDescent="0.25">
      <c r="A338" s="390" t="s">
        <v>133</v>
      </c>
      <c r="B338" s="425" t="s">
        <v>365</v>
      </c>
      <c r="C338" s="403" t="s">
        <v>456</v>
      </c>
      <c r="D338" s="366">
        <v>100</v>
      </c>
      <c r="E338" s="437">
        <v>16364428.039999999</v>
      </c>
      <c r="F338" s="437">
        <v>10995310.424000001</v>
      </c>
      <c r="G338" s="440">
        <f t="shared" si="18"/>
        <v>0.67190313019947145</v>
      </c>
      <c r="H338" s="410" t="s">
        <v>485</v>
      </c>
    </row>
    <row r="339" spans="1:8" ht="145.5" customHeight="1" x14ac:dyDescent="0.25">
      <c r="A339" s="390" t="s">
        <v>134</v>
      </c>
      <c r="B339" s="425" t="s">
        <v>365</v>
      </c>
      <c r="C339" s="403" t="s">
        <v>456</v>
      </c>
      <c r="D339" s="366">
        <v>100</v>
      </c>
      <c r="E339" s="437">
        <v>16364428.039999999</v>
      </c>
      <c r="F339" s="437">
        <v>12670715.43155</v>
      </c>
      <c r="G339" s="440">
        <f t="shared" si="18"/>
        <v>0.77428403856087358</v>
      </c>
      <c r="H339" s="410" t="s">
        <v>491</v>
      </c>
    </row>
    <row r="340" spans="1:8" ht="145.5" customHeight="1" x14ac:dyDescent="0.25">
      <c r="A340" s="390" t="s">
        <v>135</v>
      </c>
      <c r="B340" s="425" t="s">
        <v>365</v>
      </c>
      <c r="C340" s="403" t="s">
        <v>456</v>
      </c>
      <c r="D340" s="366">
        <v>100</v>
      </c>
      <c r="E340" s="437">
        <v>16364428.039999999</v>
      </c>
      <c r="F340" s="437">
        <v>14491999.902000001</v>
      </c>
      <c r="G340" s="440">
        <f t="shared" si="18"/>
        <v>0.88557937170653489</v>
      </c>
      <c r="H340" s="441" t="s">
        <v>495</v>
      </c>
    </row>
    <row r="341" spans="1:8" ht="145.5" customHeight="1" x14ac:dyDescent="0.25">
      <c r="A341" s="390" t="s">
        <v>136</v>
      </c>
      <c r="B341" s="425" t="s">
        <v>365</v>
      </c>
      <c r="C341" s="403" t="s">
        <v>456</v>
      </c>
      <c r="D341" s="366">
        <v>100</v>
      </c>
      <c r="E341" s="437">
        <v>16364428.039999999</v>
      </c>
      <c r="F341" s="437">
        <v>15825105.0866</v>
      </c>
      <c r="G341" s="440">
        <f t="shared" si="18"/>
        <v>0.96704296953845759</v>
      </c>
      <c r="H341" s="441" t="s">
        <v>520</v>
      </c>
    </row>
    <row r="342" spans="1:8" ht="105" customHeight="1" thickBot="1" x14ac:dyDescent="0.3">
      <c r="A342" s="417" t="s">
        <v>137</v>
      </c>
      <c r="B342" s="425" t="s">
        <v>365</v>
      </c>
      <c r="C342" s="403" t="s">
        <v>456</v>
      </c>
      <c r="D342" s="366">
        <v>100</v>
      </c>
      <c r="E342" s="437">
        <v>16364428.039999999</v>
      </c>
      <c r="F342" s="437">
        <v>16760475.970000001</v>
      </c>
      <c r="G342" s="442">
        <f t="shared" si="18"/>
        <v>1.0242017581691172</v>
      </c>
      <c r="H342" s="441" t="s">
        <v>596</v>
      </c>
    </row>
    <row r="343" spans="1:8" ht="15.75" thickBot="1" x14ac:dyDescent="0.3"/>
    <row r="344" spans="1:8" ht="20.25" x14ac:dyDescent="0.3">
      <c r="A344" s="1176" t="s">
        <v>204</v>
      </c>
      <c r="B344" s="1177"/>
      <c r="C344" s="1177"/>
      <c r="D344" s="1177"/>
      <c r="E344" s="1177"/>
      <c r="F344" s="1177"/>
      <c r="G344" s="1177"/>
      <c r="H344" s="1178"/>
    </row>
    <row r="345" spans="1:8" ht="52.5" customHeight="1" x14ac:dyDescent="0.25">
      <c r="A345" s="32" t="s">
        <v>63</v>
      </c>
      <c r="B345" s="33" t="s">
        <v>196</v>
      </c>
      <c r="C345" s="53" t="s">
        <v>152</v>
      </c>
      <c r="D345" s="53" t="s">
        <v>172</v>
      </c>
      <c r="E345" s="53" t="s">
        <v>205</v>
      </c>
      <c r="F345" s="53" t="s">
        <v>206</v>
      </c>
      <c r="G345" s="53" t="s">
        <v>207</v>
      </c>
      <c r="H345" s="449" t="s">
        <v>185</v>
      </c>
    </row>
    <row r="346" spans="1:8" ht="109.15" customHeight="1" x14ac:dyDescent="0.25">
      <c r="A346" s="458" t="s">
        <v>139</v>
      </c>
      <c r="B346" s="36"/>
      <c r="C346" s="467" t="s">
        <v>456</v>
      </c>
      <c r="D346" s="468"/>
      <c r="E346" s="469">
        <v>15500000</v>
      </c>
      <c r="F346" s="469">
        <v>16410</v>
      </c>
      <c r="G346" s="501">
        <f t="shared" ref="G346:G354" si="19">F346/E346</f>
        <v>1.0587096774193549E-3</v>
      </c>
      <c r="H346" s="470" t="s">
        <v>550</v>
      </c>
    </row>
    <row r="347" spans="1:8" ht="91.5" customHeight="1" x14ac:dyDescent="0.25">
      <c r="A347" s="458" t="s">
        <v>140</v>
      </c>
      <c r="B347" s="36"/>
      <c r="C347" s="467" t="s">
        <v>456</v>
      </c>
      <c r="D347" s="468"/>
      <c r="E347" s="469">
        <v>15500000</v>
      </c>
      <c r="F347" s="469">
        <v>532209.06499999994</v>
      </c>
      <c r="G347" s="501">
        <f t="shared" si="19"/>
        <v>3.4336068709677418E-2</v>
      </c>
      <c r="H347" s="470" t="s">
        <v>559</v>
      </c>
    </row>
    <row r="348" spans="1:8" ht="91.5" customHeight="1" x14ac:dyDescent="0.25">
      <c r="A348" s="458" t="s">
        <v>141</v>
      </c>
      <c r="B348" s="36"/>
      <c r="C348" s="467" t="s">
        <v>456</v>
      </c>
      <c r="D348" s="468"/>
      <c r="E348" s="469">
        <v>15500000</v>
      </c>
      <c r="F348" s="469">
        <v>1998520.13</v>
      </c>
      <c r="G348" s="501">
        <f t="shared" si="19"/>
        <v>0.12893678258064514</v>
      </c>
      <c r="H348" s="470" t="s">
        <v>558</v>
      </c>
    </row>
    <row r="349" spans="1:8" ht="91.5" customHeight="1" x14ac:dyDescent="0.25">
      <c r="A349" s="458" t="s">
        <v>142</v>
      </c>
      <c r="B349" s="36"/>
      <c r="C349" s="467" t="s">
        <v>456</v>
      </c>
      <c r="D349" s="468"/>
      <c r="E349" s="469">
        <v>15500000</v>
      </c>
      <c r="F349" s="469">
        <v>3564735.8930000002</v>
      </c>
      <c r="G349" s="501">
        <f t="shared" si="19"/>
        <v>0.2299829608387097</v>
      </c>
      <c r="H349" s="470" t="s">
        <v>557</v>
      </c>
    </row>
    <row r="350" spans="1:8" ht="107.25" customHeight="1" x14ac:dyDescent="0.25">
      <c r="A350" s="458" t="s">
        <v>143</v>
      </c>
      <c r="B350" s="511"/>
      <c r="C350" s="467" t="s">
        <v>456</v>
      </c>
      <c r="D350" s="468"/>
      <c r="E350" s="469">
        <v>15500000</v>
      </c>
      <c r="F350" s="469">
        <v>5021751</v>
      </c>
      <c r="G350" s="515">
        <f t="shared" si="19"/>
        <v>0.32398393548387094</v>
      </c>
      <c r="H350" s="470" t="s">
        <v>607</v>
      </c>
    </row>
    <row r="351" spans="1:8" ht="124.9" customHeight="1" x14ac:dyDescent="0.25">
      <c r="A351" s="458" t="s">
        <v>144</v>
      </c>
      <c r="B351" s="467"/>
      <c r="C351" s="467" t="s">
        <v>456</v>
      </c>
      <c r="D351" s="467"/>
      <c r="E351" s="469">
        <v>15500000</v>
      </c>
      <c r="F351" s="469">
        <v>6529960.3700000001</v>
      </c>
      <c r="G351" s="516">
        <f>F351/E351</f>
        <v>0.42128776580645161</v>
      </c>
      <c r="H351" s="470" t="s">
        <v>613</v>
      </c>
    </row>
    <row r="352" spans="1:8" ht="89.25" customHeight="1" x14ac:dyDescent="0.25">
      <c r="A352" s="458" t="s">
        <v>132</v>
      </c>
      <c r="B352" s="36"/>
      <c r="C352" s="467" t="s">
        <v>456</v>
      </c>
      <c r="D352" s="36"/>
      <c r="E352" s="469">
        <v>15500000</v>
      </c>
      <c r="F352" s="469">
        <v>8177649.7699999996</v>
      </c>
      <c r="G352" s="516">
        <f t="shared" si="19"/>
        <v>0.52759030774193549</v>
      </c>
      <c r="H352" s="470" t="s">
        <v>614</v>
      </c>
    </row>
    <row r="353" spans="1:8" ht="102" customHeight="1" x14ac:dyDescent="0.25">
      <c r="A353" s="458" t="s">
        <v>133</v>
      </c>
      <c r="B353" s="36"/>
      <c r="C353" s="467" t="s">
        <v>456</v>
      </c>
      <c r="D353" s="36"/>
      <c r="E353" s="469">
        <v>15500000</v>
      </c>
      <c r="F353" s="469">
        <v>9978452.0661999993</v>
      </c>
      <c r="G353" s="516">
        <f t="shared" ref="G353" si="20">F353/E353</f>
        <v>0.64377110104516122</v>
      </c>
      <c r="H353" s="470" t="s">
        <v>621</v>
      </c>
    </row>
    <row r="354" spans="1:8" ht="140.25" customHeight="1" x14ac:dyDescent="0.25">
      <c r="A354" s="458" t="s">
        <v>134</v>
      </c>
      <c r="B354" s="36"/>
      <c r="C354" s="467" t="s">
        <v>456</v>
      </c>
      <c r="D354" s="36"/>
      <c r="E354" s="469">
        <v>15500000</v>
      </c>
      <c r="F354" s="469">
        <v>11591508</v>
      </c>
      <c r="G354" s="516">
        <f t="shared" si="19"/>
        <v>0.74783922580645157</v>
      </c>
      <c r="H354" s="470" t="s">
        <v>629</v>
      </c>
    </row>
    <row r="355" spans="1:8" ht="126.75" customHeight="1" x14ac:dyDescent="0.25">
      <c r="A355" s="458" t="s">
        <v>135</v>
      </c>
      <c r="B355" s="36"/>
      <c r="C355" s="467" t="s">
        <v>456</v>
      </c>
      <c r="D355" s="36"/>
      <c r="E355" s="469">
        <v>15500000</v>
      </c>
      <c r="F355" s="469">
        <v>13028193.66</v>
      </c>
      <c r="G355" s="516">
        <f t="shared" ref="G355" si="21">F355/E355</f>
        <v>0.84052862322580646</v>
      </c>
      <c r="H355" s="470" t="s">
        <v>639</v>
      </c>
    </row>
    <row r="356" spans="1:8" ht="88.9" customHeight="1" x14ac:dyDescent="0.25">
      <c r="A356" s="458" t="s">
        <v>136</v>
      </c>
      <c r="B356" s="36"/>
      <c r="C356" s="467" t="s">
        <v>456</v>
      </c>
      <c r="D356" s="36"/>
      <c r="E356" s="469">
        <v>15500000</v>
      </c>
      <c r="F356" s="469">
        <v>14564710.060000001</v>
      </c>
      <c r="G356" s="516">
        <f t="shared" ref="G356" si="22">F356/E356</f>
        <v>0.93965871354838715</v>
      </c>
      <c r="H356" s="470" t="s">
        <v>643</v>
      </c>
    </row>
    <row r="357" spans="1:8" ht="144.75" customHeight="1" thickBot="1" x14ac:dyDescent="0.3">
      <c r="A357" s="529" t="s">
        <v>137</v>
      </c>
      <c r="B357" s="36"/>
      <c r="C357" s="467" t="s">
        <v>456</v>
      </c>
      <c r="D357" s="36"/>
      <c r="E357" s="469">
        <v>15500000</v>
      </c>
      <c r="F357" s="469">
        <v>15474822.3892</v>
      </c>
      <c r="G357" s="516">
        <f t="shared" ref="G357" si="23">F357/E357</f>
        <v>0.99837563801290319</v>
      </c>
      <c r="H357" s="470" t="s">
        <v>649</v>
      </c>
    </row>
    <row r="358" spans="1:8" ht="15.75" thickBot="1" x14ac:dyDescent="0.3"/>
    <row r="359" spans="1:8" ht="20.25" x14ac:dyDescent="0.3">
      <c r="A359" s="1176" t="s">
        <v>208</v>
      </c>
      <c r="B359" s="1177"/>
      <c r="C359" s="1177"/>
      <c r="D359" s="1177"/>
      <c r="E359" s="1177"/>
      <c r="F359" s="1177"/>
      <c r="G359" s="1177"/>
      <c r="H359" s="1178"/>
    </row>
    <row r="360" spans="1:8" ht="63.75" customHeight="1" x14ac:dyDescent="0.25">
      <c r="A360" s="32" t="s">
        <v>64</v>
      </c>
      <c r="B360" s="33" t="s">
        <v>196</v>
      </c>
      <c r="C360" s="53" t="s">
        <v>152</v>
      </c>
      <c r="D360" s="53" t="s">
        <v>177</v>
      </c>
      <c r="E360" s="53" t="s">
        <v>209</v>
      </c>
      <c r="F360" s="53" t="s">
        <v>210</v>
      </c>
      <c r="G360" s="53" t="s">
        <v>211</v>
      </c>
      <c r="H360" s="449" t="s">
        <v>185</v>
      </c>
    </row>
    <row r="361" spans="1:8" ht="96" customHeight="1" x14ac:dyDescent="0.25">
      <c r="A361" s="458" t="s">
        <v>139</v>
      </c>
      <c r="B361" s="582" t="s">
        <v>365</v>
      </c>
      <c r="C361" s="20" t="s">
        <v>456</v>
      </c>
      <c r="D361" s="36"/>
      <c r="E361" s="469">
        <v>5776307.5199999996</v>
      </c>
      <c r="F361" s="469">
        <v>694342.93</v>
      </c>
      <c r="G361" s="516">
        <f t="shared" ref="G361" si="24">F361/E361</f>
        <v>0.12020532625659101</v>
      </c>
      <c r="H361" s="470" t="s">
        <v>674</v>
      </c>
    </row>
    <row r="362" spans="1:8" ht="123" customHeight="1" x14ac:dyDescent="0.25">
      <c r="A362" s="458" t="s">
        <v>140</v>
      </c>
      <c r="B362" s="582" t="s">
        <v>365</v>
      </c>
      <c r="C362" s="20" t="s">
        <v>456</v>
      </c>
      <c r="D362" s="36"/>
      <c r="E362" s="469">
        <v>5776307.5199999996</v>
      </c>
      <c r="F362" s="469">
        <v>1304736.3389999999</v>
      </c>
      <c r="G362" s="516">
        <f t="shared" ref="G362" si="25">F362/E362</f>
        <v>0.22587722943808919</v>
      </c>
      <c r="H362" s="470" t="s">
        <v>675</v>
      </c>
    </row>
    <row r="363" spans="1:8" ht="90" x14ac:dyDescent="0.25">
      <c r="A363" s="458" t="s">
        <v>141</v>
      </c>
      <c r="B363" s="582" t="s">
        <v>365</v>
      </c>
      <c r="C363" s="20" t="s">
        <v>456</v>
      </c>
      <c r="D363" s="36"/>
      <c r="E363" s="469">
        <v>5776307.5199999996</v>
      </c>
      <c r="F363" s="469">
        <v>2098975.1230000001</v>
      </c>
      <c r="G363" s="516">
        <f t="shared" ref="G363" si="26">F363/E363</f>
        <v>0.36337662351467054</v>
      </c>
      <c r="H363" s="470" t="s">
        <v>685</v>
      </c>
    </row>
    <row r="364" spans="1:8" ht="100.9" customHeight="1" x14ac:dyDescent="0.25">
      <c r="A364" s="458" t="s">
        <v>142</v>
      </c>
      <c r="B364" s="582" t="s">
        <v>365</v>
      </c>
      <c r="C364" s="20" t="s">
        <v>456</v>
      </c>
      <c r="D364" s="36"/>
      <c r="E364" s="469">
        <v>5776307.5199999996</v>
      </c>
      <c r="F364" s="469">
        <v>2810365.95</v>
      </c>
      <c r="G364" s="516">
        <f t="shared" ref="G364" si="27">F364/E364</f>
        <v>0.48653329835181636</v>
      </c>
      <c r="H364" s="470" t="s">
        <v>701</v>
      </c>
    </row>
    <row r="365" spans="1:8" ht="90" x14ac:dyDescent="0.25">
      <c r="A365" s="458" t="s">
        <v>143</v>
      </c>
      <c r="B365" s="582" t="s">
        <v>365</v>
      </c>
      <c r="C365" s="20" t="s">
        <v>456</v>
      </c>
      <c r="D365" s="36"/>
      <c r="E365" s="469">
        <v>5776307.5199999996</v>
      </c>
      <c r="F365" s="469">
        <v>3752870.08</v>
      </c>
      <c r="G365" s="516">
        <f>F365/E365</f>
        <v>0.64970053394941141</v>
      </c>
      <c r="H365" s="470" t="s">
        <v>774</v>
      </c>
    </row>
    <row r="366" spans="1:8" x14ac:dyDescent="0.25">
      <c r="A366" s="39" t="s">
        <v>144</v>
      </c>
      <c r="B366" s="36"/>
      <c r="C366" s="36"/>
      <c r="D366" s="36"/>
      <c r="E366" s="36"/>
      <c r="F366" s="36"/>
      <c r="G366" s="36" t="e">
        <f t="shared" ref="G366:G372" si="28">F366/E366</f>
        <v>#DIV/0!</v>
      </c>
      <c r="H366" s="305"/>
    </row>
    <row r="367" spans="1:8" x14ac:dyDescent="0.25">
      <c r="A367" s="39" t="s">
        <v>132</v>
      </c>
      <c r="B367" s="36"/>
      <c r="C367" s="36"/>
      <c r="D367" s="36"/>
      <c r="E367" s="36"/>
      <c r="F367" s="36"/>
      <c r="G367" s="36" t="e">
        <f t="shared" si="28"/>
        <v>#DIV/0!</v>
      </c>
      <c r="H367" s="305"/>
    </row>
    <row r="368" spans="1:8" x14ac:dyDescent="0.25">
      <c r="A368" s="39" t="s">
        <v>133</v>
      </c>
      <c r="B368" s="36"/>
      <c r="C368" s="36"/>
      <c r="D368" s="36"/>
      <c r="E368" s="36"/>
      <c r="F368" s="36"/>
      <c r="G368" s="36" t="e">
        <f t="shared" si="28"/>
        <v>#DIV/0!</v>
      </c>
      <c r="H368" s="305"/>
    </row>
    <row r="369" spans="1:44" x14ac:dyDescent="0.25">
      <c r="A369" s="39" t="s">
        <v>134</v>
      </c>
      <c r="B369" s="36"/>
      <c r="C369" s="36"/>
      <c r="D369" s="36"/>
      <c r="E369" s="36"/>
      <c r="F369" s="36"/>
      <c r="G369" s="36" t="e">
        <f t="shared" si="28"/>
        <v>#DIV/0!</v>
      </c>
      <c r="H369" s="305"/>
    </row>
    <row r="370" spans="1:44" x14ac:dyDescent="0.25">
      <c r="A370" s="39" t="s">
        <v>135</v>
      </c>
      <c r="B370" s="36"/>
      <c r="C370" s="36"/>
      <c r="D370" s="36"/>
      <c r="E370" s="36"/>
      <c r="F370" s="36"/>
      <c r="G370" s="36" t="e">
        <f t="shared" si="28"/>
        <v>#DIV/0!</v>
      </c>
      <c r="H370" s="305"/>
    </row>
    <row r="371" spans="1:44" x14ac:dyDescent="0.25">
      <c r="A371" s="39" t="s">
        <v>136</v>
      </c>
      <c r="B371" s="36"/>
      <c r="C371" s="36"/>
      <c r="D371" s="36"/>
      <c r="E371" s="36"/>
      <c r="F371" s="36"/>
      <c r="G371" s="36" t="e">
        <f t="shared" si="28"/>
        <v>#DIV/0!</v>
      </c>
      <c r="H371" s="305"/>
    </row>
    <row r="372" spans="1:44" ht="15.75" thickBot="1" x14ac:dyDescent="0.3">
      <c r="A372" s="40" t="s">
        <v>137</v>
      </c>
      <c r="B372" s="38"/>
      <c r="C372" s="38"/>
      <c r="D372" s="38"/>
      <c r="E372" s="38"/>
      <c r="F372" s="38"/>
      <c r="G372" s="38" t="e">
        <f t="shared" si="28"/>
        <v>#DIV/0!</v>
      </c>
      <c r="H372" s="315"/>
    </row>
    <row r="373" spans="1:44" ht="26.25" customHeight="1" x14ac:dyDescent="0.25">
      <c r="A373" s="26" t="s">
        <v>35</v>
      </c>
      <c r="B373" s="24"/>
      <c r="C373" s="24"/>
      <c r="D373" s="24"/>
      <c r="E373" s="25"/>
      <c r="F373" s="25"/>
      <c r="G373" s="25"/>
      <c r="H373" s="25"/>
      <c r="I373" s="25"/>
      <c r="J373" s="25"/>
      <c r="K373" s="25"/>
      <c r="L373" s="25"/>
      <c r="M373" s="25"/>
      <c r="N373" s="25"/>
      <c r="O373" s="25"/>
      <c r="P373" s="25"/>
      <c r="Q373" s="25"/>
      <c r="R373" s="25"/>
      <c r="S373" s="25"/>
      <c r="T373" s="25"/>
      <c r="U373" s="25"/>
      <c r="V373" s="25"/>
      <c r="W373" s="25"/>
      <c r="X373" s="24"/>
      <c r="Y373" s="24"/>
      <c r="Z373" s="24"/>
      <c r="AA373" s="24"/>
      <c r="AB373" s="24"/>
      <c r="AC373" s="24"/>
      <c r="AD373" s="27"/>
      <c r="AE373" s="27"/>
      <c r="AF373" s="27"/>
      <c r="AG373" s="27"/>
      <c r="AH373" s="27"/>
      <c r="AI373" s="27"/>
      <c r="AJ373" s="31"/>
      <c r="AK373" s="31"/>
      <c r="AL373" s="28"/>
      <c r="AM373" s="28"/>
      <c r="AN373" s="28"/>
      <c r="AO373" s="28"/>
      <c r="AP373" s="28"/>
      <c r="AQ373" s="28"/>
      <c r="AR373" s="28"/>
    </row>
    <row r="374" spans="1:44" ht="26.25" customHeight="1" x14ac:dyDescent="0.25">
      <c r="A374" s="29" t="s">
        <v>36</v>
      </c>
      <c r="B374" s="867" t="s">
        <v>37</v>
      </c>
      <c r="C374" s="868"/>
      <c r="D374" s="869"/>
      <c r="E374" s="870" t="s">
        <v>38</v>
      </c>
      <c r="F374" s="871"/>
      <c r="G374" s="871"/>
      <c r="H374" s="871"/>
      <c r="I374" s="871"/>
      <c r="J374" s="871"/>
      <c r="K374" s="871"/>
      <c r="L374" s="871"/>
      <c r="M374" s="871"/>
      <c r="N374" s="871"/>
      <c r="O374" s="24"/>
      <c r="P374" s="24"/>
      <c r="Q374" s="24"/>
      <c r="R374" s="24"/>
      <c r="S374" s="24"/>
      <c r="T374" s="24"/>
      <c r="U374" s="24"/>
      <c r="V374" s="24"/>
      <c r="W374" s="24"/>
      <c r="X374" s="24"/>
      <c r="Y374" s="24"/>
      <c r="Z374" s="24"/>
      <c r="AA374" s="24"/>
      <c r="AB374" s="24"/>
      <c r="AC374" s="24"/>
      <c r="AD374" s="27"/>
      <c r="AE374" s="27"/>
      <c r="AF374" s="27"/>
      <c r="AG374" s="27"/>
      <c r="AH374" s="27"/>
      <c r="AI374" s="27"/>
      <c r="AJ374" s="31"/>
      <c r="AK374" s="31"/>
      <c r="AL374" s="27"/>
      <c r="AM374" s="27"/>
      <c r="AN374" s="27"/>
      <c r="AO374" s="27"/>
      <c r="AP374" s="27"/>
      <c r="AQ374" s="27"/>
      <c r="AR374" s="31"/>
    </row>
    <row r="375" spans="1:44" ht="43.5" customHeight="1" x14ac:dyDescent="0.25">
      <c r="A375" s="101">
        <v>13</v>
      </c>
      <c r="B375" s="872" t="s">
        <v>95</v>
      </c>
      <c r="C375" s="873"/>
      <c r="D375" s="874"/>
      <c r="E375" s="875" t="s">
        <v>86</v>
      </c>
      <c r="F375" s="876"/>
      <c r="G375" s="876"/>
      <c r="H375" s="876"/>
      <c r="I375" s="876"/>
      <c r="J375" s="876"/>
      <c r="K375" s="876"/>
      <c r="L375" s="876"/>
      <c r="M375" s="876"/>
      <c r="N375" s="876"/>
      <c r="O375" s="24"/>
      <c r="P375" s="24"/>
      <c r="Q375" s="24"/>
      <c r="R375" s="24"/>
      <c r="S375" s="24"/>
      <c r="T375" s="24"/>
      <c r="U375" s="24"/>
      <c r="V375" s="24"/>
      <c r="W375" s="24"/>
      <c r="X375" s="24"/>
      <c r="Y375" s="24"/>
      <c r="Z375" s="24"/>
      <c r="AA375" s="24"/>
      <c r="AB375" s="24"/>
      <c r="AC375" s="24"/>
      <c r="AD375" s="24"/>
      <c r="AE375" s="24"/>
      <c r="AF375" s="24"/>
      <c r="AG375" s="24"/>
      <c r="AH375" s="24"/>
      <c r="AI375" s="24"/>
      <c r="AJ375" s="30"/>
      <c r="AK375" s="30"/>
      <c r="AL375" s="24"/>
      <c r="AM375" s="24"/>
      <c r="AN375" s="24"/>
      <c r="AO375" s="24"/>
      <c r="AP375" s="24"/>
      <c r="AQ375" s="24"/>
      <c r="AR375" s="30"/>
    </row>
    <row r="376" spans="1:44" ht="39.75" customHeight="1" x14ac:dyDescent="0.25">
      <c r="A376" s="101">
        <v>14</v>
      </c>
      <c r="B376" s="872" t="s">
        <v>597</v>
      </c>
      <c r="C376" s="873"/>
      <c r="D376" s="874"/>
      <c r="E376" s="875" t="s">
        <v>598</v>
      </c>
      <c r="F376" s="876"/>
      <c r="G376" s="876"/>
      <c r="H376" s="876"/>
      <c r="I376" s="876"/>
      <c r="J376" s="876"/>
      <c r="K376" s="876"/>
      <c r="L376" s="876"/>
      <c r="M376" s="876"/>
      <c r="N376" s="876"/>
    </row>
    <row r="377" spans="1:44" x14ac:dyDescent="0.25">
      <c r="F377" s="267"/>
    </row>
  </sheetData>
  <sheetProtection formatCells="0" formatColumns="0" formatRows="0" insertHyperlinks="0" sort="0" autoFilter="0" pivotTables="0"/>
  <mergeCells count="164">
    <mergeCell ref="A274:A276"/>
    <mergeCell ref="B274:B276"/>
    <mergeCell ref="C274:C276"/>
    <mergeCell ref="A277:A279"/>
    <mergeCell ref="B277:B279"/>
    <mergeCell ref="C277:C279"/>
    <mergeCell ref="A268:A270"/>
    <mergeCell ref="B268:B270"/>
    <mergeCell ref="C268:C270"/>
    <mergeCell ref="A271:A273"/>
    <mergeCell ref="B271:B273"/>
    <mergeCell ref="C271:C273"/>
    <mergeCell ref="A344:H344"/>
    <mergeCell ref="A359:H359"/>
    <mergeCell ref="A280:A282"/>
    <mergeCell ref="B280:B282"/>
    <mergeCell ref="C280:C282"/>
    <mergeCell ref="A283:A285"/>
    <mergeCell ref="B283:B285"/>
    <mergeCell ref="C283:C285"/>
    <mergeCell ref="A287:G287"/>
    <mergeCell ref="B289:B291"/>
    <mergeCell ref="C289:C291"/>
    <mergeCell ref="A289:A291"/>
    <mergeCell ref="B292:B294"/>
    <mergeCell ref="C292:C294"/>
    <mergeCell ref="A292:A294"/>
    <mergeCell ref="A295:A297"/>
    <mergeCell ref="B295:B297"/>
    <mergeCell ref="C295:C297"/>
    <mergeCell ref="A312:H312"/>
    <mergeCell ref="A329:H329"/>
    <mergeCell ref="A298:A300"/>
    <mergeCell ref="B298:B300"/>
    <mergeCell ref="C298:C300"/>
    <mergeCell ref="B301:B303"/>
    <mergeCell ref="C265:C267"/>
    <mergeCell ref="A256:A258"/>
    <mergeCell ref="B256:B258"/>
    <mergeCell ref="C256:C258"/>
    <mergeCell ref="A259:A261"/>
    <mergeCell ref="B259:B261"/>
    <mergeCell ref="C259:C261"/>
    <mergeCell ref="A248:G248"/>
    <mergeCell ref="A250:A252"/>
    <mergeCell ref="B250:B252"/>
    <mergeCell ref="C250:C252"/>
    <mergeCell ref="A253:A255"/>
    <mergeCell ref="B253:B255"/>
    <mergeCell ref="C253:C255"/>
    <mergeCell ref="A262:A264"/>
    <mergeCell ref="B262:B264"/>
    <mergeCell ref="C262:C264"/>
    <mergeCell ref="A265:A267"/>
    <mergeCell ref="B265:B267"/>
    <mergeCell ref="A240:A242"/>
    <mergeCell ref="B240:B242"/>
    <mergeCell ref="C240:C242"/>
    <mergeCell ref="A243:A245"/>
    <mergeCell ref="B243:B245"/>
    <mergeCell ref="C243:C245"/>
    <mergeCell ref="A234:A236"/>
    <mergeCell ref="B234:B236"/>
    <mergeCell ref="C234:C236"/>
    <mergeCell ref="A237:A239"/>
    <mergeCell ref="B237:B239"/>
    <mergeCell ref="C237:C239"/>
    <mergeCell ref="A228:A230"/>
    <mergeCell ref="B228:B230"/>
    <mergeCell ref="C228:C230"/>
    <mergeCell ref="A231:A233"/>
    <mergeCell ref="B231:B233"/>
    <mergeCell ref="C231:C233"/>
    <mergeCell ref="A222:A224"/>
    <mergeCell ref="B222:B224"/>
    <mergeCell ref="C222:C224"/>
    <mergeCell ref="A225:A227"/>
    <mergeCell ref="B225:B227"/>
    <mergeCell ref="C225:C227"/>
    <mergeCell ref="A216:A218"/>
    <mergeCell ref="B216:B218"/>
    <mergeCell ref="C216:C218"/>
    <mergeCell ref="A219:A221"/>
    <mergeCell ref="B219:B221"/>
    <mergeCell ref="C219:C221"/>
    <mergeCell ref="A208:G208"/>
    <mergeCell ref="A210:A212"/>
    <mergeCell ref="B210:B212"/>
    <mergeCell ref="C210:C212"/>
    <mergeCell ref="A213:A215"/>
    <mergeCell ref="B213:B215"/>
    <mergeCell ref="C213:C215"/>
    <mergeCell ref="A200:A202"/>
    <mergeCell ref="B200:B202"/>
    <mergeCell ref="C200:C202"/>
    <mergeCell ref="A203:A205"/>
    <mergeCell ref="B203:B205"/>
    <mergeCell ref="C203:C205"/>
    <mergeCell ref="A194:A196"/>
    <mergeCell ref="B194:B196"/>
    <mergeCell ref="C194:C196"/>
    <mergeCell ref="A197:A199"/>
    <mergeCell ref="B197:B199"/>
    <mergeCell ref="C197:C199"/>
    <mergeCell ref="A188:A190"/>
    <mergeCell ref="B188:B190"/>
    <mergeCell ref="C188:C190"/>
    <mergeCell ref="A191:A193"/>
    <mergeCell ref="B191:B193"/>
    <mergeCell ref="C191:C193"/>
    <mergeCell ref="A182:A184"/>
    <mergeCell ref="B182:B184"/>
    <mergeCell ref="C182:C184"/>
    <mergeCell ref="A185:A187"/>
    <mergeCell ref="B185:B187"/>
    <mergeCell ref="C185:C187"/>
    <mergeCell ref="A32:H32"/>
    <mergeCell ref="A47:H47"/>
    <mergeCell ref="A176:A178"/>
    <mergeCell ref="B176:B178"/>
    <mergeCell ref="C176:C178"/>
    <mergeCell ref="A179:A181"/>
    <mergeCell ref="B179:B181"/>
    <mergeCell ref="C179:C181"/>
    <mergeCell ref="A170:A172"/>
    <mergeCell ref="B170:B172"/>
    <mergeCell ref="C170:C172"/>
    <mergeCell ref="A173:A175"/>
    <mergeCell ref="B173:B175"/>
    <mergeCell ref="C173:C175"/>
    <mergeCell ref="A139:G139"/>
    <mergeCell ref="B147:B149"/>
    <mergeCell ref="B150:B152"/>
    <mergeCell ref="B153:B155"/>
    <mergeCell ref="B156:B158"/>
    <mergeCell ref="B159:B161"/>
    <mergeCell ref="B162:B164"/>
    <mergeCell ref="A162:A164"/>
    <mergeCell ref="A159:A161"/>
    <mergeCell ref="A156:A158"/>
    <mergeCell ref="C301:C303"/>
    <mergeCell ref="B374:D374"/>
    <mergeCell ref="E374:N374"/>
    <mergeCell ref="B375:D375"/>
    <mergeCell ref="E375:N375"/>
    <mergeCell ref="B376:D376"/>
    <mergeCell ref="E376:N376"/>
    <mergeCell ref="A1:B3"/>
    <mergeCell ref="C1:N1"/>
    <mergeCell ref="C2:N2"/>
    <mergeCell ref="C3:G3"/>
    <mergeCell ref="H3:N3"/>
    <mergeCell ref="A4:B4"/>
    <mergeCell ref="C4:N4"/>
    <mergeCell ref="A62:H62"/>
    <mergeCell ref="A77:N77"/>
    <mergeCell ref="A93:N93"/>
    <mergeCell ref="A109:N109"/>
    <mergeCell ref="A124:N124"/>
    <mergeCell ref="A168:G168"/>
    <mergeCell ref="A5:B5"/>
    <mergeCell ref="C5:N5"/>
    <mergeCell ref="A7:H7"/>
    <mergeCell ref="A16:H16"/>
  </mergeCells>
  <phoneticPr fontId="88" type="noConversion"/>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zoomScalePageLayoutView="90" workbookViewId="0">
      <selection activeCell="J25" sqref="J25"/>
    </sheetView>
  </sheetViews>
  <sheetFormatPr baseColWidth="10" defaultRowHeight="15" x14ac:dyDescent="0.25"/>
  <cols>
    <col min="1" max="1" width="16.42578125" customWidth="1"/>
    <col min="2" max="2" width="37.7109375" bestFit="1" customWidth="1"/>
    <col min="3" max="3" width="19.140625" customWidth="1"/>
    <col min="4" max="4" width="22.7109375" customWidth="1"/>
    <col min="5" max="5" width="24.71093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0.7109375" style="3"/>
  </cols>
  <sheetData>
    <row r="1" spans="1:14" ht="30" x14ac:dyDescent="0.25">
      <c r="A1" s="908"/>
      <c r="B1" s="910"/>
      <c r="C1" s="1130" t="s">
        <v>39</v>
      </c>
      <c r="D1" s="1131"/>
      <c r="E1" s="1131"/>
      <c r="F1" s="1131"/>
      <c r="G1" s="1131"/>
      <c r="H1" s="1131"/>
      <c r="I1" s="1131"/>
      <c r="J1" s="1131"/>
      <c r="K1" s="1131"/>
      <c r="L1" s="1131"/>
      <c r="M1" s="1131"/>
      <c r="N1" s="1132"/>
    </row>
    <row r="2" spans="1:14" ht="18.75" thickBot="1" x14ac:dyDescent="0.3">
      <c r="A2" s="911"/>
      <c r="B2" s="913"/>
      <c r="C2" s="1133" t="s">
        <v>123</v>
      </c>
      <c r="D2" s="1134"/>
      <c r="E2" s="1134"/>
      <c r="F2" s="1134"/>
      <c r="G2" s="1134"/>
      <c r="H2" s="1135"/>
      <c r="I2" s="1135"/>
      <c r="J2" s="1135"/>
      <c r="K2" s="1135"/>
      <c r="L2" s="1135"/>
      <c r="M2" s="1135"/>
      <c r="N2" s="1136"/>
    </row>
    <row r="3" spans="1:14" ht="27" thickBot="1" x14ac:dyDescent="0.45">
      <c r="A3" s="914"/>
      <c r="B3" s="916"/>
      <c r="C3" s="1137" t="s">
        <v>40</v>
      </c>
      <c r="D3" s="1138"/>
      <c r="E3" s="1138"/>
      <c r="F3" s="1138"/>
      <c r="G3" s="1138"/>
      <c r="H3" s="1263" t="s">
        <v>72</v>
      </c>
      <c r="I3" s="1264"/>
      <c r="J3" s="1264"/>
      <c r="K3" s="1264"/>
      <c r="L3" s="1264"/>
      <c r="M3" s="1264"/>
      <c r="N3" s="1265"/>
    </row>
    <row r="4" spans="1:14" ht="15.75" thickBot="1" x14ac:dyDescent="0.3">
      <c r="A4" s="1142" t="s">
        <v>0</v>
      </c>
      <c r="B4" s="1143"/>
      <c r="C4" s="1266" t="s">
        <v>69</v>
      </c>
      <c r="D4" s="1266"/>
      <c r="E4" s="1266"/>
      <c r="F4" s="1266"/>
      <c r="G4" s="1266"/>
      <c r="H4" s="1266"/>
      <c r="I4" s="1266"/>
      <c r="J4" s="1266"/>
      <c r="K4" s="1266"/>
      <c r="L4" s="1266"/>
      <c r="M4" s="1266"/>
      <c r="N4" s="1267"/>
    </row>
    <row r="5" spans="1:14" ht="15.75" thickBot="1" x14ac:dyDescent="0.3">
      <c r="A5" s="1152" t="s">
        <v>2</v>
      </c>
      <c r="B5" s="1153"/>
      <c r="C5" s="1255" t="s">
        <v>70</v>
      </c>
      <c r="D5" s="1255"/>
      <c r="E5" s="1255"/>
      <c r="F5" s="1255"/>
      <c r="G5" s="1255"/>
      <c r="H5" s="1255"/>
      <c r="I5" s="1255"/>
      <c r="J5" s="1255"/>
      <c r="K5" s="1255"/>
      <c r="L5" s="1255"/>
      <c r="M5" s="1255"/>
      <c r="N5" s="1256"/>
    </row>
    <row r="6" spans="1:14" ht="15.75" thickBot="1" x14ac:dyDescent="0.3"/>
    <row r="7" spans="1:14" ht="20.25" x14ac:dyDescent="0.25">
      <c r="A7" s="1146" t="s">
        <v>124</v>
      </c>
      <c r="B7" s="1147"/>
      <c r="C7" s="1147"/>
      <c r="D7" s="1147"/>
      <c r="E7" s="1147"/>
      <c r="F7" s="1147"/>
      <c r="G7" s="1147"/>
      <c r="H7" s="1148"/>
    </row>
    <row r="8" spans="1:14" ht="26.25" thickBot="1" x14ac:dyDescent="0.3">
      <c r="A8" s="62" t="s">
        <v>49</v>
      </c>
      <c r="B8" s="63" t="s">
        <v>125</v>
      </c>
      <c r="C8" s="63" t="s">
        <v>126</v>
      </c>
      <c r="D8" s="63" t="s">
        <v>127</v>
      </c>
      <c r="E8" s="63" t="s">
        <v>128</v>
      </c>
      <c r="F8" s="63" t="s">
        <v>129</v>
      </c>
      <c r="G8" s="63" t="s">
        <v>130</v>
      </c>
      <c r="H8" s="64" t="s">
        <v>131</v>
      </c>
    </row>
    <row r="9" spans="1:14" x14ac:dyDescent="0.25">
      <c r="A9" s="1231" t="s">
        <v>132</v>
      </c>
      <c r="B9" s="65" t="s">
        <v>212</v>
      </c>
      <c r="C9" s="66">
        <v>1709485448</v>
      </c>
      <c r="D9" s="66">
        <v>1709485448</v>
      </c>
      <c r="E9" s="1252">
        <f>+[2]INVERSIÓN!J36</f>
        <v>15250000</v>
      </c>
      <c r="F9" s="1257">
        <f>+E9</f>
        <v>15250000</v>
      </c>
      <c r="G9" s="1260"/>
      <c r="H9" s="1260"/>
    </row>
    <row r="10" spans="1:14" x14ac:dyDescent="0.25">
      <c r="A10" s="1183"/>
      <c r="B10" s="55" t="s">
        <v>213</v>
      </c>
      <c r="C10" s="56">
        <v>295362955</v>
      </c>
      <c r="D10" s="56">
        <v>295362955</v>
      </c>
      <c r="E10" s="1253"/>
      <c r="F10" s="1258"/>
      <c r="G10" s="1261"/>
      <c r="H10" s="1261"/>
    </row>
    <row r="11" spans="1:14" x14ac:dyDescent="0.25">
      <c r="A11" s="1183"/>
      <c r="B11" s="55" t="s">
        <v>214</v>
      </c>
      <c r="C11" s="56">
        <v>1241705000</v>
      </c>
      <c r="D11" s="56">
        <v>1241705000</v>
      </c>
      <c r="E11" s="1253"/>
      <c r="F11" s="1258"/>
      <c r="G11" s="1261"/>
      <c r="H11" s="1261"/>
    </row>
    <row r="12" spans="1:14" x14ac:dyDescent="0.25">
      <c r="A12" s="1183"/>
      <c r="B12" s="55" t="s">
        <v>215</v>
      </c>
      <c r="C12" s="56">
        <v>106931000</v>
      </c>
      <c r="D12" s="56">
        <v>106931000</v>
      </c>
      <c r="E12" s="1253"/>
      <c r="F12" s="1258"/>
      <c r="G12" s="1261"/>
      <c r="H12" s="1261"/>
    </row>
    <row r="13" spans="1:14" ht="15.75" thickBot="1" x14ac:dyDescent="0.3">
      <c r="A13" s="1187"/>
      <c r="B13" s="67" t="s">
        <v>216</v>
      </c>
      <c r="C13" s="68">
        <v>565789625</v>
      </c>
      <c r="D13" s="68">
        <v>565789625</v>
      </c>
      <c r="E13" s="1254"/>
      <c r="F13" s="1259"/>
      <c r="G13" s="1262"/>
      <c r="H13" s="1262"/>
    </row>
    <row r="14" spans="1:14" x14ac:dyDescent="0.25">
      <c r="A14" s="1231" t="s">
        <v>133</v>
      </c>
      <c r="B14" s="65" t="s">
        <v>212</v>
      </c>
      <c r="C14" s="66">
        <v>1709485448</v>
      </c>
      <c r="D14" s="66">
        <v>1709485448</v>
      </c>
      <c r="E14" s="1252">
        <f>+[2]INVERSIÓN!L36</f>
        <v>741070000</v>
      </c>
      <c r="F14" s="1252">
        <f>+E14</f>
        <v>741070000</v>
      </c>
      <c r="G14" s="1246"/>
      <c r="H14" s="1248"/>
    </row>
    <row r="15" spans="1:14" x14ac:dyDescent="0.25">
      <c r="A15" s="1183"/>
      <c r="B15" s="55" t="s">
        <v>213</v>
      </c>
      <c r="C15" s="56">
        <v>295362955</v>
      </c>
      <c r="D15" s="56">
        <v>295362955</v>
      </c>
      <c r="E15" s="1253"/>
      <c r="F15" s="1253"/>
      <c r="G15" s="1247"/>
      <c r="H15" s="1249"/>
    </row>
    <row r="16" spans="1:14" x14ac:dyDescent="0.25">
      <c r="A16" s="1183"/>
      <c r="B16" s="55" t="s">
        <v>214</v>
      </c>
      <c r="C16" s="56">
        <v>1241705000</v>
      </c>
      <c r="D16" s="56">
        <v>1241705000</v>
      </c>
      <c r="E16" s="1253"/>
      <c r="F16" s="1253"/>
      <c r="G16" s="1247"/>
      <c r="H16" s="1249"/>
    </row>
    <row r="17" spans="1:8" x14ac:dyDescent="0.25">
      <c r="A17" s="1183"/>
      <c r="B17" s="55" t="s">
        <v>215</v>
      </c>
      <c r="C17" s="56">
        <v>106931000</v>
      </c>
      <c r="D17" s="56">
        <v>106931000</v>
      </c>
      <c r="E17" s="1253"/>
      <c r="F17" s="1253"/>
      <c r="G17" s="1247"/>
      <c r="H17" s="1249"/>
    </row>
    <row r="18" spans="1:8" ht="15.75" thickBot="1" x14ac:dyDescent="0.3">
      <c r="A18" s="1187"/>
      <c r="B18" s="67" t="s">
        <v>216</v>
      </c>
      <c r="C18" s="68">
        <v>565789625</v>
      </c>
      <c r="D18" s="68">
        <v>565789625</v>
      </c>
      <c r="E18" s="1254"/>
      <c r="F18" s="1254"/>
      <c r="G18" s="1250"/>
      <c r="H18" s="1251"/>
    </row>
    <row r="19" spans="1:8" x14ac:dyDescent="0.25">
      <c r="A19" s="1231" t="s">
        <v>134</v>
      </c>
      <c r="B19" s="65" t="s">
        <v>212</v>
      </c>
      <c r="C19" s="66">
        <v>1709485448</v>
      </c>
      <c r="D19" s="66">
        <v>1709485448</v>
      </c>
      <c r="E19" s="1252">
        <f>+[2]INVERSIÓN!N36</f>
        <v>786690347</v>
      </c>
      <c r="F19" s="1252">
        <f>+E19</f>
        <v>786690347</v>
      </c>
      <c r="G19" s="1246"/>
      <c r="H19" s="1248"/>
    </row>
    <row r="20" spans="1:8" x14ac:dyDescent="0.25">
      <c r="A20" s="1183"/>
      <c r="B20" s="55" t="s">
        <v>213</v>
      </c>
      <c r="C20" s="56">
        <v>295362955</v>
      </c>
      <c r="D20" s="56">
        <v>295362955</v>
      </c>
      <c r="E20" s="1253"/>
      <c r="F20" s="1253"/>
      <c r="G20" s="1247"/>
      <c r="H20" s="1249"/>
    </row>
    <row r="21" spans="1:8" x14ac:dyDescent="0.25">
      <c r="A21" s="1183"/>
      <c r="B21" s="55" t="s">
        <v>214</v>
      </c>
      <c r="C21" s="56">
        <v>1241705000</v>
      </c>
      <c r="D21" s="56">
        <v>1241705000</v>
      </c>
      <c r="E21" s="1253"/>
      <c r="F21" s="1253"/>
      <c r="G21" s="1247"/>
      <c r="H21" s="1249"/>
    </row>
    <row r="22" spans="1:8" x14ac:dyDescent="0.25">
      <c r="A22" s="1183"/>
      <c r="B22" s="55" t="s">
        <v>215</v>
      </c>
      <c r="C22" s="56">
        <v>106931000</v>
      </c>
      <c r="D22" s="56">
        <v>106931000</v>
      </c>
      <c r="E22" s="1253"/>
      <c r="F22" s="1253"/>
      <c r="G22" s="1247"/>
      <c r="H22" s="1249"/>
    </row>
    <row r="23" spans="1:8" ht="15.75" thickBot="1" x14ac:dyDescent="0.3">
      <c r="A23" s="1187"/>
      <c r="B23" s="67" t="s">
        <v>216</v>
      </c>
      <c r="C23" s="68">
        <v>565789625</v>
      </c>
      <c r="D23" s="68">
        <v>565789625</v>
      </c>
      <c r="E23" s="1254"/>
      <c r="F23" s="1254"/>
      <c r="G23" s="1250"/>
      <c r="H23" s="1251"/>
    </row>
    <row r="24" spans="1:8" x14ac:dyDescent="0.25">
      <c r="A24" s="1231" t="s">
        <v>135</v>
      </c>
      <c r="B24" s="65" t="s">
        <v>212</v>
      </c>
      <c r="C24" s="66">
        <v>1709485448</v>
      </c>
      <c r="D24" s="66">
        <v>1709485448</v>
      </c>
      <c r="E24" s="1244">
        <f>+[2]INVERSIÓN!P36</f>
        <v>793469102</v>
      </c>
      <c r="F24" s="1244">
        <f>+[2]INVERSIÓN!P36</f>
        <v>793469102</v>
      </c>
      <c r="G24" s="1246"/>
      <c r="H24" s="1248"/>
    </row>
    <row r="25" spans="1:8" x14ac:dyDescent="0.25">
      <c r="A25" s="1183"/>
      <c r="B25" s="55" t="s">
        <v>213</v>
      </c>
      <c r="C25" s="56">
        <v>295362955</v>
      </c>
      <c r="D25" s="56">
        <v>295362955</v>
      </c>
      <c r="E25" s="1245"/>
      <c r="F25" s="1245"/>
      <c r="G25" s="1247"/>
      <c r="H25" s="1249"/>
    </row>
    <row r="26" spans="1:8" x14ac:dyDescent="0.25">
      <c r="A26" s="1183"/>
      <c r="B26" s="55" t="s">
        <v>214</v>
      </c>
      <c r="C26" s="56">
        <v>1241705000</v>
      </c>
      <c r="D26" s="56">
        <v>1241705000</v>
      </c>
      <c r="E26" s="1245"/>
      <c r="F26" s="1245"/>
      <c r="G26" s="1247"/>
      <c r="H26" s="1249"/>
    </row>
    <row r="27" spans="1:8" x14ac:dyDescent="0.25">
      <c r="A27" s="1183"/>
      <c r="B27" s="55" t="s">
        <v>215</v>
      </c>
      <c r="C27" s="56">
        <v>106931000</v>
      </c>
      <c r="D27" s="56">
        <v>106931000</v>
      </c>
      <c r="E27" s="1245"/>
      <c r="F27" s="1245"/>
      <c r="G27" s="1247"/>
      <c r="H27" s="1249"/>
    </row>
    <row r="28" spans="1:8" ht="15.75" thickBot="1" x14ac:dyDescent="0.3">
      <c r="A28" s="1183"/>
      <c r="B28" s="93" t="s">
        <v>216</v>
      </c>
      <c r="C28" s="92">
        <v>565789625</v>
      </c>
      <c r="D28" s="92">
        <v>565789625</v>
      </c>
      <c r="E28" s="1245"/>
      <c r="F28" s="1245"/>
      <c r="G28" s="1247"/>
      <c r="H28" s="1249"/>
    </row>
    <row r="29" spans="1:8" x14ac:dyDescent="0.25">
      <c r="A29" s="1231" t="s">
        <v>136</v>
      </c>
      <c r="B29" s="102" t="s">
        <v>212</v>
      </c>
      <c r="C29" s="66">
        <v>1709485448</v>
      </c>
      <c r="D29" s="66">
        <v>1709485448</v>
      </c>
      <c r="E29" s="1235">
        <v>874824904</v>
      </c>
      <c r="F29" s="1235">
        <v>874824904</v>
      </c>
      <c r="G29" s="1246"/>
      <c r="H29" s="1248"/>
    </row>
    <row r="30" spans="1:8" x14ac:dyDescent="0.25">
      <c r="A30" s="1183"/>
      <c r="B30" s="36" t="s">
        <v>213</v>
      </c>
      <c r="C30" s="56">
        <v>295362955</v>
      </c>
      <c r="D30" s="56">
        <v>295362955</v>
      </c>
      <c r="E30" s="1236"/>
      <c r="F30" s="1236"/>
      <c r="G30" s="1247"/>
      <c r="H30" s="1249"/>
    </row>
    <row r="31" spans="1:8" x14ac:dyDescent="0.25">
      <c r="A31" s="1183"/>
      <c r="B31" s="36" t="s">
        <v>214</v>
      </c>
      <c r="C31" s="56">
        <v>1241705000</v>
      </c>
      <c r="D31" s="56">
        <v>1241705000</v>
      </c>
      <c r="E31" s="1236"/>
      <c r="F31" s="1236"/>
      <c r="G31" s="1247"/>
      <c r="H31" s="1249"/>
    </row>
    <row r="32" spans="1:8" x14ac:dyDescent="0.25">
      <c r="A32" s="1183"/>
      <c r="B32" s="36" t="s">
        <v>215</v>
      </c>
      <c r="C32" s="56">
        <v>106931000</v>
      </c>
      <c r="D32" s="56">
        <v>106931000</v>
      </c>
      <c r="E32" s="1236"/>
      <c r="F32" s="1236"/>
      <c r="G32" s="1247"/>
      <c r="H32" s="1249"/>
    </row>
    <row r="33" spans="1:8" ht="15.75" thickBot="1" x14ac:dyDescent="0.3">
      <c r="A33" s="1187"/>
      <c r="B33" s="38" t="s">
        <v>216</v>
      </c>
      <c r="C33" s="68">
        <v>565789625</v>
      </c>
      <c r="D33" s="92">
        <v>565789625</v>
      </c>
      <c r="E33" s="1237"/>
      <c r="F33" s="1237"/>
      <c r="G33" s="1250"/>
      <c r="H33" s="1251"/>
    </row>
    <row r="34" spans="1:8" x14ac:dyDescent="0.25">
      <c r="A34" s="1231" t="s">
        <v>137</v>
      </c>
      <c r="B34" s="102" t="s">
        <v>212</v>
      </c>
      <c r="C34" s="140">
        <v>1709485448</v>
      </c>
      <c r="D34" s="141">
        <v>1369505401</v>
      </c>
      <c r="E34" s="1232">
        <f>E276+E285+E294+E303</f>
        <v>3537554981</v>
      </c>
      <c r="F34" s="1235">
        <v>675702343</v>
      </c>
      <c r="G34" s="1238">
        <f>+F34</f>
        <v>675702343</v>
      </c>
      <c r="H34" s="1241"/>
    </row>
    <row r="35" spans="1:8" x14ac:dyDescent="0.25">
      <c r="A35" s="1183"/>
      <c r="B35" s="36" t="s">
        <v>213</v>
      </c>
      <c r="C35" s="142">
        <v>295362955</v>
      </c>
      <c r="D35" s="143">
        <v>295362955</v>
      </c>
      <c r="E35" s="1233"/>
      <c r="F35" s="1236"/>
      <c r="G35" s="1239"/>
      <c r="H35" s="1242"/>
    </row>
    <row r="36" spans="1:8" x14ac:dyDescent="0.25">
      <c r="A36" s="1183"/>
      <c r="B36" s="36" t="s">
        <v>214</v>
      </c>
      <c r="C36" s="142">
        <v>1241705000</v>
      </c>
      <c r="D36" s="143">
        <v>1199966000</v>
      </c>
      <c r="E36" s="1233"/>
      <c r="F36" s="1236"/>
      <c r="G36" s="1239"/>
      <c r="H36" s="1242"/>
    </row>
    <row r="37" spans="1:8" x14ac:dyDescent="0.25">
      <c r="A37" s="1183"/>
      <c r="B37" s="36" t="s">
        <v>215</v>
      </c>
      <c r="C37" s="142">
        <v>106931000</v>
      </c>
      <c r="D37" s="143">
        <v>106931000</v>
      </c>
      <c r="E37" s="1233"/>
      <c r="F37" s="1236"/>
      <c r="G37" s="1239"/>
      <c r="H37" s="1242"/>
    </row>
    <row r="38" spans="1:8" ht="15.75" thickBot="1" x14ac:dyDescent="0.3">
      <c r="A38" s="1187"/>
      <c r="B38" s="38" t="s">
        <v>216</v>
      </c>
      <c r="C38" s="144">
        <v>565789625</v>
      </c>
      <c r="D38" s="145">
        <v>565789625</v>
      </c>
      <c r="E38" s="1234"/>
      <c r="F38" s="1237"/>
      <c r="G38" s="1240"/>
      <c r="H38" s="1243"/>
    </row>
    <row r="39" spans="1:8" ht="15.75" thickBot="1" x14ac:dyDescent="0.3"/>
    <row r="40" spans="1:8" ht="20.25" x14ac:dyDescent="0.25">
      <c r="A40" s="1146" t="s">
        <v>138</v>
      </c>
      <c r="B40" s="1147"/>
      <c r="C40" s="1147"/>
      <c r="D40" s="1147"/>
      <c r="E40" s="1147"/>
      <c r="F40" s="1147"/>
      <c r="G40" s="1147"/>
      <c r="H40" s="1148"/>
    </row>
    <row r="41" spans="1:8" ht="26.25" thickBot="1" x14ac:dyDescent="0.3">
      <c r="A41" s="62" t="s">
        <v>50</v>
      </c>
      <c r="B41" s="63" t="s">
        <v>125</v>
      </c>
      <c r="C41" s="63" t="s">
        <v>126</v>
      </c>
      <c r="D41" s="63" t="s">
        <v>127</v>
      </c>
      <c r="E41" s="63" t="s">
        <v>128</v>
      </c>
      <c r="F41" s="63" t="s">
        <v>129</v>
      </c>
      <c r="G41" s="63" t="s">
        <v>130</v>
      </c>
      <c r="H41" s="64" t="s">
        <v>131</v>
      </c>
    </row>
    <row r="42" spans="1:8" x14ac:dyDescent="0.25">
      <c r="A42" s="1194" t="s">
        <v>139</v>
      </c>
      <c r="B42" s="146" t="s">
        <v>270</v>
      </c>
      <c r="C42" s="138">
        <v>2373758000</v>
      </c>
      <c r="D42" s="138">
        <v>2373758000</v>
      </c>
      <c r="E42" s="1191">
        <v>0</v>
      </c>
      <c r="F42" s="1191">
        <v>0</v>
      </c>
      <c r="G42" s="1197"/>
      <c r="H42" s="1200"/>
    </row>
    <row r="43" spans="1:8" x14ac:dyDescent="0.25">
      <c r="A43" s="1195"/>
      <c r="B43" s="147" t="s">
        <v>271</v>
      </c>
      <c r="C43" s="137">
        <v>5500000000</v>
      </c>
      <c r="D43" s="137">
        <v>5500000000</v>
      </c>
      <c r="E43" s="1192"/>
      <c r="F43" s="1192"/>
      <c r="G43" s="1198"/>
      <c r="H43" s="1201"/>
    </row>
    <row r="44" spans="1:8" x14ac:dyDescent="0.25">
      <c r="A44" s="1195"/>
      <c r="B44" s="147" t="s">
        <v>272</v>
      </c>
      <c r="C44" s="137">
        <v>13435346000</v>
      </c>
      <c r="D44" s="137">
        <v>13435346000</v>
      </c>
      <c r="E44" s="1192"/>
      <c r="F44" s="1192"/>
      <c r="G44" s="1198"/>
      <c r="H44" s="1201"/>
    </row>
    <row r="45" spans="1:8" x14ac:dyDescent="0.25">
      <c r="A45" s="1195"/>
      <c r="B45" s="147" t="s">
        <v>273</v>
      </c>
      <c r="C45" s="137">
        <v>3186932000</v>
      </c>
      <c r="D45" s="137">
        <v>3186932000</v>
      </c>
      <c r="E45" s="1192"/>
      <c r="F45" s="1192"/>
      <c r="G45" s="1198"/>
      <c r="H45" s="1201"/>
    </row>
    <row r="46" spans="1:8" x14ac:dyDescent="0.25">
      <c r="A46" s="1195"/>
      <c r="B46" s="147" t="s">
        <v>274</v>
      </c>
      <c r="C46" s="137">
        <v>103930000</v>
      </c>
      <c r="D46" s="137">
        <v>103930000</v>
      </c>
      <c r="E46" s="1192"/>
      <c r="F46" s="1192"/>
      <c r="G46" s="1198"/>
      <c r="H46" s="1201"/>
    </row>
    <row r="47" spans="1:8" x14ac:dyDescent="0.25">
      <c r="A47" s="1195"/>
      <c r="B47" s="147" t="s">
        <v>275</v>
      </c>
      <c r="C47" s="137">
        <f>304104000+35002000</f>
        <v>339106000</v>
      </c>
      <c r="D47" s="137">
        <f>304104000+35002000</f>
        <v>339106000</v>
      </c>
      <c r="E47" s="1192"/>
      <c r="F47" s="1192"/>
      <c r="G47" s="1198"/>
      <c r="H47" s="1201"/>
    </row>
    <row r="48" spans="1:8" x14ac:dyDescent="0.25">
      <c r="A48" s="1195"/>
      <c r="B48" s="147" t="s">
        <v>276</v>
      </c>
      <c r="C48" s="137">
        <v>119254000</v>
      </c>
      <c r="D48" s="137">
        <v>119254000</v>
      </c>
      <c r="E48" s="1192"/>
      <c r="F48" s="1192"/>
      <c r="G48" s="1198"/>
      <c r="H48" s="1201"/>
    </row>
    <row r="49" spans="1:8" ht="15.75" thickBot="1" x14ac:dyDescent="0.3">
      <c r="A49" s="1196"/>
      <c r="B49" s="148" t="s">
        <v>277</v>
      </c>
      <c r="C49" s="139">
        <v>298778000</v>
      </c>
      <c r="D49" s="139">
        <v>298778000</v>
      </c>
      <c r="E49" s="1193"/>
      <c r="F49" s="1193"/>
      <c r="G49" s="1199"/>
      <c r="H49" s="1202"/>
    </row>
    <row r="50" spans="1:8" x14ac:dyDescent="0.25">
      <c r="A50" s="39" t="s">
        <v>140</v>
      </c>
      <c r="B50" s="36"/>
      <c r="C50" s="36"/>
      <c r="D50" s="36"/>
      <c r="E50" s="36"/>
      <c r="F50" s="36"/>
      <c r="G50" s="36"/>
      <c r="H50" s="37" t="e">
        <f t="shared" ref="H50:H60" si="0">G50/E50</f>
        <v>#DIV/0!</v>
      </c>
    </row>
    <row r="51" spans="1:8" x14ac:dyDescent="0.25">
      <c r="A51" s="39" t="s">
        <v>141</v>
      </c>
      <c r="B51" s="36"/>
      <c r="C51" s="36"/>
      <c r="D51" s="36"/>
      <c r="E51" s="36"/>
      <c r="F51" s="36"/>
      <c r="G51" s="36"/>
      <c r="H51" s="37" t="e">
        <f t="shared" si="0"/>
        <v>#DIV/0!</v>
      </c>
    </row>
    <row r="52" spans="1:8" x14ac:dyDescent="0.25">
      <c r="A52" s="39" t="s">
        <v>142</v>
      </c>
      <c r="B52" s="36"/>
      <c r="C52" s="36"/>
      <c r="D52" s="36"/>
      <c r="E52" s="36"/>
      <c r="F52" s="36"/>
      <c r="G52" s="36"/>
      <c r="H52" s="37" t="e">
        <f t="shared" si="0"/>
        <v>#DIV/0!</v>
      </c>
    </row>
    <row r="53" spans="1:8" x14ac:dyDescent="0.25">
      <c r="A53" s="39" t="s">
        <v>143</v>
      </c>
      <c r="B53" s="36"/>
      <c r="C53" s="36"/>
      <c r="D53" s="36"/>
      <c r="E53" s="36"/>
      <c r="F53" s="36"/>
      <c r="G53" s="36"/>
      <c r="H53" s="37" t="e">
        <f t="shared" si="0"/>
        <v>#DIV/0!</v>
      </c>
    </row>
    <row r="54" spans="1:8" x14ac:dyDescent="0.25">
      <c r="A54" s="39" t="s">
        <v>144</v>
      </c>
      <c r="B54" s="36"/>
      <c r="C54" s="36"/>
      <c r="D54" s="36"/>
      <c r="E54" s="36"/>
      <c r="F54" s="36"/>
      <c r="G54" s="36"/>
      <c r="H54" s="37" t="e">
        <f t="shared" si="0"/>
        <v>#DIV/0!</v>
      </c>
    </row>
    <row r="55" spans="1:8" x14ac:dyDescent="0.25">
      <c r="A55" s="39" t="s">
        <v>132</v>
      </c>
      <c r="B55" s="36"/>
      <c r="C55" s="36"/>
      <c r="D55" s="36"/>
      <c r="E55" s="36"/>
      <c r="F55" s="36"/>
      <c r="G55" s="36"/>
      <c r="H55" s="37" t="e">
        <f t="shared" si="0"/>
        <v>#DIV/0!</v>
      </c>
    </row>
    <row r="56" spans="1:8" x14ac:dyDescent="0.25">
      <c r="A56" s="39" t="s">
        <v>133</v>
      </c>
      <c r="B56" s="36"/>
      <c r="C56" s="36"/>
      <c r="D56" s="36"/>
      <c r="E56" s="36"/>
      <c r="F56" s="36"/>
      <c r="G56" s="36"/>
      <c r="H56" s="37" t="e">
        <f t="shared" si="0"/>
        <v>#DIV/0!</v>
      </c>
    </row>
    <row r="57" spans="1:8" x14ac:dyDescent="0.25">
      <c r="A57" s="39" t="s">
        <v>134</v>
      </c>
      <c r="B57" s="36"/>
      <c r="C57" s="36"/>
      <c r="D57" s="36"/>
      <c r="E57" s="36"/>
      <c r="F57" s="36"/>
      <c r="G57" s="36"/>
      <c r="H57" s="37" t="e">
        <f t="shared" si="0"/>
        <v>#DIV/0!</v>
      </c>
    </row>
    <row r="58" spans="1:8" x14ac:dyDescent="0.25">
      <c r="A58" s="39" t="s">
        <v>135</v>
      </c>
      <c r="B58" s="36"/>
      <c r="C58" s="36"/>
      <c r="D58" s="36"/>
      <c r="E58" s="36"/>
      <c r="F58" s="36"/>
      <c r="G58" s="36"/>
      <c r="H58" s="37" t="e">
        <f t="shared" si="0"/>
        <v>#DIV/0!</v>
      </c>
    </row>
    <row r="59" spans="1:8" x14ac:dyDescent="0.25">
      <c r="A59" s="39" t="s">
        <v>136</v>
      </c>
      <c r="B59" s="36"/>
      <c r="C59" s="36"/>
      <c r="D59" s="36"/>
      <c r="E59" s="36"/>
      <c r="F59" s="36"/>
      <c r="G59" s="36"/>
      <c r="H59" s="37" t="e">
        <f t="shared" si="0"/>
        <v>#DIV/0!</v>
      </c>
    </row>
    <row r="60" spans="1:8" ht="15.75" thickBot="1" x14ac:dyDescent="0.3">
      <c r="A60" s="40" t="s">
        <v>137</v>
      </c>
      <c r="B60" s="38"/>
      <c r="C60" s="38"/>
      <c r="D60" s="38"/>
      <c r="E60" s="38"/>
      <c r="F60" s="38"/>
      <c r="G60" s="38"/>
      <c r="H60" s="37" t="e">
        <f t="shared" si="0"/>
        <v>#DIV/0!</v>
      </c>
    </row>
    <row r="62" spans="1:8" ht="20.25" hidden="1" x14ac:dyDescent="0.25">
      <c r="A62" s="1146" t="s">
        <v>145</v>
      </c>
      <c r="B62" s="1147"/>
      <c r="C62" s="1147"/>
      <c r="D62" s="1147"/>
      <c r="E62" s="1147"/>
      <c r="F62" s="1147"/>
      <c r="G62" s="1147"/>
      <c r="H62" s="1148"/>
    </row>
    <row r="63" spans="1:8" ht="25.5" hidden="1" x14ac:dyDescent="0.25">
      <c r="A63" s="32" t="s">
        <v>62</v>
      </c>
      <c r="B63" s="33" t="s">
        <v>125</v>
      </c>
      <c r="C63" s="33" t="s">
        <v>126</v>
      </c>
      <c r="D63" s="33" t="s">
        <v>127</v>
      </c>
      <c r="E63" s="33" t="s">
        <v>128</v>
      </c>
      <c r="F63" s="33" t="s">
        <v>129</v>
      </c>
      <c r="G63" s="33" t="s">
        <v>130</v>
      </c>
      <c r="H63" s="34" t="s">
        <v>131</v>
      </c>
    </row>
    <row r="64" spans="1:8" hidden="1" x14ac:dyDescent="0.25">
      <c r="A64" s="39" t="s">
        <v>139</v>
      </c>
      <c r="B64" s="36"/>
      <c r="C64" s="36"/>
      <c r="D64" s="36"/>
      <c r="E64" s="36"/>
      <c r="F64" s="36"/>
      <c r="G64" s="36"/>
      <c r="H64" s="37" t="e">
        <f>G64/E64</f>
        <v>#DIV/0!</v>
      </c>
    </row>
    <row r="65" spans="1:8" hidden="1" x14ac:dyDescent="0.25">
      <c r="A65" s="39" t="s">
        <v>140</v>
      </c>
      <c r="B65" s="36"/>
      <c r="C65" s="36"/>
      <c r="D65" s="36"/>
      <c r="E65" s="36"/>
      <c r="F65" s="36"/>
      <c r="G65" s="36"/>
      <c r="H65" s="37" t="e">
        <f t="shared" ref="H65:H75" si="1">G65/E65</f>
        <v>#DIV/0!</v>
      </c>
    </row>
    <row r="66" spans="1:8" hidden="1" x14ac:dyDescent="0.25">
      <c r="A66" s="39" t="s">
        <v>141</v>
      </c>
      <c r="B66" s="36"/>
      <c r="C66" s="36"/>
      <c r="D66" s="36"/>
      <c r="E66" s="36"/>
      <c r="F66" s="36"/>
      <c r="G66" s="36"/>
      <c r="H66" s="37" t="e">
        <f t="shared" si="1"/>
        <v>#DIV/0!</v>
      </c>
    </row>
    <row r="67" spans="1:8" hidden="1" x14ac:dyDescent="0.25">
      <c r="A67" s="39" t="s">
        <v>142</v>
      </c>
      <c r="B67" s="36"/>
      <c r="C67" s="36"/>
      <c r="D67" s="36"/>
      <c r="E67" s="36"/>
      <c r="F67" s="36"/>
      <c r="G67" s="36"/>
      <c r="H67" s="37" t="e">
        <f t="shared" si="1"/>
        <v>#DIV/0!</v>
      </c>
    </row>
    <row r="68" spans="1:8" hidden="1" x14ac:dyDescent="0.25">
      <c r="A68" s="39" t="s">
        <v>143</v>
      </c>
      <c r="B68" s="36"/>
      <c r="C68" s="36"/>
      <c r="D68" s="36"/>
      <c r="E68" s="36"/>
      <c r="F68" s="36"/>
      <c r="G68" s="36"/>
      <c r="H68" s="37" t="e">
        <f t="shared" si="1"/>
        <v>#DIV/0!</v>
      </c>
    </row>
    <row r="69" spans="1:8" hidden="1" x14ac:dyDescent="0.25">
      <c r="A69" s="39" t="s">
        <v>144</v>
      </c>
      <c r="B69" s="36"/>
      <c r="C69" s="36"/>
      <c r="D69" s="36"/>
      <c r="E69" s="36"/>
      <c r="F69" s="36"/>
      <c r="G69" s="36"/>
      <c r="H69" s="37" t="e">
        <f t="shared" si="1"/>
        <v>#DIV/0!</v>
      </c>
    </row>
    <row r="70" spans="1:8" hidden="1" x14ac:dyDescent="0.25">
      <c r="A70" s="39" t="s">
        <v>132</v>
      </c>
      <c r="B70" s="36"/>
      <c r="C70" s="36"/>
      <c r="D70" s="36"/>
      <c r="E70" s="36"/>
      <c r="F70" s="36"/>
      <c r="G70" s="36"/>
      <c r="H70" s="37" t="e">
        <f t="shared" si="1"/>
        <v>#DIV/0!</v>
      </c>
    </row>
    <row r="71" spans="1:8" hidden="1" x14ac:dyDescent="0.25">
      <c r="A71" s="39" t="s">
        <v>133</v>
      </c>
      <c r="B71" s="36"/>
      <c r="C71" s="36"/>
      <c r="D71" s="36"/>
      <c r="E71" s="36"/>
      <c r="F71" s="36"/>
      <c r="G71" s="36"/>
      <c r="H71" s="37" t="e">
        <f t="shared" si="1"/>
        <v>#DIV/0!</v>
      </c>
    </row>
    <row r="72" spans="1:8" hidden="1" x14ac:dyDescent="0.25">
      <c r="A72" s="39" t="s">
        <v>134</v>
      </c>
      <c r="B72" s="36"/>
      <c r="C72" s="36"/>
      <c r="D72" s="36"/>
      <c r="E72" s="36"/>
      <c r="F72" s="36"/>
      <c r="G72" s="36"/>
      <c r="H72" s="37" t="e">
        <f t="shared" si="1"/>
        <v>#DIV/0!</v>
      </c>
    </row>
    <row r="73" spans="1:8" hidden="1" x14ac:dyDescent="0.25">
      <c r="A73" s="39" t="s">
        <v>135</v>
      </c>
      <c r="B73" s="36"/>
      <c r="C73" s="36"/>
      <c r="D73" s="36"/>
      <c r="E73" s="36"/>
      <c r="F73" s="36"/>
      <c r="G73" s="36"/>
      <c r="H73" s="37" t="e">
        <f t="shared" si="1"/>
        <v>#DIV/0!</v>
      </c>
    </row>
    <row r="74" spans="1:8" hidden="1" x14ac:dyDescent="0.25">
      <c r="A74" s="39" t="s">
        <v>136</v>
      </c>
      <c r="B74" s="36"/>
      <c r="C74" s="36"/>
      <c r="D74" s="36"/>
      <c r="E74" s="36"/>
      <c r="F74" s="36"/>
      <c r="G74" s="36"/>
      <c r="H74" s="37" t="e">
        <f t="shared" si="1"/>
        <v>#DIV/0!</v>
      </c>
    </row>
    <row r="75" spans="1:8" ht="15.75" hidden="1" thickBot="1" x14ac:dyDescent="0.3">
      <c r="A75" s="40" t="s">
        <v>137</v>
      </c>
      <c r="B75" s="38"/>
      <c r="C75" s="38"/>
      <c r="D75" s="38"/>
      <c r="E75" s="38"/>
      <c r="F75" s="38"/>
      <c r="G75" s="38"/>
      <c r="H75" s="37" t="e">
        <f t="shared" si="1"/>
        <v>#DIV/0!</v>
      </c>
    </row>
    <row r="77" spans="1:8" ht="20.25" hidden="1" x14ac:dyDescent="0.25">
      <c r="A77" s="1146" t="s">
        <v>146</v>
      </c>
      <c r="B77" s="1147"/>
      <c r="C77" s="1147"/>
      <c r="D77" s="1147"/>
      <c r="E77" s="1147"/>
      <c r="F77" s="1147"/>
      <c r="G77" s="1147"/>
      <c r="H77" s="1148"/>
    </row>
    <row r="78" spans="1:8" ht="25.5" hidden="1" x14ac:dyDescent="0.25">
      <c r="A78" s="32" t="s">
        <v>63</v>
      </c>
      <c r="B78" s="33" t="s">
        <v>125</v>
      </c>
      <c r="C78" s="33" t="s">
        <v>126</v>
      </c>
      <c r="D78" s="33" t="s">
        <v>127</v>
      </c>
      <c r="E78" s="33" t="s">
        <v>128</v>
      </c>
      <c r="F78" s="33" t="s">
        <v>129</v>
      </c>
      <c r="G78" s="33" t="s">
        <v>130</v>
      </c>
      <c r="H78" s="34" t="s">
        <v>131</v>
      </c>
    </row>
    <row r="79" spans="1:8" hidden="1" x14ac:dyDescent="0.25">
      <c r="A79" s="39" t="s">
        <v>139</v>
      </c>
      <c r="B79" s="36"/>
      <c r="C79" s="36"/>
      <c r="D79" s="36"/>
      <c r="E79" s="36"/>
      <c r="F79" s="36"/>
      <c r="G79" s="36"/>
      <c r="H79" s="37" t="e">
        <f>G79/E79</f>
        <v>#DIV/0!</v>
      </c>
    </row>
    <row r="80" spans="1:8" hidden="1" x14ac:dyDescent="0.25">
      <c r="A80" s="39" t="s">
        <v>140</v>
      </c>
      <c r="B80" s="36"/>
      <c r="C80" s="36"/>
      <c r="D80" s="36"/>
      <c r="E80" s="36"/>
      <c r="F80" s="36"/>
      <c r="G80" s="36"/>
      <c r="H80" s="37" t="e">
        <f t="shared" ref="H80:H90" si="2">G80/E80</f>
        <v>#DIV/0!</v>
      </c>
    </row>
    <row r="81" spans="1:8" hidden="1" x14ac:dyDescent="0.25">
      <c r="A81" s="39" t="s">
        <v>141</v>
      </c>
      <c r="B81" s="36"/>
      <c r="C81" s="36"/>
      <c r="D81" s="36"/>
      <c r="E81" s="36"/>
      <c r="F81" s="36"/>
      <c r="G81" s="36"/>
      <c r="H81" s="37" t="e">
        <f t="shared" si="2"/>
        <v>#DIV/0!</v>
      </c>
    </row>
    <row r="82" spans="1:8" hidden="1" x14ac:dyDescent="0.25">
      <c r="A82" s="39" t="s">
        <v>142</v>
      </c>
      <c r="B82" s="36"/>
      <c r="C82" s="36"/>
      <c r="D82" s="36"/>
      <c r="E82" s="36"/>
      <c r="F82" s="36"/>
      <c r="G82" s="36"/>
      <c r="H82" s="37" t="e">
        <f t="shared" si="2"/>
        <v>#DIV/0!</v>
      </c>
    </row>
    <row r="83" spans="1:8" hidden="1" x14ac:dyDescent="0.25">
      <c r="A83" s="39" t="s">
        <v>143</v>
      </c>
      <c r="B83" s="36"/>
      <c r="C83" s="36"/>
      <c r="D83" s="36"/>
      <c r="E83" s="36"/>
      <c r="F83" s="36"/>
      <c r="G83" s="36"/>
      <c r="H83" s="37" t="e">
        <f t="shared" si="2"/>
        <v>#DIV/0!</v>
      </c>
    </row>
    <row r="84" spans="1:8" hidden="1" x14ac:dyDescent="0.25">
      <c r="A84" s="39" t="s">
        <v>144</v>
      </c>
      <c r="B84" s="36"/>
      <c r="C84" s="36"/>
      <c r="D84" s="36"/>
      <c r="E84" s="36"/>
      <c r="F84" s="36"/>
      <c r="G84" s="36"/>
      <c r="H84" s="37" t="e">
        <f t="shared" si="2"/>
        <v>#DIV/0!</v>
      </c>
    </row>
    <row r="85" spans="1:8" hidden="1" x14ac:dyDescent="0.25">
      <c r="A85" s="39" t="s">
        <v>132</v>
      </c>
      <c r="B85" s="36"/>
      <c r="C85" s="36"/>
      <c r="D85" s="36"/>
      <c r="E85" s="36"/>
      <c r="F85" s="36"/>
      <c r="G85" s="36"/>
      <c r="H85" s="37" t="e">
        <f t="shared" si="2"/>
        <v>#DIV/0!</v>
      </c>
    </row>
    <row r="86" spans="1:8" hidden="1" x14ac:dyDescent="0.25">
      <c r="A86" s="39" t="s">
        <v>133</v>
      </c>
      <c r="B86" s="36"/>
      <c r="C86" s="36"/>
      <c r="D86" s="36"/>
      <c r="E86" s="36"/>
      <c r="F86" s="36"/>
      <c r="G86" s="36"/>
      <c r="H86" s="37" t="e">
        <f t="shared" si="2"/>
        <v>#DIV/0!</v>
      </c>
    </row>
    <row r="87" spans="1:8" hidden="1" x14ac:dyDescent="0.25">
      <c r="A87" s="39" t="s">
        <v>134</v>
      </c>
      <c r="B87" s="36"/>
      <c r="C87" s="36"/>
      <c r="D87" s="36"/>
      <c r="E87" s="36"/>
      <c r="F87" s="36"/>
      <c r="G87" s="36"/>
      <c r="H87" s="37" t="e">
        <f t="shared" si="2"/>
        <v>#DIV/0!</v>
      </c>
    </row>
    <row r="88" spans="1:8" hidden="1" x14ac:dyDescent="0.25">
      <c r="A88" s="39" t="s">
        <v>135</v>
      </c>
      <c r="B88" s="36"/>
      <c r="C88" s="36"/>
      <c r="D88" s="36"/>
      <c r="E88" s="36"/>
      <c r="F88" s="36"/>
      <c r="G88" s="36"/>
      <c r="H88" s="37" t="e">
        <f t="shared" si="2"/>
        <v>#DIV/0!</v>
      </c>
    </row>
    <row r="89" spans="1:8" hidden="1" x14ac:dyDescent="0.25">
      <c r="A89" s="39" t="s">
        <v>136</v>
      </c>
      <c r="B89" s="36"/>
      <c r="C89" s="36"/>
      <c r="D89" s="36"/>
      <c r="E89" s="36"/>
      <c r="F89" s="36"/>
      <c r="G89" s="36"/>
      <c r="H89" s="37" t="e">
        <f t="shared" si="2"/>
        <v>#DIV/0!</v>
      </c>
    </row>
    <row r="90" spans="1:8" ht="15.75" hidden="1" thickBot="1" x14ac:dyDescent="0.3">
      <c r="A90" s="40" t="s">
        <v>137</v>
      </c>
      <c r="B90" s="38"/>
      <c r="C90" s="38"/>
      <c r="D90" s="38"/>
      <c r="E90" s="38"/>
      <c r="F90" s="38"/>
      <c r="G90" s="38"/>
      <c r="H90" s="37" t="e">
        <f t="shared" si="2"/>
        <v>#DIV/0!</v>
      </c>
    </row>
    <row r="91" spans="1:8" ht="15.75" hidden="1" thickBot="1" x14ac:dyDescent="0.3"/>
    <row r="92" spans="1:8" ht="20.25" hidden="1" x14ac:dyDescent="0.25">
      <c r="A92" s="1146" t="s">
        <v>147</v>
      </c>
      <c r="B92" s="1147"/>
      <c r="C92" s="1147"/>
      <c r="D92" s="1147"/>
      <c r="E92" s="1147"/>
      <c r="F92" s="1147"/>
      <c r="G92" s="1147"/>
      <c r="H92" s="1148"/>
    </row>
    <row r="93" spans="1:8" ht="25.5" hidden="1" x14ac:dyDescent="0.25">
      <c r="A93" s="32" t="s">
        <v>64</v>
      </c>
      <c r="B93" s="33" t="s">
        <v>125</v>
      </c>
      <c r="C93" s="33" t="s">
        <v>126</v>
      </c>
      <c r="D93" s="33" t="s">
        <v>127</v>
      </c>
      <c r="E93" s="33" t="s">
        <v>128</v>
      </c>
      <c r="F93" s="33" t="s">
        <v>129</v>
      </c>
      <c r="G93" s="33" t="s">
        <v>130</v>
      </c>
      <c r="H93" s="34" t="s">
        <v>131</v>
      </c>
    </row>
    <row r="94" spans="1:8" hidden="1" x14ac:dyDescent="0.25">
      <c r="A94" s="39" t="s">
        <v>139</v>
      </c>
      <c r="B94" s="36"/>
      <c r="C94" s="36"/>
      <c r="D94" s="36"/>
      <c r="E94" s="36"/>
      <c r="F94" s="36"/>
      <c r="G94" s="36"/>
      <c r="H94" s="37" t="e">
        <f>G94/E94</f>
        <v>#DIV/0!</v>
      </c>
    </row>
    <row r="95" spans="1:8" hidden="1" x14ac:dyDescent="0.25">
      <c r="A95" s="39" t="s">
        <v>140</v>
      </c>
      <c r="B95" s="36"/>
      <c r="C95" s="36"/>
      <c r="D95" s="36"/>
      <c r="E95" s="36"/>
      <c r="F95" s="36"/>
      <c r="G95" s="36"/>
      <c r="H95" s="37" t="e">
        <f t="shared" ref="H95:H105" si="3">G95/E95</f>
        <v>#DIV/0!</v>
      </c>
    </row>
    <row r="96" spans="1:8" hidden="1" x14ac:dyDescent="0.25">
      <c r="A96" s="39" t="s">
        <v>141</v>
      </c>
      <c r="B96" s="36"/>
      <c r="C96" s="36"/>
      <c r="D96" s="36"/>
      <c r="E96" s="36"/>
      <c r="F96" s="36"/>
      <c r="G96" s="36"/>
      <c r="H96" s="37" t="e">
        <f t="shared" si="3"/>
        <v>#DIV/0!</v>
      </c>
    </row>
    <row r="97" spans="1:17" hidden="1" x14ac:dyDescent="0.25">
      <c r="A97" s="39" t="s">
        <v>142</v>
      </c>
      <c r="B97" s="36"/>
      <c r="C97" s="36"/>
      <c r="D97" s="36"/>
      <c r="E97" s="36"/>
      <c r="F97" s="36"/>
      <c r="G97" s="36"/>
      <c r="H97" s="37" t="e">
        <f t="shared" si="3"/>
        <v>#DIV/0!</v>
      </c>
    </row>
    <row r="98" spans="1:17" hidden="1" x14ac:dyDescent="0.25">
      <c r="A98" s="39" t="s">
        <v>143</v>
      </c>
      <c r="B98" s="36"/>
      <c r="C98" s="36"/>
      <c r="D98" s="36"/>
      <c r="E98" s="36"/>
      <c r="F98" s="36"/>
      <c r="G98" s="36"/>
      <c r="H98" s="37" t="e">
        <f t="shared" si="3"/>
        <v>#DIV/0!</v>
      </c>
    </row>
    <row r="99" spans="1:17" hidden="1" x14ac:dyDescent="0.25">
      <c r="A99" s="39" t="s">
        <v>144</v>
      </c>
      <c r="B99" s="36"/>
      <c r="C99" s="36"/>
      <c r="D99" s="36"/>
      <c r="E99" s="36"/>
      <c r="F99" s="36"/>
      <c r="G99" s="36"/>
      <c r="H99" s="37" t="e">
        <f t="shared" si="3"/>
        <v>#DIV/0!</v>
      </c>
    </row>
    <row r="100" spans="1:17" hidden="1" x14ac:dyDescent="0.25">
      <c r="A100" s="39" t="s">
        <v>132</v>
      </c>
      <c r="B100" s="36"/>
      <c r="C100" s="36"/>
      <c r="D100" s="36"/>
      <c r="E100" s="36"/>
      <c r="F100" s="36"/>
      <c r="G100" s="36"/>
      <c r="H100" s="37" t="e">
        <f t="shared" si="3"/>
        <v>#DIV/0!</v>
      </c>
    </row>
    <row r="101" spans="1:17" hidden="1" x14ac:dyDescent="0.25">
      <c r="A101" s="39" t="s">
        <v>133</v>
      </c>
      <c r="B101" s="36"/>
      <c r="C101" s="36"/>
      <c r="D101" s="36"/>
      <c r="E101" s="36"/>
      <c r="F101" s="36"/>
      <c r="G101" s="36"/>
      <c r="H101" s="37" t="e">
        <f t="shared" si="3"/>
        <v>#DIV/0!</v>
      </c>
    </row>
    <row r="102" spans="1:17" hidden="1" x14ac:dyDescent="0.25">
      <c r="A102" s="39" t="s">
        <v>134</v>
      </c>
      <c r="B102" s="36"/>
      <c r="C102" s="36"/>
      <c r="D102" s="36"/>
      <c r="E102" s="36"/>
      <c r="F102" s="36"/>
      <c r="G102" s="36"/>
      <c r="H102" s="37" t="e">
        <f t="shared" si="3"/>
        <v>#DIV/0!</v>
      </c>
    </row>
    <row r="103" spans="1:17" hidden="1" x14ac:dyDescent="0.25">
      <c r="A103" s="39" t="s">
        <v>135</v>
      </c>
      <c r="B103" s="36"/>
      <c r="C103" s="36"/>
      <c r="D103" s="36"/>
      <c r="E103" s="36"/>
      <c r="F103" s="36"/>
      <c r="G103" s="36"/>
      <c r="H103" s="37" t="e">
        <f t="shared" si="3"/>
        <v>#DIV/0!</v>
      </c>
    </row>
    <row r="104" spans="1:17" hidden="1" x14ac:dyDescent="0.25">
      <c r="A104" s="39" t="s">
        <v>136</v>
      </c>
      <c r="B104" s="36"/>
      <c r="C104" s="36"/>
      <c r="D104" s="36"/>
      <c r="E104" s="36"/>
      <c r="F104" s="36"/>
      <c r="G104" s="36"/>
      <c r="H104" s="37" t="e">
        <f t="shared" si="3"/>
        <v>#DIV/0!</v>
      </c>
    </row>
    <row r="105" spans="1:17" ht="15.75" hidden="1" thickBot="1" x14ac:dyDescent="0.3">
      <c r="A105" s="40" t="s">
        <v>137</v>
      </c>
      <c r="B105" s="38"/>
      <c r="C105" s="38"/>
      <c r="D105" s="38"/>
      <c r="E105" s="38"/>
      <c r="F105" s="38"/>
      <c r="G105" s="38"/>
      <c r="H105" s="37" t="e">
        <f t="shared" si="3"/>
        <v>#DIV/0!</v>
      </c>
    </row>
    <row r="107" spans="1:17" ht="21" hidden="1" thickBot="1" x14ac:dyDescent="0.3">
      <c r="A107" s="1149" t="s">
        <v>148</v>
      </c>
      <c r="B107" s="1150"/>
      <c r="C107" s="1228"/>
      <c r="D107" s="1228"/>
      <c r="E107" s="1228"/>
      <c r="F107" s="1228"/>
      <c r="G107" s="1228"/>
      <c r="H107" s="1228"/>
      <c r="I107" s="1228"/>
      <c r="J107" s="1228"/>
      <c r="K107" s="1228"/>
      <c r="L107" s="1228"/>
      <c r="M107" s="1228"/>
      <c r="N107" s="1229"/>
    </row>
    <row r="108" spans="1:17" ht="38.25" hidden="1" x14ac:dyDescent="0.25">
      <c r="A108" s="32" t="s">
        <v>49</v>
      </c>
      <c r="B108" s="88" t="s">
        <v>149</v>
      </c>
      <c r="C108" s="87" t="s">
        <v>150</v>
      </c>
      <c r="D108" s="59" t="s">
        <v>151</v>
      </c>
      <c r="E108" s="59" t="s">
        <v>152</v>
      </c>
      <c r="F108" s="59" t="s">
        <v>153</v>
      </c>
      <c r="G108" s="59" t="s">
        <v>154</v>
      </c>
      <c r="H108" s="59" t="s">
        <v>155</v>
      </c>
      <c r="I108" s="59" t="s">
        <v>156</v>
      </c>
      <c r="J108" s="60" t="s">
        <v>157</v>
      </c>
      <c r="K108" s="59" t="s">
        <v>158</v>
      </c>
      <c r="L108" s="59" t="s">
        <v>159</v>
      </c>
      <c r="M108" s="59" t="s">
        <v>160</v>
      </c>
      <c r="N108" s="61" t="s">
        <v>161</v>
      </c>
      <c r="Q108" s="103">
        <f>J114-J113</f>
        <v>9.9999999999999978E-2</v>
      </c>
    </row>
    <row r="109" spans="1:17" hidden="1" x14ac:dyDescent="0.25">
      <c r="A109" s="35" t="s">
        <v>132</v>
      </c>
      <c r="B109" s="1222" t="s">
        <v>217</v>
      </c>
      <c r="C109" s="1225" t="s">
        <v>218</v>
      </c>
      <c r="D109" s="1230" t="s">
        <v>223</v>
      </c>
      <c r="E109" s="1216" t="s">
        <v>219</v>
      </c>
      <c r="F109" s="1221">
        <v>100</v>
      </c>
      <c r="G109" s="1221">
        <v>8</v>
      </c>
      <c r="H109" s="20">
        <v>1</v>
      </c>
      <c r="I109" s="36"/>
      <c r="J109" s="36">
        <f>I109/H109</f>
        <v>0</v>
      </c>
      <c r="K109" s="36"/>
      <c r="L109" s="36"/>
      <c r="M109" s="85" t="s">
        <v>71</v>
      </c>
      <c r="N109" s="37"/>
      <c r="O109" s="99">
        <f t="shared" ref="O109:O114" si="4">LEN(N109)</f>
        <v>0</v>
      </c>
    </row>
    <row r="110" spans="1:17" hidden="1" x14ac:dyDescent="0.25">
      <c r="A110" s="35" t="s">
        <v>133</v>
      </c>
      <c r="B110" s="1223"/>
      <c r="C110" s="1226"/>
      <c r="D110" s="1063"/>
      <c r="E110" s="1063"/>
      <c r="F110" s="1198"/>
      <c r="G110" s="1198"/>
      <c r="H110" s="20">
        <v>1</v>
      </c>
      <c r="I110" s="36"/>
      <c r="J110" s="36">
        <f>I110/H110</f>
        <v>0</v>
      </c>
      <c r="K110" s="36"/>
      <c r="L110" s="36"/>
      <c r="M110" s="85" t="s">
        <v>71</v>
      </c>
      <c r="N110" s="37"/>
      <c r="O110" s="99">
        <f t="shared" si="4"/>
        <v>0</v>
      </c>
    </row>
    <row r="111" spans="1:17" hidden="1" x14ac:dyDescent="0.25">
      <c r="A111" s="35" t="s">
        <v>134</v>
      </c>
      <c r="B111" s="1223"/>
      <c r="C111" s="1226"/>
      <c r="D111" s="1063"/>
      <c r="E111" s="1063"/>
      <c r="F111" s="1198"/>
      <c r="G111" s="1198"/>
      <c r="H111" s="20">
        <v>1</v>
      </c>
      <c r="I111" s="36"/>
      <c r="J111" s="36">
        <f>I111/H111</f>
        <v>0</v>
      </c>
      <c r="K111" s="36"/>
      <c r="L111" s="36"/>
      <c r="M111" s="85" t="s">
        <v>71</v>
      </c>
      <c r="N111" s="37"/>
      <c r="O111" s="99">
        <f t="shared" si="4"/>
        <v>0</v>
      </c>
    </row>
    <row r="112" spans="1:17" s="71" customFormat="1" hidden="1" x14ac:dyDescent="0.25">
      <c r="A112" s="72" t="s">
        <v>135</v>
      </c>
      <c r="B112" s="1223"/>
      <c r="C112" s="1226"/>
      <c r="D112" s="1063"/>
      <c r="E112" s="1063"/>
      <c r="F112" s="1198"/>
      <c r="G112" s="1198"/>
      <c r="H112" s="20">
        <v>1</v>
      </c>
      <c r="I112" s="94">
        <v>0.4</v>
      </c>
      <c r="J112" s="104">
        <f>I112/H112</f>
        <v>0.4</v>
      </c>
      <c r="K112" s="94"/>
      <c r="L112" s="94"/>
      <c r="M112" s="20" t="s">
        <v>71</v>
      </c>
      <c r="N112" s="129" t="s">
        <v>249</v>
      </c>
      <c r="O112" s="99">
        <f t="shared" si="4"/>
        <v>190</v>
      </c>
    </row>
    <row r="113" spans="1:15" hidden="1" x14ac:dyDescent="0.25">
      <c r="A113" s="35" t="s">
        <v>136</v>
      </c>
      <c r="B113" s="1223"/>
      <c r="C113" s="1226"/>
      <c r="D113" s="1063"/>
      <c r="E113" s="1063"/>
      <c r="F113" s="1198"/>
      <c r="G113" s="1198"/>
      <c r="H113" s="20">
        <v>1</v>
      </c>
      <c r="I113" s="36">
        <v>0.9</v>
      </c>
      <c r="J113" s="105">
        <f>+I113</f>
        <v>0.9</v>
      </c>
      <c r="K113" s="36"/>
      <c r="L113" s="36"/>
      <c r="M113" s="85" t="s">
        <v>71</v>
      </c>
      <c r="N113" s="37" t="s">
        <v>258</v>
      </c>
      <c r="O113" s="99">
        <f t="shared" si="4"/>
        <v>199</v>
      </c>
    </row>
    <row r="114" spans="1:15" ht="15.75" hidden="1" thickBot="1" x14ac:dyDescent="0.3">
      <c r="A114" s="106" t="s">
        <v>137</v>
      </c>
      <c r="B114" s="1224"/>
      <c r="C114" s="1227"/>
      <c r="D114" s="1207"/>
      <c r="E114" s="1207"/>
      <c r="F114" s="1199"/>
      <c r="G114" s="1199"/>
      <c r="H114" s="107">
        <v>1</v>
      </c>
      <c r="I114" s="108">
        <v>1</v>
      </c>
      <c r="J114" s="109">
        <v>1</v>
      </c>
      <c r="K114" s="108"/>
      <c r="L114" s="108"/>
      <c r="M114" s="110" t="s">
        <v>71</v>
      </c>
      <c r="N114" s="111" t="s">
        <v>259</v>
      </c>
      <c r="O114" s="99">
        <f t="shared" si="4"/>
        <v>193</v>
      </c>
    </row>
    <row r="115" spans="1:15" hidden="1" x14ac:dyDescent="0.25">
      <c r="A115" s="57"/>
      <c r="B115" s="100"/>
      <c r="C115" s="100"/>
      <c r="D115" s="100"/>
      <c r="E115" s="100"/>
      <c r="F115" s="3"/>
      <c r="G115" s="3"/>
      <c r="H115" s="3"/>
      <c r="O115" s="100"/>
    </row>
    <row r="116" spans="1:15" ht="15.75" hidden="1" thickBot="1" x14ac:dyDescent="0.3">
      <c r="A116" s="57"/>
      <c r="B116" s="100"/>
      <c r="C116" s="100"/>
      <c r="D116" s="100"/>
      <c r="E116" s="100"/>
      <c r="F116" s="3"/>
      <c r="G116" s="3"/>
      <c r="H116" s="3"/>
      <c r="O116" s="100"/>
    </row>
    <row r="117" spans="1:15" ht="38.25" hidden="1" x14ac:dyDescent="0.25">
      <c r="A117" s="58" t="s">
        <v>49</v>
      </c>
      <c r="B117" s="86" t="s">
        <v>149</v>
      </c>
      <c r="C117" s="87" t="s">
        <v>150</v>
      </c>
      <c r="D117" s="59" t="s">
        <v>151</v>
      </c>
      <c r="E117" s="59" t="s">
        <v>152</v>
      </c>
      <c r="F117" s="59" t="s">
        <v>153</v>
      </c>
      <c r="G117" s="59" t="s">
        <v>154</v>
      </c>
      <c r="H117" s="59" t="s">
        <v>155</v>
      </c>
      <c r="I117" s="59" t="s">
        <v>156</v>
      </c>
      <c r="J117" s="60" t="s">
        <v>157</v>
      </c>
      <c r="K117" s="59" t="s">
        <v>158</v>
      </c>
      <c r="L117" s="59" t="s">
        <v>159</v>
      </c>
      <c r="M117" s="59" t="s">
        <v>160</v>
      </c>
      <c r="N117" s="61" t="s">
        <v>161</v>
      </c>
      <c r="O117" s="100"/>
    </row>
    <row r="118" spans="1:15" hidden="1" x14ac:dyDescent="0.25">
      <c r="A118" s="35" t="s">
        <v>132</v>
      </c>
      <c r="B118" s="1222" t="s">
        <v>220</v>
      </c>
      <c r="C118" s="1225" t="s">
        <v>221</v>
      </c>
      <c r="D118" s="1216" t="s">
        <v>222</v>
      </c>
      <c r="E118" s="1216" t="s">
        <v>224</v>
      </c>
      <c r="F118" s="1221">
        <v>100</v>
      </c>
      <c r="G118" s="1221">
        <v>370</v>
      </c>
      <c r="H118" s="20">
        <v>5</v>
      </c>
      <c r="I118" s="36"/>
      <c r="J118" s="36">
        <f t="shared" ref="J118:J123" si="5">I118/H118</f>
        <v>0</v>
      </c>
      <c r="K118" s="36"/>
      <c r="L118" s="36"/>
      <c r="M118" s="85" t="s">
        <v>71</v>
      </c>
      <c r="N118" s="37"/>
      <c r="O118" s="99">
        <f t="shared" ref="O118:O123" si="6">LEN(N118)</f>
        <v>0</v>
      </c>
    </row>
    <row r="119" spans="1:15" hidden="1" x14ac:dyDescent="0.25">
      <c r="A119" s="35" t="s">
        <v>133</v>
      </c>
      <c r="B119" s="1223"/>
      <c r="C119" s="1226"/>
      <c r="D119" s="1063"/>
      <c r="E119" s="1063"/>
      <c r="F119" s="1198"/>
      <c r="G119" s="1198"/>
      <c r="H119" s="20">
        <v>5</v>
      </c>
      <c r="I119" s="36"/>
      <c r="J119" s="36">
        <f t="shared" si="5"/>
        <v>0</v>
      </c>
      <c r="K119" s="36"/>
      <c r="L119" s="36"/>
      <c r="M119" s="85" t="s">
        <v>71</v>
      </c>
      <c r="N119" s="37"/>
      <c r="O119" s="99">
        <f t="shared" si="6"/>
        <v>0</v>
      </c>
    </row>
    <row r="120" spans="1:15" hidden="1" x14ac:dyDescent="0.25">
      <c r="A120" s="35" t="s">
        <v>134</v>
      </c>
      <c r="B120" s="1223"/>
      <c r="C120" s="1226"/>
      <c r="D120" s="1063"/>
      <c r="E120" s="1063"/>
      <c r="F120" s="1198"/>
      <c r="G120" s="1198"/>
      <c r="H120" s="20">
        <v>5</v>
      </c>
      <c r="I120" s="36"/>
      <c r="J120" s="36">
        <f t="shared" si="5"/>
        <v>0</v>
      </c>
      <c r="K120" s="36"/>
      <c r="L120" s="36"/>
      <c r="M120" s="85" t="s">
        <v>71</v>
      </c>
      <c r="N120" s="37"/>
      <c r="O120" s="99">
        <f t="shared" si="6"/>
        <v>0</v>
      </c>
    </row>
    <row r="121" spans="1:15" s="71" customFormat="1" hidden="1" x14ac:dyDescent="0.25">
      <c r="A121" s="72" t="s">
        <v>135</v>
      </c>
      <c r="B121" s="1223"/>
      <c r="C121" s="1226"/>
      <c r="D121" s="1063"/>
      <c r="E121" s="1063"/>
      <c r="F121" s="1198"/>
      <c r="G121" s="1198"/>
      <c r="H121" s="20">
        <v>5</v>
      </c>
      <c r="I121" s="94">
        <v>1.54</v>
      </c>
      <c r="J121" s="104">
        <f t="shared" si="5"/>
        <v>0.308</v>
      </c>
      <c r="K121" s="94"/>
      <c r="L121" s="94"/>
      <c r="M121" s="20" t="s">
        <v>71</v>
      </c>
      <c r="N121" s="129" t="s">
        <v>244</v>
      </c>
      <c r="O121" s="130">
        <f t="shared" si="6"/>
        <v>200</v>
      </c>
    </row>
    <row r="122" spans="1:15" hidden="1" x14ac:dyDescent="0.25">
      <c r="A122" s="35" t="s">
        <v>136</v>
      </c>
      <c r="B122" s="1223"/>
      <c r="C122" s="1226"/>
      <c r="D122" s="1063"/>
      <c r="E122" s="1063"/>
      <c r="F122" s="1198"/>
      <c r="G122" s="1198"/>
      <c r="H122" s="20">
        <v>5</v>
      </c>
      <c r="I122" s="36">
        <v>2.54</v>
      </c>
      <c r="J122" s="112">
        <f t="shared" si="5"/>
        <v>0.50800000000000001</v>
      </c>
      <c r="K122" s="36"/>
      <c r="L122" s="36"/>
      <c r="M122" s="85" t="s">
        <v>71</v>
      </c>
      <c r="N122" s="37" t="s">
        <v>251</v>
      </c>
      <c r="O122" s="99">
        <f t="shared" si="6"/>
        <v>121</v>
      </c>
    </row>
    <row r="123" spans="1:15" ht="15.75" hidden="1" thickBot="1" x14ac:dyDescent="0.3">
      <c r="A123" s="106" t="s">
        <v>137</v>
      </c>
      <c r="B123" s="1224"/>
      <c r="C123" s="1227"/>
      <c r="D123" s="1207"/>
      <c r="E123" s="1207"/>
      <c r="F123" s="1199"/>
      <c r="G123" s="1199"/>
      <c r="H123" s="107">
        <v>5</v>
      </c>
      <c r="I123" s="108">
        <v>5.29</v>
      </c>
      <c r="J123" s="113">
        <f t="shared" si="5"/>
        <v>1.0580000000000001</v>
      </c>
      <c r="K123" s="108"/>
      <c r="L123" s="108"/>
      <c r="M123" s="110" t="s">
        <v>71</v>
      </c>
      <c r="N123" s="111" t="s">
        <v>260</v>
      </c>
      <c r="O123" s="99">
        <f t="shared" si="6"/>
        <v>121</v>
      </c>
    </row>
    <row r="124" spans="1:15" hidden="1" x14ac:dyDescent="0.25">
      <c r="A124" s="57"/>
      <c r="B124" s="100"/>
      <c r="C124" s="100"/>
      <c r="D124" s="100"/>
      <c r="E124" s="100"/>
      <c r="F124" s="3"/>
      <c r="G124" s="3"/>
      <c r="H124" s="3"/>
      <c r="O124" s="100"/>
    </row>
    <row r="125" spans="1:15" ht="15.75" hidden="1" thickBot="1" x14ac:dyDescent="0.3">
      <c r="A125" s="57"/>
      <c r="B125" s="100"/>
      <c r="C125" s="100"/>
      <c r="D125" s="100"/>
      <c r="E125" s="100"/>
      <c r="F125" s="3"/>
      <c r="G125" s="3"/>
      <c r="H125" s="3"/>
      <c r="O125" s="100"/>
    </row>
    <row r="126" spans="1:15" ht="38.25" hidden="1" x14ac:dyDescent="0.25">
      <c r="A126" s="58" t="s">
        <v>49</v>
      </c>
      <c r="B126" s="86" t="s">
        <v>149</v>
      </c>
      <c r="C126" s="87" t="s">
        <v>150</v>
      </c>
      <c r="D126" s="59" t="s">
        <v>151</v>
      </c>
      <c r="E126" s="59" t="s">
        <v>152</v>
      </c>
      <c r="F126" s="59" t="s">
        <v>153</v>
      </c>
      <c r="G126" s="59" t="s">
        <v>154</v>
      </c>
      <c r="H126" s="59" t="s">
        <v>155</v>
      </c>
      <c r="I126" s="59" t="s">
        <v>156</v>
      </c>
      <c r="J126" s="60" t="s">
        <v>157</v>
      </c>
      <c r="K126" s="59" t="s">
        <v>158</v>
      </c>
      <c r="L126" s="59" t="s">
        <v>159</v>
      </c>
      <c r="M126" s="59" t="s">
        <v>160</v>
      </c>
      <c r="N126" s="61" t="s">
        <v>161</v>
      </c>
      <c r="O126" s="100"/>
    </row>
    <row r="127" spans="1:15" hidden="1" x14ac:dyDescent="0.25">
      <c r="A127" s="35" t="s">
        <v>132</v>
      </c>
      <c r="B127" s="1222" t="s">
        <v>220</v>
      </c>
      <c r="C127" s="1225" t="s">
        <v>221</v>
      </c>
      <c r="D127" s="1216" t="s">
        <v>225</v>
      </c>
      <c r="E127" s="1216" t="s">
        <v>224</v>
      </c>
      <c r="F127" s="1221">
        <v>100</v>
      </c>
      <c r="G127" s="1221">
        <v>590</v>
      </c>
      <c r="H127" s="20">
        <v>54</v>
      </c>
      <c r="I127" s="36"/>
      <c r="J127" s="36">
        <f t="shared" ref="J127:J132" si="7">I127/H127</f>
        <v>0</v>
      </c>
      <c r="K127" s="36"/>
      <c r="L127" s="36"/>
      <c r="M127" s="85" t="s">
        <v>71</v>
      </c>
      <c r="N127" s="37"/>
      <c r="O127" s="99">
        <f t="shared" ref="O127:O132" si="8">LEN(N127)</f>
        <v>0</v>
      </c>
    </row>
    <row r="128" spans="1:15" hidden="1" x14ac:dyDescent="0.25">
      <c r="A128" s="35" t="s">
        <v>133</v>
      </c>
      <c r="B128" s="1223"/>
      <c r="C128" s="1226"/>
      <c r="D128" s="1063"/>
      <c r="E128" s="1063"/>
      <c r="F128" s="1198"/>
      <c r="G128" s="1198"/>
      <c r="H128" s="20">
        <v>54</v>
      </c>
      <c r="I128" s="36"/>
      <c r="J128" s="36">
        <f t="shared" si="7"/>
        <v>0</v>
      </c>
      <c r="K128" s="36"/>
      <c r="L128" s="36"/>
      <c r="M128" s="85" t="s">
        <v>71</v>
      </c>
      <c r="N128" s="37"/>
      <c r="O128" s="99">
        <f t="shared" si="8"/>
        <v>0</v>
      </c>
    </row>
    <row r="129" spans="1:15" hidden="1" x14ac:dyDescent="0.25">
      <c r="A129" s="35" t="s">
        <v>134</v>
      </c>
      <c r="B129" s="1223"/>
      <c r="C129" s="1226"/>
      <c r="D129" s="1063"/>
      <c r="E129" s="1063"/>
      <c r="F129" s="1198"/>
      <c r="G129" s="1198"/>
      <c r="H129" s="20">
        <v>54</v>
      </c>
      <c r="I129" s="36"/>
      <c r="J129" s="36">
        <f t="shared" si="7"/>
        <v>0</v>
      </c>
      <c r="K129" s="36"/>
      <c r="L129" s="36"/>
      <c r="M129" s="85" t="s">
        <v>71</v>
      </c>
      <c r="N129" s="37"/>
      <c r="O129" s="99">
        <f t="shared" si="8"/>
        <v>0</v>
      </c>
    </row>
    <row r="130" spans="1:15" s="71" customFormat="1" hidden="1" x14ac:dyDescent="0.25">
      <c r="A130" s="72" t="s">
        <v>135</v>
      </c>
      <c r="B130" s="1223"/>
      <c r="C130" s="1226"/>
      <c r="D130" s="1063"/>
      <c r="E130" s="1063"/>
      <c r="F130" s="1198"/>
      <c r="G130" s="1198"/>
      <c r="H130" s="20">
        <v>54</v>
      </c>
      <c r="I130" s="94">
        <v>4.24</v>
      </c>
      <c r="J130" s="104">
        <f t="shared" si="7"/>
        <v>7.8518518518518529E-2</v>
      </c>
      <c r="K130" s="94"/>
      <c r="L130" s="94"/>
      <c r="M130" s="20" t="s">
        <v>71</v>
      </c>
      <c r="N130" s="129" t="s">
        <v>248</v>
      </c>
      <c r="O130" s="130">
        <f t="shared" si="8"/>
        <v>170</v>
      </c>
    </row>
    <row r="131" spans="1:15" hidden="1" x14ac:dyDescent="0.25">
      <c r="A131" s="35" t="s">
        <v>136</v>
      </c>
      <c r="B131" s="1223"/>
      <c r="C131" s="1226"/>
      <c r="D131" s="1063"/>
      <c r="E131" s="1063"/>
      <c r="F131" s="1198"/>
      <c r="G131" s="1198"/>
      <c r="H131" s="20">
        <v>54</v>
      </c>
      <c r="I131" s="36">
        <v>4.8099999999999996</v>
      </c>
      <c r="J131" s="114">
        <f t="shared" si="7"/>
        <v>8.9074074074074069E-2</v>
      </c>
      <c r="K131" s="36"/>
      <c r="L131" s="36"/>
      <c r="M131" s="85" t="s">
        <v>71</v>
      </c>
      <c r="N131" s="37" t="s">
        <v>252</v>
      </c>
      <c r="O131" s="99">
        <f t="shared" si="8"/>
        <v>200</v>
      </c>
    </row>
    <row r="132" spans="1:15" ht="15.75" hidden="1" thickBot="1" x14ac:dyDescent="0.3">
      <c r="A132" s="106" t="s">
        <v>137</v>
      </c>
      <c r="B132" s="1224"/>
      <c r="C132" s="1227"/>
      <c r="D132" s="1207"/>
      <c r="E132" s="1207"/>
      <c r="F132" s="1199"/>
      <c r="G132" s="1199"/>
      <c r="H132" s="107">
        <v>54</v>
      </c>
      <c r="I132" s="108">
        <v>5.24</v>
      </c>
      <c r="J132" s="113">
        <f t="shared" si="7"/>
        <v>9.7037037037037047E-2</v>
      </c>
      <c r="K132" s="108"/>
      <c r="L132" s="108"/>
      <c r="M132" s="110" t="s">
        <v>71</v>
      </c>
      <c r="N132" s="111" t="s">
        <v>261</v>
      </c>
      <c r="O132" s="99">
        <f t="shared" si="8"/>
        <v>198</v>
      </c>
    </row>
    <row r="133" spans="1:15" hidden="1" x14ac:dyDescent="0.25">
      <c r="A133" s="57"/>
      <c r="B133" s="100"/>
      <c r="C133" s="100"/>
      <c r="D133" s="100"/>
      <c r="E133" s="100"/>
      <c r="F133" s="3"/>
      <c r="G133" s="3"/>
      <c r="H133" s="3"/>
      <c r="O133" s="100"/>
    </row>
    <row r="134" spans="1:15" ht="15.75" hidden="1" thickBot="1" x14ac:dyDescent="0.3">
      <c r="A134" s="57"/>
      <c r="B134" s="100"/>
      <c r="C134" s="100"/>
      <c r="D134" s="100"/>
      <c r="E134" s="100"/>
      <c r="F134" s="3"/>
      <c r="G134" s="3"/>
      <c r="H134" s="3"/>
      <c r="O134" s="100"/>
    </row>
    <row r="135" spans="1:15" ht="38.25" hidden="1" x14ac:dyDescent="0.25">
      <c r="A135" s="58" t="s">
        <v>49</v>
      </c>
      <c r="B135" s="59" t="s">
        <v>149</v>
      </c>
      <c r="C135" s="59" t="s">
        <v>150</v>
      </c>
      <c r="D135" s="59" t="s">
        <v>151</v>
      </c>
      <c r="E135" s="59" t="s">
        <v>152</v>
      </c>
      <c r="F135" s="59" t="s">
        <v>153</v>
      </c>
      <c r="G135" s="59" t="s">
        <v>154</v>
      </c>
      <c r="H135" s="59" t="s">
        <v>155</v>
      </c>
      <c r="I135" s="59" t="s">
        <v>156</v>
      </c>
      <c r="J135" s="60" t="s">
        <v>157</v>
      </c>
      <c r="K135" s="59" t="s">
        <v>158</v>
      </c>
      <c r="L135" s="59" t="s">
        <v>159</v>
      </c>
      <c r="M135" s="59" t="s">
        <v>160</v>
      </c>
      <c r="N135" s="61" t="s">
        <v>161</v>
      </c>
      <c r="O135" s="100"/>
    </row>
    <row r="136" spans="1:15" hidden="1" x14ac:dyDescent="0.25">
      <c r="A136" s="35" t="s">
        <v>132</v>
      </c>
      <c r="B136" s="1216" t="s">
        <v>226</v>
      </c>
      <c r="C136" s="1216" t="s">
        <v>227</v>
      </c>
      <c r="D136" s="1216" t="s">
        <v>228</v>
      </c>
      <c r="E136" s="1221" t="s">
        <v>219</v>
      </c>
      <c r="F136" s="1221">
        <v>100</v>
      </c>
      <c r="G136" s="1221">
        <v>4</v>
      </c>
      <c r="H136" s="95">
        <v>0.27</v>
      </c>
      <c r="I136" s="36"/>
      <c r="J136" s="36">
        <f t="shared" ref="J136:J141" si="9">I136/H136</f>
        <v>0</v>
      </c>
      <c r="K136" s="36"/>
      <c r="L136" s="36"/>
      <c r="M136" s="85" t="s">
        <v>71</v>
      </c>
      <c r="N136" s="37"/>
      <c r="O136" s="99">
        <f t="shared" ref="O136:O141" si="10">LEN(N136)</f>
        <v>0</v>
      </c>
    </row>
    <row r="137" spans="1:15" hidden="1" x14ac:dyDescent="0.25">
      <c r="A137" s="35" t="s">
        <v>133</v>
      </c>
      <c r="B137" s="1063"/>
      <c r="C137" s="1063"/>
      <c r="D137" s="1063"/>
      <c r="E137" s="1198"/>
      <c r="F137" s="1198"/>
      <c r="G137" s="1198"/>
      <c r="H137" s="95">
        <v>0.27</v>
      </c>
      <c r="I137" s="36"/>
      <c r="J137" s="36">
        <f t="shared" si="9"/>
        <v>0</v>
      </c>
      <c r="K137" s="36"/>
      <c r="L137" s="36"/>
      <c r="M137" s="85" t="s">
        <v>71</v>
      </c>
      <c r="N137" s="37"/>
      <c r="O137" s="99">
        <f t="shared" si="10"/>
        <v>0</v>
      </c>
    </row>
    <row r="138" spans="1:15" hidden="1" x14ac:dyDescent="0.25">
      <c r="A138" s="35" t="s">
        <v>134</v>
      </c>
      <c r="B138" s="1063"/>
      <c r="C138" s="1063"/>
      <c r="D138" s="1063"/>
      <c r="E138" s="1198"/>
      <c r="F138" s="1198"/>
      <c r="G138" s="1198"/>
      <c r="H138" s="95">
        <v>0.27</v>
      </c>
      <c r="I138" s="36"/>
      <c r="J138" s="36">
        <f t="shared" si="9"/>
        <v>0</v>
      </c>
      <c r="K138" s="36"/>
      <c r="L138" s="36"/>
      <c r="M138" s="85" t="s">
        <v>71</v>
      </c>
      <c r="N138" s="37"/>
      <c r="O138" s="99">
        <f t="shared" si="10"/>
        <v>0</v>
      </c>
    </row>
    <row r="139" spans="1:15" s="71" customFormat="1" hidden="1" x14ac:dyDescent="0.25">
      <c r="A139" s="72" t="s">
        <v>135</v>
      </c>
      <c r="B139" s="1063"/>
      <c r="C139" s="1063"/>
      <c r="D139" s="1063"/>
      <c r="E139" s="1198"/>
      <c r="F139" s="1198"/>
      <c r="G139" s="1198"/>
      <c r="H139" s="95">
        <v>0.27</v>
      </c>
      <c r="I139" s="94">
        <v>0.14000000000000001</v>
      </c>
      <c r="J139" s="104">
        <f t="shared" si="9"/>
        <v>0.51851851851851849</v>
      </c>
      <c r="K139" s="94"/>
      <c r="L139" s="94"/>
      <c r="M139" s="20" t="s">
        <v>71</v>
      </c>
      <c r="N139" s="129" t="s">
        <v>250</v>
      </c>
      <c r="O139" s="130">
        <f t="shared" si="10"/>
        <v>194</v>
      </c>
    </row>
    <row r="140" spans="1:15" hidden="1" x14ac:dyDescent="0.25">
      <c r="A140" s="35" t="s">
        <v>136</v>
      </c>
      <c r="B140" s="1063"/>
      <c r="C140" s="1063"/>
      <c r="D140" s="1063"/>
      <c r="E140" s="1198"/>
      <c r="F140" s="1198"/>
      <c r="G140" s="1198"/>
      <c r="H140" s="95">
        <v>0.27</v>
      </c>
      <c r="I140" s="115">
        <v>0.2</v>
      </c>
      <c r="J140" s="112">
        <f t="shared" si="9"/>
        <v>0.7407407407407407</v>
      </c>
      <c r="K140" s="36"/>
      <c r="L140" s="36"/>
      <c r="M140" s="85" t="s">
        <v>71</v>
      </c>
      <c r="N140" s="37" t="s">
        <v>253</v>
      </c>
      <c r="O140" s="99">
        <f t="shared" si="10"/>
        <v>154</v>
      </c>
    </row>
    <row r="141" spans="1:15" ht="15.75" hidden="1" thickBot="1" x14ac:dyDescent="0.3">
      <c r="A141" s="106" t="s">
        <v>137</v>
      </c>
      <c r="B141" s="1207"/>
      <c r="C141" s="1207"/>
      <c r="D141" s="1207"/>
      <c r="E141" s="1199"/>
      <c r="F141" s="1199"/>
      <c r="G141" s="1199"/>
      <c r="H141" s="107">
        <v>0.27</v>
      </c>
      <c r="I141" s="108">
        <v>0.26</v>
      </c>
      <c r="J141" s="113">
        <f t="shared" si="9"/>
        <v>0.96296296296296291</v>
      </c>
      <c r="K141" s="108"/>
      <c r="L141" s="108"/>
      <c r="M141" s="110" t="s">
        <v>71</v>
      </c>
      <c r="N141" s="111" t="s">
        <v>262</v>
      </c>
      <c r="O141" s="99">
        <f t="shared" si="10"/>
        <v>149</v>
      </c>
    </row>
    <row r="142" spans="1:15" x14ac:dyDescent="0.25">
      <c r="A142" s="57"/>
      <c r="B142" s="100"/>
      <c r="C142" s="100"/>
      <c r="D142" s="100"/>
      <c r="E142" s="3"/>
      <c r="F142" s="3"/>
      <c r="G142" s="3"/>
      <c r="H142" s="3"/>
      <c r="J142" s="131"/>
      <c r="M142" s="15"/>
      <c r="O142" s="100"/>
    </row>
    <row r="143" spans="1:15" ht="15.75" thickBot="1" x14ac:dyDescent="0.3">
      <c r="A143" s="57"/>
      <c r="B143" s="100"/>
      <c r="C143" s="100"/>
      <c r="D143" s="100"/>
      <c r="E143" s="3"/>
      <c r="F143" s="3"/>
      <c r="G143" s="3"/>
      <c r="H143" s="3"/>
      <c r="J143" s="131"/>
      <c r="M143" s="15"/>
      <c r="O143" s="100"/>
    </row>
    <row r="144" spans="1:15" ht="21" thickBot="1" x14ac:dyDescent="0.3">
      <c r="A144" s="1149" t="s">
        <v>269</v>
      </c>
      <c r="B144" s="1150"/>
      <c r="C144" s="1228"/>
      <c r="D144" s="1228"/>
      <c r="E144" s="1228"/>
      <c r="F144" s="1228"/>
      <c r="G144" s="1228"/>
      <c r="H144" s="1228"/>
      <c r="I144" s="1228"/>
      <c r="J144" s="1228"/>
      <c r="K144" s="1228"/>
      <c r="L144" s="1228"/>
      <c r="M144" s="1228"/>
      <c r="N144" s="1229"/>
    </row>
    <row r="145" spans="1:17" ht="38.25" x14ac:dyDescent="0.25">
      <c r="A145" s="32" t="s">
        <v>50</v>
      </c>
      <c r="B145" s="88" t="s">
        <v>149</v>
      </c>
      <c r="C145" s="87" t="s">
        <v>150</v>
      </c>
      <c r="D145" s="59" t="s">
        <v>151</v>
      </c>
      <c r="E145" s="59" t="s">
        <v>152</v>
      </c>
      <c r="F145" s="59" t="s">
        <v>162</v>
      </c>
      <c r="G145" s="59" t="s">
        <v>154</v>
      </c>
      <c r="H145" s="59" t="s">
        <v>163</v>
      </c>
      <c r="I145" s="59" t="s">
        <v>164</v>
      </c>
      <c r="J145" s="60" t="s">
        <v>165</v>
      </c>
      <c r="K145" s="59" t="s">
        <v>158</v>
      </c>
      <c r="L145" s="59" t="s">
        <v>159</v>
      </c>
      <c r="M145" s="59" t="s">
        <v>160</v>
      </c>
      <c r="N145" s="61" t="s">
        <v>161</v>
      </c>
      <c r="Q145" s="103">
        <f>J157-J156</f>
        <v>0</v>
      </c>
    </row>
    <row r="146" spans="1:17" x14ac:dyDescent="0.25">
      <c r="A146" s="155" t="s">
        <v>139</v>
      </c>
      <c r="B146" s="1222" t="s">
        <v>217</v>
      </c>
      <c r="C146" s="1225" t="s">
        <v>218</v>
      </c>
      <c r="D146" s="1230" t="s">
        <v>223</v>
      </c>
      <c r="E146" s="1216" t="s">
        <v>219</v>
      </c>
      <c r="F146" s="1221">
        <v>100</v>
      </c>
      <c r="G146" s="1221">
        <v>8</v>
      </c>
      <c r="H146" s="174">
        <v>2</v>
      </c>
      <c r="I146" s="158">
        <v>0</v>
      </c>
      <c r="J146" s="175">
        <f>I146/H146</f>
        <v>0</v>
      </c>
      <c r="K146" s="158"/>
      <c r="L146" s="158"/>
      <c r="M146" s="176" t="s">
        <v>71</v>
      </c>
      <c r="N146" s="159"/>
      <c r="O146" s="99">
        <f t="shared" ref="O146:O157" si="11">LEN(N146)</f>
        <v>0</v>
      </c>
    </row>
    <row r="147" spans="1:17" x14ac:dyDescent="0.25">
      <c r="A147" s="35" t="s">
        <v>140</v>
      </c>
      <c r="B147" s="1223"/>
      <c r="C147" s="1226"/>
      <c r="D147" s="1268"/>
      <c r="E147" s="1063"/>
      <c r="F147" s="1198"/>
      <c r="G147" s="1198"/>
      <c r="H147" s="20">
        <v>2</v>
      </c>
      <c r="I147" s="36"/>
      <c r="J147" s="153">
        <f t="shared" ref="J147:J157" si="12">I147/H147</f>
        <v>0</v>
      </c>
      <c r="K147" s="36"/>
      <c r="L147" s="36"/>
      <c r="M147" s="85" t="s">
        <v>71</v>
      </c>
      <c r="N147" s="37"/>
      <c r="O147" s="99">
        <f t="shared" si="11"/>
        <v>0</v>
      </c>
    </row>
    <row r="148" spans="1:17" x14ac:dyDescent="0.25">
      <c r="A148" s="35" t="s">
        <v>141</v>
      </c>
      <c r="B148" s="1223"/>
      <c r="C148" s="1226"/>
      <c r="D148" s="1268"/>
      <c r="E148" s="1063"/>
      <c r="F148" s="1198"/>
      <c r="G148" s="1198"/>
      <c r="H148" s="20">
        <v>2</v>
      </c>
      <c r="I148" s="36"/>
      <c r="J148" s="153">
        <f t="shared" si="12"/>
        <v>0</v>
      </c>
      <c r="K148" s="36"/>
      <c r="L148" s="36"/>
      <c r="M148" s="85" t="s">
        <v>71</v>
      </c>
      <c r="N148" s="37"/>
      <c r="O148" s="99">
        <f t="shared" si="11"/>
        <v>0</v>
      </c>
    </row>
    <row r="149" spans="1:17" x14ac:dyDescent="0.25">
      <c r="A149" s="35" t="s">
        <v>142</v>
      </c>
      <c r="B149" s="1223"/>
      <c r="C149" s="1226"/>
      <c r="D149" s="1268"/>
      <c r="E149" s="1063"/>
      <c r="F149" s="1198"/>
      <c r="G149" s="1198"/>
      <c r="H149" s="20">
        <v>2</v>
      </c>
      <c r="I149" s="36"/>
      <c r="J149" s="153">
        <f t="shared" si="12"/>
        <v>0</v>
      </c>
      <c r="K149" s="36"/>
      <c r="L149" s="36"/>
      <c r="M149" s="85" t="s">
        <v>71</v>
      </c>
      <c r="N149" s="37"/>
      <c r="O149" s="99">
        <f t="shared" si="11"/>
        <v>0</v>
      </c>
    </row>
    <row r="150" spans="1:17" x14ac:dyDescent="0.25">
      <c r="A150" s="35" t="s">
        <v>143</v>
      </c>
      <c r="B150" s="1223"/>
      <c r="C150" s="1226"/>
      <c r="D150" s="1268"/>
      <c r="E150" s="1063"/>
      <c r="F150" s="1198"/>
      <c r="G150" s="1198"/>
      <c r="H150" s="20">
        <v>2</v>
      </c>
      <c r="I150" s="36"/>
      <c r="J150" s="153">
        <f t="shared" si="12"/>
        <v>0</v>
      </c>
      <c r="K150" s="36"/>
      <c r="L150" s="36"/>
      <c r="M150" s="85" t="s">
        <v>71</v>
      </c>
      <c r="N150" s="37"/>
      <c r="O150" s="99">
        <f t="shared" si="11"/>
        <v>0</v>
      </c>
    </row>
    <row r="151" spans="1:17" x14ac:dyDescent="0.25">
      <c r="A151" s="35" t="s">
        <v>144</v>
      </c>
      <c r="B151" s="1223"/>
      <c r="C151" s="1226"/>
      <c r="D151" s="1268"/>
      <c r="E151" s="1063"/>
      <c r="F151" s="1198"/>
      <c r="G151" s="1198"/>
      <c r="H151" s="20">
        <v>2</v>
      </c>
      <c r="I151" s="36"/>
      <c r="J151" s="153">
        <f t="shared" si="12"/>
        <v>0</v>
      </c>
      <c r="K151" s="36"/>
      <c r="L151" s="36"/>
      <c r="M151" s="85" t="s">
        <v>71</v>
      </c>
      <c r="N151" s="37"/>
      <c r="O151" s="99">
        <f t="shared" si="11"/>
        <v>0</v>
      </c>
    </row>
    <row r="152" spans="1:17" x14ac:dyDescent="0.25">
      <c r="A152" s="35" t="s">
        <v>132</v>
      </c>
      <c r="B152" s="1223"/>
      <c r="C152" s="1226"/>
      <c r="D152" s="1268"/>
      <c r="E152" s="1063"/>
      <c r="F152" s="1198"/>
      <c r="G152" s="1198"/>
      <c r="H152" s="20">
        <v>2</v>
      </c>
      <c r="I152" s="36"/>
      <c r="J152" s="153">
        <f t="shared" si="12"/>
        <v>0</v>
      </c>
      <c r="K152" s="36"/>
      <c r="L152" s="36"/>
      <c r="M152" s="85" t="s">
        <v>71</v>
      </c>
      <c r="N152" s="37"/>
      <c r="O152" s="99">
        <f t="shared" si="11"/>
        <v>0</v>
      </c>
    </row>
    <row r="153" spans="1:17" x14ac:dyDescent="0.25">
      <c r="A153" s="35" t="s">
        <v>133</v>
      </c>
      <c r="B153" s="1223"/>
      <c r="C153" s="1226"/>
      <c r="D153" s="1063"/>
      <c r="E153" s="1063"/>
      <c r="F153" s="1198"/>
      <c r="G153" s="1198"/>
      <c r="H153" s="20">
        <v>2</v>
      </c>
      <c r="I153" s="36"/>
      <c r="J153" s="153">
        <f t="shared" si="12"/>
        <v>0</v>
      </c>
      <c r="K153" s="36"/>
      <c r="L153" s="36"/>
      <c r="M153" s="85" t="s">
        <v>71</v>
      </c>
      <c r="N153" s="37"/>
      <c r="O153" s="99">
        <f t="shared" si="11"/>
        <v>0</v>
      </c>
    </row>
    <row r="154" spans="1:17" x14ac:dyDescent="0.25">
      <c r="A154" s="35" t="s">
        <v>134</v>
      </c>
      <c r="B154" s="1223"/>
      <c r="C154" s="1226"/>
      <c r="D154" s="1063"/>
      <c r="E154" s="1063"/>
      <c r="F154" s="1198"/>
      <c r="G154" s="1198"/>
      <c r="H154" s="20">
        <v>2</v>
      </c>
      <c r="I154" s="36"/>
      <c r="J154" s="153">
        <f t="shared" si="12"/>
        <v>0</v>
      </c>
      <c r="K154" s="36"/>
      <c r="L154" s="36"/>
      <c r="M154" s="85" t="s">
        <v>71</v>
      </c>
      <c r="N154" s="37"/>
      <c r="O154" s="99">
        <f t="shared" si="11"/>
        <v>0</v>
      </c>
    </row>
    <row r="155" spans="1:17" s="71" customFormat="1" x14ac:dyDescent="0.25">
      <c r="A155" s="72" t="s">
        <v>135</v>
      </c>
      <c r="B155" s="1223"/>
      <c r="C155" s="1226"/>
      <c r="D155" s="1063"/>
      <c r="E155" s="1063"/>
      <c r="F155" s="1198"/>
      <c r="G155" s="1198"/>
      <c r="H155" s="20">
        <v>2</v>
      </c>
      <c r="I155" s="94"/>
      <c r="J155" s="153">
        <f t="shared" si="12"/>
        <v>0</v>
      </c>
      <c r="K155" s="94"/>
      <c r="L155" s="94"/>
      <c r="M155" s="85" t="s">
        <v>71</v>
      </c>
      <c r="N155" s="129"/>
      <c r="O155" s="99">
        <f t="shared" si="11"/>
        <v>0</v>
      </c>
    </row>
    <row r="156" spans="1:17" x14ac:dyDescent="0.25">
      <c r="A156" s="35" t="s">
        <v>136</v>
      </c>
      <c r="B156" s="1223"/>
      <c r="C156" s="1226"/>
      <c r="D156" s="1063"/>
      <c r="E156" s="1063"/>
      <c r="F156" s="1198"/>
      <c r="G156" s="1198"/>
      <c r="H156" s="20">
        <v>2</v>
      </c>
      <c r="I156" s="36"/>
      <c r="J156" s="153">
        <f t="shared" si="12"/>
        <v>0</v>
      </c>
      <c r="K156" s="36"/>
      <c r="L156" s="36"/>
      <c r="M156" s="85" t="s">
        <v>71</v>
      </c>
      <c r="N156" s="37"/>
      <c r="O156" s="99">
        <f t="shared" si="11"/>
        <v>0</v>
      </c>
    </row>
    <row r="157" spans="1:17" ht="15.75" thickBot="1" x14ac:dyDescent="0.3">
      <c r="A157" s="150" t="s">
        <v>137</v>
      </c>
      <c r="B157" s="1224"/>
      <c r="C157" s="1227"/>
      <c r="D157" s="1207"/>
      <c r="E157" s="1207"/>
      <c r="F157" s="1199"/>
      <c r="G157" s="1199"/>
      <c r="H157" s="152">
        <v>2</v>
      </c>
      <c r="I157" s="38"/>
      <c r="J157" s="154">
        <f t="shared" si="12"/>
        <v>0</v>
      </c>
      <c r="K157" s="38"/>
      <c r="L157" s="38"/>
      <c r="M157" s="151" t="s">
        <v>71</v>
      </c>
      <c r="N157" s="42"/>
      <c r="O157" s="99">
        <f t="shared" si="11"/>
        <v>0</v>
      </c>
    </row>
    <row r="158" spans="1:17" x14ac:dyDescent="0.25">
      <c r="A158" s="57"/>
      <c r="B158" s="100"/>
      <c r="C158" s="100"/>
      <c r="D158" s="100"/>
      <c r="E158" s="100"/>
      <c r="F158" s="3"/>
      <c r="G158" s="3"/>
      <c r="H158" s="3"/>
      <c r="O158" s="100"/>
    </row>
    <row r="159" spans="1:17" ht="15.75" thickBot="1" x14ac:dyDescent="0.3">
      <c r="A159" s="57"/>
      <c r="B159" s="100"/>
      <c r="C159" s="100"/>
      <c r="D159" s="100"/>
      <c r="E159" s="100"/>
      <c r="F159" s="3"/>
      <c r="G159" s="3"/>
      <c r="H159" s="3"/>
      <c r="O159" s="100"/>
    </row>
    <row r="160" spans="1:17" ht="38.25" x14ac:dyDescent="0.25">
      <c r="A160" s="58" t="s">
        <v>50</v>
      </c>
      <c r="B160" s="86" t="s">
        <v>149</v>
      </c>
      <c r="C160" s="87" t="s">
        <v>150</v>
      </c>
      <c r="D160" s="59" t="s">
        <v>151</v>
      </c>
      <c r="E160" s="59" t="s">
        <v>152</v>
      </c>
      <c r="F160" s="59" t="s">
        <v>162</v>
      </c>
      <c r="G160" s="59" t="s">
        <v>154</v>
      </c>
      <c r="H160" s="59" t="s">
        <v>163</v>
      </c>
      <c r="I160" s="59" t="s">
        <v>164</v>
      </c>
      <c r="J160" s="60" t="s">
        <v>165</v>
      </c>
      <c r="K160" s="59" t="s">
        <v>158</v>
      </c>
      <c r="L160" s="59" t="s">
        <v>159</v>
      </c>
      <c r="M160" s="59" t="s">
        <v>160</v>
      </c>
      <c r="N160" s="61" t="s">
        <v>161</v>
      </c>
      <c r="O160" s="100"/>
    </row>
    <row r="161" spans="1:15" x14ac:dyDescent="0.25">
      <c r="A161" s="155" t="s">
        <v>139</v>
      </c>
      <c r="B161" s="1222" t="s">
        <v>220</v>
      </c>
      <c r="C161" s="1225" t="s">
        <v>221</v>
      </c>
      <c r="D161" s="1216" t="s">
        <v>222</v>
      </c>
      <c r="E161" s="1216" t="s">
        <v>224</v>
      </c>
      <c r="F161" s="1221">
        <v>100</v>
      </c>
      <c r="G161" s="1221">
        <v>370</v>
      </c>
      <c r="H161" s="174">
        <v>50</v>
      </c>
      <c r="I161" s="158" t="e">
        <f>+#REF!</f>
        <v>#REF!</v>
      </c>
      <c r="J161" s="177" t="e">
        <f>I161/H161</f>
        <v>#REF!</v>
      </c>
      <c r="K161" s="176" t="s">
        <v>71</v>
      </c>
      <c r="L161" s="176" t="s">
        <v>71</v>
      </c>
      <c r="M161" s="176" t="s">
        <v>71</v>
      </c>
      <c r="N161" s="159"/>
      <c r="O161" s="99">
        <f t="shared" ref="O161:O172" si="13">LEN(N161)</f>
        <v>0</v>
      </c>
    </row>
    <row r="162" spans="1:15" x14ac:dyDescent="0.25">
      <c r="A162" s="35" t="s">
        <v>140</v>
      </c>
      <c r="B162" s="1223"/>
      <c r="C162" s="1226"/>
      <c r="D162" s="1063"/>
      <c r="E162" s="1063"/>
      <c r="F162" s="1198"/>
      <c r="G162" s="1198"/>
      <c r="H162" s="20">
        <v>50</v>
      </c>
      <c r="I162" s="36"/>
      <c r="J162" s="153">
        <f t="shared" ref="J162:J172" si="14">I162/H162</f>
        <v>0</v>
      </c>
      <c r="K162" s="36"/>
      <c r="L162" s="36"/>
      <c r="M162" s="85" t="s">
        <v>71</v>
      </c>
      <c r="N162" s="37"/>
      <c r="O162" s="99">
        <f t="shared" si="13"/>
        <v>0</v>
      </c>
    </row>
    <row r="163" spans="1:15" x14ac:dyDescent="0.25">
      <c r="A163" s="35" t="s">
        <v>141</v>
      </c>
      <c r="B163" s="1223"/>
      <c r="C163" s="1226"/>
      <c r="D163" s="1063"/>
      <c r="E163" s="1063"/>
      <c r="F163" s="1198"/>
      <c r="G163" s="1198"/>
      <c r="H163" s="20">
        <v>50</v>
      </c>
      <c r="I163" s="36"/>
      <c r="J163" s="153">
        <f t="shared" si="14"/>
        <v>0</v>
      </c>
      <c r="K163" s="36"/>
      <c r="L163" s="36"/>
      <c r="M163" s="85" t="s">
        <v>71</v>
      </c>
      <c r="N163" s="37"/>
      <c r="O163" s="99">
        <f t="shared" si="13"/>
        <v>0</v>
      </c>
    </row>
    <row r="164" spans="1:15" x14ac:dyDescent="0.25">
      <c r="A164" s="35" t="s">
        <v>142</v>
      </c>
      <c r="B164" s="1223"/>
      <c r="C164" s="1226"/>
      <c r="D164" s="1063"/>
      <c r="E164" s="1063"/>
      <c r="F164" s="1198"/>
      <c r="G164" s="1198"/>
      <c r="H164" s="20">
        <v>50</v>
      </c>
      <c r="I164" s="36"/>
      <c r="J164" s="153">
        <f t="shared" si="14"/>
        <v>0</v>
      </c>
      <c r="K164" s="36"/>
      <c r="L164" s="36"/>
      <c r="M164" s="85" t="s">
        <v>71</v>
      </c>
      <c r="N164" s="37"/>
      <c r="O164" s="99">
        <f t="shared" si="13"/>
        <v>0</v>
      </c>
    </row>
    <row r="165" spans="1:15" x14ac:dyDescent="0.25">
      <c r="A165" s="35" t="s">
        <v>143</v>
      </c>
      <c r="B165" s="1223"/>
      <c r="C165" s="1226"/>
      <c r="D165" s="1063"/>
      <c r="E165" s="1063"/>
      <c r="F165" s="1198"/>
      <c r="G165" s="1198"/>
      <c r="H165" s="20">
        <v>50</v>
      </c>
      <c r="I165" s="36"/>
      <c r="J165" s="153">
        <f t="shared" si="14"/>
        <v>0</v>
      </c>
      <c r="K165" s="36"/>
      <c r="L165" s="36"/>
      <c r="M165" s="85" t="s">
        <v>71</v>
      </c>
      <c r="N165" s="37"/>
      <c r="O165" s="99">
        <f t="shared" si="13"/>
        <v>0</v>
      </c>
    </row>
    <row r="166" spans="1:15" x14ac:dyDescent="0.25">
      <c r="A166" s="35" t="s">
        <v>144</v>
      </c>
      <c r="B166" s="1223"/>
      <c r="C166" s="1226"/>
      <c r="D166" s="1063"/>
      <c r="E166" s="1063"/>
      <c r="F166" s="1198"/>
      <c r="G166" s="1198"/>
      <c r="H166" s="20">
        <v>50</v>
      </c>
      <c r="I166" s="36"/>
      <c r="J166" s="153">
        <f t="shared" si="14"/>
        <v>0</v>
      </c>
      <c r="K166" s="36"/>
      <c r="L166" s="36"/>
      <c r="M166" s="85" t="s">
        <v>71</v>
      </c>
      <c r="N166" s="37"/>
      <c r="O166" s="99">
        <f t="shared" si="13"/>
        <v>0</v>
      </c>
    </row>
    <row r="167" spans="1:15" x14ac:dyDescent="0.25">
      <c r="A167" s="35" t="s">
        <v>132</v>
      </c>
      <c r="B167" s="1223"/>
      <c r="C167" s="1226"/>
      <c r="D167" s="1063"/>
      <c r="E167" s="1063"/>
      <c r="F167" s="1198"/>
      <c r="G167" s="1198"/>
      <c r="H167" s="20">
        <v>50</v>
      </c>
      <c r="I167" s="36"/>
      <c r="J167" s="153">
        <f t="shared" si="14"/>
        <v>0</v>
      </c>
      <c r="K167" s="36"/>
      <c r="L167" s="36"/>
      <c r="M167" s="85" t="s">
        <v>71</v>
      </c>
      <c r="N167" s="37"/>
      <c r="O167" s="99">
        <f t="shared" si="13"/>
        <v>0</v>
      </c>
    </row>
    <row r="168" spans="1:15" x14ac:dyDescent="0.25">
      <c r="A168" s="35" t="s">
        <v>133</v>
      </c>
      <c r="B168" s="1223"/>
      <c r="C168" s="1226"/>
      <c r="D168" s="1063"/>
      <c r="E168" s="1063"/>
      <c r="F168" s="1198"/>
      <c r="G168" s="1198"/>
      <c r="H168" s="20">
        <v>50</v>
      </c>
      <c r="I168" s="36"/>
      <c r="J168" s="153">
        <f t="shared" si="14"/>
        <v>0</v>
      </c>
      <c r="K168" s="36"/>
      <c r="L168" s="36"/>
      <c r="M168" s="85" t="s">
        <v>71</v>
      </c>
      <c r="N168" s="37"/>
      <c r="O168" s="99">
        <f t="shared" si="13"/>
        <v>0</v>
      </c>
    </row>
    <row r="169" spans="1:15" x14ac:dyDescent="0.25">
      <c r="A169" s="35" t="s">
        <v>134</v>
      </c>
      <c r="B169" s="1223"/>
      <c r="C169" s="1226"/>
      <c r="D169" s="1063"/>
      <c r="E169" s="1063"/>
      <c r="F169" s="1198"/>
      <c r="G169" s="1198"/>
      <c r="H169" s="20">
        <v>50</v>
      </c>
      <c r="I169" s="36"/>
      <c r="J169" s="153">
        <f t="shared" si="14"/>
        <v>0</v>
      </c>
      <c r="K169" s="36"/>
      <c r="L169" s="36"/>
      <c r="M169" s="85" t="s">
        <v>71</v>
      </c>
      <c r="N169" s="37"/>
      <c r="O169" s="99">
        <f t="shared" si="13"/>
        <v>0</v>
      </c>
    </row>
    <row r="170" spans="1:15" s="71" customFormat="1" x14ac:dyDescent="0.25">
      <c r="A170" s="72" t="s">
        <v>135</v>
      </c>
      <c r="B170" s="1223"/>
      <c r="C170" s="1226"/>
      <c r="D170" s="1063"/>
      <c r="E170" s="1063"/>
      <c r="F170" s="1198"/>
      <c r="G170" s="1198"/>
      <c r="H170" s="20">
        <v>50</v>
      </c>
      <c r="I170" s="94"/>
      <c r="J170" s="153">
        <f t="shared" si="14"/>
        <v>0</v>
      </c>
      <c r="K170" s="94"/>
      <c r="L170" s="94"/>
      <c r="M170" s="85" t="s">
        <v>71</v>
      </c>
      <c r="N170" s="129"/>
      <c r="O170" s="99">
        <f t="shared" si="13"/>
        <v>0</v>
      </c>
    </row>
    <row r="171" spans="1:15" x14ac:dyDescent="0.25">
      <c r="A171" s="35" t="s">
        <v>136</v>
      </c>
      <c r="B171" s="1223"/>
      <c r="C171" s="1226"/>
      <c r="D171" s="1063"/>
      <c r="E171" s="1063"/>
      <c r="F171" s="1198"/>
      <c r="G171" s="1198"/>
      <c r="H171" s="20">
        <v>50</v>
      </c>
      <c r="I171" s="36"/>
      <c r="J171" s="153">
        <f t="shared" si="14"/>
        <v>0</v>
      </c>
      <c r="K171" s="36"/>
      <c r="L171" s="36"/>
      <c r="M171" s="85" t="s">
        <v>71</v>
      </c>
      <c r="N171" s="37"/>
      <c r="O171" s="99">
        <f t="shared" si="13"/>
        <v>0</v>
      </c>
    </row>
    <row r="172" spans="1:15" ht="15.75" thickBot="1" x14ac:dyDescent="0.3">
      <c r="A172" s="150" t="s">
        <v>137</v>
      </c>
      <c r="B172" s="1224"/>
      <c r="C172" s="1227"/>
      <c r="D172" s="1207"/>
      <c r="E172" s="1207"/>
      <c r="F172" s="1199"/>
      <c r="G172" s="1199"/>
      <c r="H172" s="152">
        <v>50</v>
      </c>
      <c r="I172" s="38"/>
      <c r="J172" s="154">
        <f t="shared" si="14"/>
        <v>0</v>
      </c>
      <c r="K172" s="38"/>
      <c r="L172" s="38"/>
      <c r="M172" s="151" t="s">
        <v>71</v>
      </c>
      <c r="N172" s="42"/>
      <c r="O172" s="99">
        <f t="shared" si="13"/>
        <v>0</v>
      </c>
    </row>
    <row r="173" spans="1:15" x14ac:dyDescent="0.25">
      <c r="A173" s="57"/>
      <c r="B173" s="100"/>
      <c r="C173" s="100"/>
      <c r="D173" s="100"/>
      <c r="E173" s="100"/>
      <c r="F173" s="3"/>
      <c r="G173" s="3"/>
      <c r="H173" s="3"/>
      <c r="O173" s="100"/>
    </row>
    <row r="174" spans="1:15" ht="15.75" thickBot="1" x14ac:dyDescent="0.3">
      <c r="A174" s="57"/>
      <c r="B174" s="100"/>
      <c r="C174" s="100"/>
      <c r="D174" s="100"/>
      <c r="E174" s="100"/>
      <c r="F174" s="3"/>
      <c r="G174" s="3"/>
      <c r="H174" s="3"/>
      <c r="O174" s="100"/>
    </row>
    <row r="175" spans="1:15" ht="38.25" x14ac:dyDescent="0.25">
      <c r="A175" s="58" t="s">
        <v>50</v>
      </c>
      <c r="B175" s="86" t="s">
        <v>149</v>
      </c>
      <c r="C175" s="87" t="s">
        <v>150</v>
      </c>
      <c r="D175" s="59" t="s">
        <v>151</v>
      </c>
      <c r="E175" s="59" t="s">
        <v>152</v>
      </c>
      <c r="F175" s="59" t="s">
        <v>162</v>
      </c>
      <c r="G175" s="59" t="s">
        <v>154</v>
      </c>
      <c r="H175" s="59" t="s">
        <v>163</v>
      </c>
      <c r="I175" s="59" t="s">
        <v>164</v>
      </c>
      <c r="J175" s="60" t="s">
        <v>165</v>
      </c>
      <c r="K175" s="59" t="s">
        <v>158</v>
      </c>
      <c r="L175" s="59" t="s">
        <v>159</v>
      </c>
      <c r="M175" s="59" t="s">
        <v>160</v>
      </c>
      <c r="N175" s="61" t="s">
        <v>161</v>
      </c>
      <c r="O175" s="100"/>
    </row>
    <row r="176" spans="1:15" x14ac:dyDescent="0.25">
      <c r="A176" s="155" t="s">
        <v>139</v>
      </c>
      <c r="B176" s="1222" t="s">
        <v>220</v>
      </c>
      <c r="C176" s="1225" t="s">
        <v>221</v>
      </c>
      <c r="D176" s="1216" t="s">
        <v>225</v>
      </c>
      <c r="E176" s="1216" t="s">
        <v>224</v>
      </c>
      <c r="F176" s="1221">
        <v>100</v>
      </c>
      <c r="G176" s="1221">
        <v>590</v>
      </c>
      <c r="H176" s="174">
        <v>590</v>
      </c>
      <c r="I176" s="158" t="e">
        <f>+#REF!</f>
        <v>#REF!</v>
      </c>
      <c r="J176" s="177" t="e">
        <f>I176/H176</f>
        <v>#REF!</v>
      </c>
      <c r="K176" s="176" t="s">
        <v>71</v>
      </c>
      <c r="L176" s="176" t="s">
        <v>71</v>
      </c>
      <c r="M176" s="176" t="s">
        <v>71</v>
      </c>
      <c r="N176" s="159"/>
      <c r="O176" s="99">
        <f t="shared" ref="O176:O187" si="15">LEN(N176)</f>
        <v>0</v>
      </c>
    </row>
    <row r="177" spans="1:15" x14ac:dyDescent="0.25">
      <c r="A177" s="35" t="s">
        <v>140</v>
      </c>
      <c r="B177" s="1223"/>
      <c r="C177" s="1226"/>
      <c r="D177" s="1063"/>
      <c r="E177" s="1063"/>
      <c r="F177" s="1198"/>
      <c r="G177" s="1198"/>
      <c r="H177" s="20">
        <v>590</v>
      </c>
      <c r="I177" s="36"/>
      <c r="J177" s="153">
        <f t="shared" ref="J177:J187" si="16">I177/H177</f>
        <v>0</v>
      </c>
      <c r="K177" s="36"/>
      <c r="L177" s="36"/>
      <c r="M177" s="85"/>
      <c r="N177" s="37"/>
      <c r="O177" s="99">
        <f t="shared" si="15"/>
        <v>0</v>
      </c>
    </row>
    <row r="178" spans="1:15" x14ac:dyDescent="0.25">
      <c r="A178" s="35" t="s">
        <v>141</v>
      </c>
      <c r="B178" s="1223"/>
      <c r="C178" s="1226"/>
      <c r="D178" s="1063"/>
      <c r="E178" s="1063"/>
      <c r="F178" s="1198"/>
      <c r="G178" s="1198"/>
      <c r="H178" s="20">
        <v>590</v>
      </c>
      <c r="I178" s="36"/>
      <c r="J178" s="153">
        <f t="shared" si="16"/>
        <v>0</v>
      </c>
      <c r="K178" s="36"/>
      <c r="L178" s="36"/>
      <c r="M178" s="85"/>
      <c r="N178" s="37"/>
      <c r="O178" s="99">
        <f t="shared" si="15"/>
        <v>0</v>
      </c>
    </row>
    <row r="179" spans="1:15" x14ac:dyDescent="0.25">
      <c r="A179" s="35" t="s">
        <v>142</v>
      </c>
      <c r="B179" s="1223"/>
      <c r="C179" s="1226"/>
      <c r="D179" s="1063"/>
      <c r="E179" s="1063"/>
      <c r="F179" s="1198"/>
      <c r="G179" s="1198"/>
      <c r="H179" s="20">
        <v>590</v>
      </c>
      <c r="I179" s="36"/>
      <c r="J179" s="153">
        <f t="shared" si="16"/>
        <v>0</v>
      </c>
      <c r="K179" s="36"/>
      <c r="L179" s="36"/>
      <c r="M179" s="85"/>
      <c r="N179" s="37"/>
      <c r="O179" s="99">
        <f t="shared" si="15"/>
        <v>0</v>
      </c>
    </row>
    <row r="180" spans="1:15" x14ac:dyDescent="0.25">
      <c r="A180" s="35" t="s">
        <v>143</v>
      </c>
      <c r="B180" s="1223"/>
      <c r="C180" s="1226"/>
      <c r="D180" s="1063"/>
      <c r="E180" s="1063"/>
      <c r="F180" s="1198"/>
      <c r="G180" s="1198"/>
      <c r="H180" s="20">
        <v>590</v>
      </c>
      <c r="I180" s="36"/>
      <c r="J180" s="153">
        <f t="shared" si="16"/>
        <v>0</v>
      </c>
      <c r="K180" s="36"/>
      <c r="L180" s="36"/>
      <c r="M180" s="85"/>
      <c r="N180" s="37"/>
      <c r="O180" s="99">
        <f t="shared" si="15"/>
        <v>0</v>
      </c>
    </row>
    <row r="181" spans="1:15" x14ac:dyDescent="0.25">
      <c r="A181" s="35" t="s">
        <v>144</v>
      </c>
      <c r="B181" s="1223"/>
      <c r="C181" s="1226"/>
      <c r="D181" s="1063"/>
      <c r="E181" s="1063"/>
      <c r="F181" s="1198"/>
      <c r="G181" s="1198"/>
      <c r="H181" s="20">
        <v>590</v>
      </c>
      <c r="I181" s="36"/>
      <c r="J181" s="153">
        <f t="shared" si="16"/>
        <v>0</v>
      </c>
      <c r="K181" s="36"/>
      <c r="L181" s="36"/>
      <c r="M181" s="85"/>
      <c r="N181" s="37"/>
      <c r="O181" s="99">
        <f t="shared" si="15"/>
        <v>0</v>
      </c>
    </row>
    <row r="182" spans="1:15" x14ac:dyDescent="0.25">
      <c r="A182" s="35" t="s">
        <v>132</v>
      </c>
      <c r="B182" s="1223"/>
      <c r="C182" s="1226"/>
      <c r="D182" s="1063"/>
      <c r="E182" s="1063"/>
      <c r="F182" s="1198"/>
      <c r="G182" s="1198"/>
      <c r="H182" s="20">
        <v>590</v>
      </c>
      <c r="I182" s="36"/>
      <c r="J182" s="153">
        <f t="shared" si="16"/>
        <v>0</v>
      </c>
      <c r="K182" s="36"/>
      <c r="L182" s="36"/>
      <c r="M182" s="85"/>
      <c r="N182" s="37"/>
      <c r="O182" s="99">
        <f t="shared" si="15"/>
        <v>0</v>
      </c>
    </row>
    <row r="183" spans="1:15" x14ac:dyDescent="0.25">
      <c r="A183" s="35" t="s">
        <v>133</v>
      </c>
      <c r="B183" s="1223"/>
      <c r="C183" s="1226"/>
      <c r="D183" s="1063"/>
      <c r="E183" s="1063"/>
      <c r="F183" s="1198"/>
      <c r="G183" s="1198"/>
      <c r="H183" s="20">
        <v>590</v>
      </c>
      <c r="I183" s="36"/>
      <c r="J183" s="153">
        <f t="shared" si="16"/>
        <v>0</v>
      </c>
      <c r="K183" s="36"/>
      <c r="L183" s="36"/>
      <c r="M183" s="85"/>
      <c r="N183" s="37"/>
      <c r="O183" s="99">
        <f t="shared" si="15"/>
        <v>0</v>
      </c>
    </row>
    <row r="184" spans="1:15" x14ac:dyDescent="0.25">
      <c r="A184" s="35" t="s">
        <v>134</v>
      </c>
      <c r="B184" s="1223"/>
      <c r="C184" s="1226"/>
      <c r="D184" s="1063"/>
      <c r="E184" s="1063"/>
      <c r="F184" s="1198"/>
      <c r="G184" s="1198"/>
      <c r="H184" s="20">
        <v>590</v>
      </c>
      <c r="I184" s="36"/>
      <c r="J184" s="153">
        <f t="shared" si="16"/>
        <v>0</v>
      </c>
      <c r="K184" s="36"/>
      <c r="L184" s="36"/>
      <c r="M184" s="85"/>
      <c r="N184" s="37"/>
      <c r="O184" s="99">
        <f t="shared" si="15"/>
        <v>0</v>
      </c>
    </row>
    <row r="185" spans="1:15" s="71" customFormat="1" x14ac:dyDescent="0.25">
      <c r="A185" s="72" t="s">
        <v>135</v>
      </c>
      <c r="B185" s="1223"/>
      <c r="C185" s="1226"/>
      <c r="D185" s="1063"/>
      <c r="E185" s="1063"/>
      <c r="F185" s="1198"/>
      <c r="G185" s="1198"/>
      <c r="H185" s="20">
        <v>590</v>
      </c>
      <c r="I185" s="94"/>
      <c r="J185" s="153">
        <f t="shared" si="16"/>
        <v>0</v>
      </c>
      <c r="K185" s="94"/>
      <c r="L185" s="94"/>
      <c r="M185" s="20"/>
      <c r="N185" s="129"/>
      <c r="O185" s="99">
        <f t="shared" si="15"/>
        <v>0</v>
      </c>
    </row>
    <row r="186" spans="1:15" x14ac:dyDescent="0.25">
      <c r="A186" s="35" t="s">
        <v>136</v>
      </c>
      <c r="B186" s="1223"/>
      <c r="C186" s="1226"/>
      <c r="D186" s="1063"/>
      <c r="E186" s="1063"/>
      <c r="F186" s="1198"/>
      <c r="G186" s="1198"/>
      <c r="H186" s="20">
        <v>590</v>
      </c>
      <c r="I186" s="36"/>
      <c r="J186" s="153">
        <f t="shared" si="16"/>
        <v>0</v>
      </c>
      <c r="K186" s="36"/>
      <c r="L186" s="36"/>
      <c r="M186" s="85"/>
      <c r="N186" s="37"/>
      <c r="O186" s="99">
        <f t="shared" si="15"/>
        <v>0</v>
      </c>
    </row>
    <row r="187" spans="1:15" ht="15.75" thickBot="1" x14ac:dyDescent="0.3">
      <c r="A187" s="150" t="s">
        <v>137</v>
      </c>
      <c r="B187" s="1224"/>
      <c r="C187" s="1227"/>
      <c r="D187" s="1207"/>
      <c r="E187" s="1207"/>
      <c r="F187" s="1199"/>
      <c r="G187" s="1199"/>
      <c r="H187" s="152">
        <v>590</v>
      </c>
      <c r="I187" s="38"/>
      <c r="J187" s="154">
        <f t="shared" si="16"/>
        <v>0</v>
      </c>
      <c r="K187" s="38"/>
      <c r="L187" s="38"/>
      <c r="M187" s="151"/>
      <c r="N187" s="42"/>
      <c r="O187" s="99">
        <f t="shared" si="15"/>
        <v>0</v>
      </c>
    </row>
    <row r="188" spans="1:15" x14ac:dyDescent="0.25">
      <c r="A188" s="57"/>
      <c r="B188" s="100"/>
      <c r="C188" s="100"/>
      <c r="D188" s="100"/>
      <c r="E188" s="100"/>
      <c r="F188" s="3"/>
      <c r="G188" s="3"/>
      <c r="H188" s="3"/>
      <c r="O188" s="100"/>
    </row>
    <row r="189" spans="1:15" ht="15.75" thickBot="1" x14ac:dyDescent="0.3">
      <c r="A189" s="57"/>
      <c r="B189" s="100"/>
      <c r="C189" s="100"/>
      <c r="D189" s="100"/>
      <c r="E189" s="100"/>
      <c r="F189" s="3"/>
      <c r="G189" s="3"/>
      <c r="H189" s="3"/>
      <c r="O189" s="100"/>
    </row>
    <row r="190" spans="1:15" ht="38.25" x14ac:dyDescent="0.25">
      <c r="A190" s="58" t="s">
        <v>50</v>
      </c>
      <c r="B190" s="59" t="s">
        <v>149</v>
      </c>
      <c r="C190" s="59" t="s">
        <v>150</v>
      </c>
      <c r="D190" s="59" t="s">
        <v>151</v>
      </c>
      <c r="E190" s="59" t="s">
        <v>152</v>
      </c>
      <c r="F190" s="59" t="s">
        <v>162</v>
      </c>
      <c r="G190" s="59" t="s">
        <v>154</v>
      </c>
      <c r="H190" s="59" t="s">
        <v>163</v>
      </c>
      <c r="I190" s="59" t="s">
        <v>164</v>
      </c>
      <c r="J190" s="60" t="s">
        <v>165</v>
      </c>
      <c r="K190" s="59" t="s">
        <v>158</v>
      </c>
      <c r="L190" s="59" t="s">
        <v>159</v>
      </c>
      <c r="M190" s="59" t="s">
        <v>160</v>
      </c>
      <c r="N190" s="61" t="s">
        <v>161</v>
      </c>
      <c r="O190" s="100"/>
    </row>
    <row r="191" spans="1:15" x14ac:dyDescent="0.25">
      <c r="A191" s="155" t="s">
        <v>139</v>
      </c>
      <c r="B191" s="1216" t="s">
        <v>226</v>
      </c>
      <c r="C191" s="1216" t="s">
        <v>227</v>
      </c>
      <c r="D191" s="1216" t="s">
        <v>228</v>
      </c>
      <c r="E191" s="1221" t="s">
        <v>219</v>
      </c>
      <c r="F191" s="1221">
        <v>100</v>
      </c>
      <c r="G191" s="1221">
        <v>4</v>
      </c>
      <c r="H191" s="178">
        <v>0.73</v>
      </c>
      <c r="I191" s="158" t="e">
        <f>+#REF!</f>
        <v>#REF!</v>
      </c>
      <c r="J191" s="177" t="e">
        <f t="shared" ref="J191:J202" si="17">I191/H191</f>
        <v>#REF!</v>
      </c>
      <c r="K191" s="179" t="e">
        <f>+INVERSIÓN!#REF!</f>
        <v>#REF!</v>
      </c>
      <c r="L191" s="176">
        <v>0</v>
      </c>
      <c r="M191" s="176" t="e">
        <f>L191/K191</f>
        <v>#REF!</v>
      </c>
      <c r="N191" s="159"/>
      <c r="O191" s="99">
        <f t="shared" ref="O191:O202" si="18">LEN(N191)</f>
        <v>0</v>
      </c>
    </row>
    <row r="192" spans="1:15" x14ac:dyDescent="0.25">
      <c r="A192" s="35" t="s">
        <v>140</v>
      </c>
      <c r="B192" s="1063"/>
      <c r="C192" s="1063"/>
      <c r="D192" s="1063"/>
      <c r="E192" s="1198"/>
      <c r="F192" s="1198"/>
      <c r="G192" s="1198"/>
      <c r="H192" s="95">
        <v>0.73</v>
      </c>
      <c r="I192" s="36"/>
      <c r="J192" s="153">
        <f t="shared" si="17"/>
        <v>0</v>
      </c>
      <c r="K192" s="36"/>
      <c r="L192" s="36"/>
      <c r="M192" s="85"/>
      <c r="N192" s="37"/>
      <c r="O192" s="99"/>
    </row>
    <row r="193" spans="1:15" x14ac:dyDescent="0.25">
      <c r="A193" s="35" t="s">
        <v>141</v>
      </c>
      <c r="B193" s="1063"/>
      <c r="C193" s="1063"/>
      <c r="D193" s="1063"/>
      <c r="E193" s="1198"/>
      <c r="F193" s="1198"/>
      <c r="G193" s="1198"/>
      <c r="H193" s="95">
        <v>0.73</v>
      </c>
      <c r="I193" s="36"/>
      <c r="J193" s="153">
        <f t="shared" si="17"/>
        <v>0</v>
      </c>
      <c r="K193" s="36"/>
      <c r="L193" s="36"/>
      <c r="M193" s="85"/>
      <c r="N193" s="37"/>
      <c r="O193" s="99"/>
    </row>
    <row r="194" spans="1:15" x14ac:dyDescent="0.25">
      <c r="A194" s="35" t="s">
        <v>142</v>
      </c>
      <c r="B194" s="1063"/>
      <c r="C194" s="1063"/>
      <c r="D194" s="1063"/>
      <c r="E194" s="1198"/>
      <c r="F194" s="1198"/>
      <c r="G194" s="1198"/>
      <c r="H194" s="95">
        <v>0.73</v>
      </c>
      <c r="I194" s="36"/>
      <c r="J194" s="153">
        <f t="shared" si="17"/>
        <v>0</v>
      </c>
      <c r="K194" s="36"/>
      <c r="L194" s="36"/>
      <c r="M194" s="85"/>
      <c r="N194" s="37"/>
      <c r="O194" s="99"/>
    </row>
    <row r="195" spans="1:15" x14ac:dyDescent="0.25">
      <c r="A195" s="35" t="s">
        <v>143</v>
      </c>
      <c r="B195" s="1063"/>
      <c r="C195" s="1063"/>
      <c r="D195" s="1063"/>
      <c r="E195" s="1198"/>
      <c r="F195" s="1198"/>
      <c r="G195" s="1198"/>
      <c r="H195" s="95">
        <v>0.73</v>
      </c>
      <c r="I195" s="36"/>
      <c r="J195" s="153">
        <f t="shared" si="17"/>
        <v>0</v>
      </c>
      <c r="K195" s="36"/>
      <c r="L195" s="36"/>
      <c r="M195" s="85"/>
      <c r="N195" s="37"/>
      <c r="O195" s="99"/>
    </row>
    <row r="196" spans="1:15" x14ac:dyDescent="0.25">
      <c r="A196" s="35" t="s">
        <v>144</v>
      </c>
      <c r="B196" s="1063"/>
      <c r="C196" s="1063"/>
      <c r="D196" s="1063"/>
      <c r="E196" s="1198"/>
      <c r="F196" s="1198"/>
      <c r="G196" s="1198"/>
      <c r="H196" s="95">
        <v>0.73</v>
      </c>
      <c r="I196" s="36"/>
      <c r="J196" s="153">
        <f t="shared" si="17"/>
        <v>0</v>
      </c>
      <c r="K196" s="36"/>
      <c r="L196" s="36"/>
      <c r="M196" s="85"/>
      <c r="N196" s="37"/>
      <c r="O196" s="99"/>
    </row>
    <row r="197" spans="1:15" x14ac:dyDescent="0.25">
      <c r="A197" s="35" t="s">
        <v>132</v>
      </c>
      <c r="B197" s="1063"/>
      <c r="C197" s="1063"/>
      <c r="D197" s="1063"/>
      <c r="E197" s="1198"/>
      <c r="F197" s="1198"/>
      <c r="G197" s="1198"/>
      <c r="H197" s="95">
        <v>0.73</v>
      </c>
      <c r="I197" s="36"/>
      <c r="J197" s="153">
        <f t="shared" si="17"/>
        <v>0</v>
      </c>
      <c r="K197" s="36"/>
      <c r="L197" s="36"/>
      <c r="M197" s="85"/>
      <c r="N197" s="37"/>
      <c r="O197" s="99"/>
    </row>
    <row r="198" spans="1:15" x14ac:dyDescent="0.25">
      <c r="A198" s="35" t="s">
        <v>133</v>
      </c>
      <c r="B198" s="1063"/>
      <c r="C198" s="1063"/>
      <c r="D198" s="1063"/>
      <c r="E198" s="1198"/>
      <c r="F198" s="1198"/>
      <c r="G198" s="1198"/>
      <c r="H198" s="95">
        <v>0.73</v>
      </c>
      <c r="I198" s="36"/>
      <c r="J198" s="153">
        <f t="shared" si="17"/>
        <v>0</v>
      </c>
      <c r="K198" s="36"/>
      <c r="L198" s="36"/>
      <c r="M198" s="85" t="s">
        <v>71</v>
      </c>
      <c r="N198" s="37"/>
      <c r="O198" s="99">
        <f t="shared" si="18"/>
        <v>0</v>
      </c>
    </row>
    <row r="199" spans="1:15" x14ac:dyDescent="0.25">
      <c r="A199" s="35" t="s">
        <v>134</v>
      </c>
      <c r="B199" s="1063"/>
      <c r="C199" s="1063"/>
      <c r="D199" s="1063"/>
      <c r="E199" s="1198"/>
      <c r="F199" s="1198"/>
      <c r="G199" s="1198"/>
      <c r="H199" s="95">
        <v>0.73</v>
      </c>
      <c r="I199" s="36"/>
      <c r="J199" s="153">
        <f t="shared" si="17"/>
        <v>0</v>
      </c>
      <c r="K199" s="36"/>
      <c r="L199" s="36"/>
      <c r="M199" s="85" t="s">
        <v>71</v>
      </c>
      <c r="N199" s="37"/>
      <c r="O199" s="99">
        <f t="shared" si="18"/>
        <v>0</v>
      </c>
    </row>
    <row r="200" spans="1:15" s="71" customFormat="1" x14ac:dyDescent="0.25">
      <c r="A200" s="72" t="s">
        <v>135</v>
      </c>
      <c r="B200" s="1063"/>
      <c r="C200" s="1063"/>
      <c r="D200" s="1063"/>
      <c r="E200" s="1198"/>
      <c r="F200" s="1198"/>
      <c r="G200" s="1198"/>
      <c r="H200" s="95">
        <v>0.73</v>
      </c>
      <c r="I200" s="94"/>
      <c r="J200" s="153">
        <f t="shared" si="17"/>
        <v>0</v>
      </c>
      <c r="K200" s="94"/>
      <c r="L200" s="94"/>
      <c r="M200" s="20" t="s">
        <v>71</v>
      </c>
      <c r="N200" s="129"/>
      <c r="O200" s="130">
        <f t="shared" si="18"/>
        <v>0</v>
      </c>
    </row>
    <row r="201" spans="1:15" x14ac:dyDescent="0.25">
      <c r="A201" s="35" t="s">
        <v>136</v>
      </c>
      <c r="B201" s="1063"/>
      <c r="C201" s="1063"/>
      <c r="D201" s="1063"/>
      <c r="E201" s="1198"/>
      <c r="F201" s="1198"/>
      <c r="G201" s="1198"/>
      <c r="H201" s="95">
        <v>0.73</v>
      </c>
      <c r="I201" s="115"/>
      <c r="J201" s="153">
        <f t="shared" si="17"/>
        <v>0</v>
      </c>
      <c r="K201" s="36"/>
      <c r="L201" s="36"/>
      <c r="M201" s="85" t="s">
        <v>71</v>
      </c>
      <c r="N201" s="37"/>
      <c r="O201" s="99">
        <f t="shared" si="18"/>
        <v>0</v>
      </c>
    </row>
    <row r="202" spans="1:15" ht="15.75" thickBot="1" x14ac:dyDescent="0.3">
      <c r="A202" s="150" t="s">
        <v>137</v>
      </c>
      <c r="B202" s="1207"/>
      <c r="C202" s="1207"/>
      <c r="D202" s="1207"/>
      <c r="E202" s="1199"/>
      <c r="F202" s="1199"/>
      <c r="G202" s="1199"/>
      <c r="H202" s="152">
        <v>0.73</v>
      </c>
      <c r="I202" s="38"/>
      <c r="J202" s="154">
        <f t="shared" si="17"/>
        <v>0</v>
      </c>
      <c r="K202" s="38"/>
      <c r="L202" s="38"/>
      <c r="M202" s="151" t="s">
        <v>71</v>
      </c>
      <c r="N202" s="42"/>
      <c r="O202" s="99">
        <f t="shared" si="18"/>
        <v>0</v>
      </c>
    </row>
    <row r="203" spans="1:15" x14ac:dyDescent="0.25">
      <c r="A203" s="57"/>
      <c r="B203" s="100"/>
      <c r="C203" s="100"/>
      <c r="D203" s="100"/>
      <c r="E203" s="3"/>
      <c r="F203" s="3"/>
      <c r="G203" s="3"/>
      <c r="H203" s="3"/>
      <c r="J203" s="131"/>
      <c r="M203" s="15"/>
      <c r="O203" s="100"/>
    </row>
    <row r="204" spans="1:15" x14ac:dyDescent="0.25">
      <c r="A204" s="57"/>
      <c r="B204" s="100"/>
      <c r="C204" s="100"/>
      <c r="D204" s="100"/>
      <c r="E204" s="3"/>
      <c r="F204" s="3"/>
      <c r="G204" s="3"/>
      <c r="H204" s="3"/>
      <c r="J204" s="131"/>
      <c r="M204" s="15"/>
      <c r="O204" s="100"/>
    </row>
    <row r="205" spans="1:15" x14ac:dyDescent="0.25">
      <c r="A205" s="57"/>
      <c r="B205" s="100"/>
      <c r="C205" s="100"/>
      <c r="D205" s="100"/>
      <c r="E205" s="3"/>
      <c r="F205" s="3"/>
      <c r="G205" s="3"/>
      <c r="H205" s="3"/>
      <c r="J205" s="131"/>
      <c r="M205" s="15"/>
      <c r="O205" s="100"/>
    </row>
    <row r="206" spans="1:15" x14ac:dyDescent="0.25">
      <c r="A206" s="57"/>
      <c r="B206" s="100"/>
      <c r="C206" s="100"/>
      <c r="D206" s="100"/>
      <c r="E206" s="3"/>
      <c r="F206" s="3"/>
      <c r="G206" s="3"/>
      <c r="H206" s="3"/>
      <c r="J206" s="131"/>
      <c r="M206" s="15"/>
      <c r="O206" s="100"/>
    </row>
    <row r="207" spans="1:15" x14ac:dyDescent="0.25">
      <c r="A207" s="57"/>
      <c r="B207" s="100"/>
      <c r="C207" s="100"/>
      <c r="D207" s="100"/>
      <c r="E207" s="3"/>
      <c r="F207" s="3"/>
      <c r="G207" s="3"/>
      <c r="H207" s="3"/>
      <c r="J207" s="131"/>
      <c r="M207" s="15"/>
      <c r="O207" s="100"/>
    </row>
    <row r="208" spans="1:15" ht="20.25" hidden="1" x14ac:dyDescent="0.25">
      <c r="A208" s="1149" t="s">
        <v>269</v>
      </c>
      <c r="B208" s="1150"/>
      <c r="C208" s="1150"/>
      <c r="D208" s="1150"/>
      <c r="E208" s="1150"/>
      <c r="F208" s="1150"/>
      <c r="G208" s="1150"/>
      <c r="H208" s="1150"/>
      <c r="I208" s="1150"/>
      <c r="J208" s="1150"/>
      <c r="K208" s="1150"/>
      <c r="L208" s="1150"/>
      <c r="M208" s="1150"/>
      <c r="N208" s="1151"/>
    </row>
    <row r="209" spans="1:15" ht="38.25" hidden="1" x14ac:dyDescent="0.25">
      <c r="A209" s="32" t="s">
        <v>50</v>
      </c>
      <c r="B209" s="33" t="s">
        <v>149</v>
      </c>
      <c r="C209" s="33" t="s">
        <v>150</v>
      </c>
      <c r="D209" s="33" t="s">
        <v>151</v>
      </c>
      <c r="E209" s="33" t="s">
        <v>152</v>
      </c>
      <c r="F209" s="33" t="s">
        <v>162</v>
      </c>
      <c r="G209" s="33" t="s">
        <v>154</v>
      </c>
      <c r="H209" s="33" t="s">
        <v>163</v>
      </c>
      <c r="I209" s="33" t="s">
        <v>164</v>
      </c>
      <c r="J209" s="41" t="s">
        <v>165</v>
      </c>
      <c r="K209" s="33" t="s">
        <v>158</v>
      </c>
      <c r="L209" s="33" t="s">
        <v>159</v>
      </c>
      <c r="M209" s="33" t="s">
        <v>160</v>
      </c>
      <c r="N209" s="34" t="s">
        <v>161</v>
      </c>
    </row>
    <row r="210" spans="1:15" s="161" customFormat="1" hidden="1" x14ac:dyDescent="0.25">
      <c r="A210" s="157" t="s">
        <v>139</v>
      </c>
      <c r="B210" s="158"/>
      <c r="C210" s="158"/>
      <c r="D210" s="158"/>
      <c r="E210" s="158"/>
      <c r="F210" s="158"/>
      <c r="G210" s="158"/>
      <c r="H210" s="158"/>
      <c r="I210" s="158">
        <v>75</v>
      </c>
      <c r="J210" s="158" t="e">
        <f t="shared" ref="J210:J221" si="19">I210/H210</f>
        <v>#DIV/0!</v>
      </c>
      <c r="K210" s="158"/>
      <c r="L210" s="158"/>
      <c r="M210" s="158" t="e">
        <f t="shared" ref="M210:M221" si="20">L210/K210</f>
        <v>#DIV/0!</v>
      </c>
      <c r="N210" s="159" t="s">
        <v>278</v>
      </c>
      <c r="O210" s="160">
        <f t="shared" ref="O210:O220" si="21">LEN(N210)</f>
        <v>253</v>
      </c>
    </row>
    <row r="211" spans="1:15" s="161" customFormat="1" hidden="1" x14ac:dyDescent="0.25">
      <c r="A211" s="157" t="s">
        <v>140</v>
      </c>
      <c r="B211" s="158"/>
      <c r="C211" s="158"/>
      <c r="D211" s="158"/>
      <c r="E211" s="158"/>
      <c r="F211" s="158"/>
      <c r="G211" s="158"/>
      <c r="H211" s="158"/>
      <c r="I211" s="158">
        <v>370</v>
      </c>
      <c r="J211" s="158" t="e">
        <f t="shared" si="19"/>
        <v>#DIV/0!</v>
      </c>
      <c r="K211" s="158"/>
      <c r="L211" s="158"/>
      <c r="M211" s="158" t="e">
        <f t="shared" si="20"/>
        <v>#DIV/0!</v>
      </c>
      <c r="N211" s="161" t="s">
        <v>279</v>
      </c>
      <c r="O211" s="160">
        <f t="shared" si="21"/>
        <v>278</v>
      </c>
    </row>
    <row r="212" spans="1:15" s="161" customFormat="1" hidden="1" x14ac:dyDescent="0.25">
      <c r="A212" s="157" t="s">
        <v>141</v>
      </c>
      <c r="B212" s="158"/>
      <c r="C212" s="158"/>
      <c r="D212" s="158"/>
      <c r="E212" s="158"/>
      <c r="F212" s="158"/>
      <c r="G212" s="158"/>
      <c r="H212" s="158"/>
      <c r="I212" s="158">
        <v>590</v>
      </c>
      <c r="J212" s="158" t="e">
        <f t="shared" si="19"/>
        <v>#DIV/0!</v>
      </c>
      <c r="K212" s="158"/>
      <c r="L212" s="158"/>
      <c r="M212" s="158" t="e">
        <f t="shared" si="20"/>
        <v>#DIV/0!</v>
      </c>
      <c r="N212" s="162" t="s">
        <v>280</v>
      </c>
      <c r="O212" s="160">
        <f t="shared" si="21"/>
        <v>184</v>
      </c>
    </row>
    <row r="213" spans="1:15" s="161" customFormat="1" hidden="1" x14ac:dyDescent="0.25">
      <c r="A213" s="157" t="s">
        <v>142</v>
      </c>
      <c r="B213" s="158"/>
      <c r="C213" s="158"/>
      <c r="D213" s="158"/>
      <c r="E213" s="158"/>
      <c r="F213" s="158"/>
      <c r="G213" s="158"/>
      <c r="H213" s="158"/>
      <c r="I213" s="163" t="s">
        <v>281</v>
      </c>
      <c r="J213" s="158" t="e">
        <f t="shared" si="19"/>
        <v>#VALUE!</v>
      </c>
      <c r="K213" s="158"/>
      <c r="L213" s="158"/>
      <c r="M213" s="158" t="e">
        <f t="shared" si="20"/>
        <v>#DIV/0!</v>
      </c>
      <c r="N213" s="164" t="s">
        <v>282</v>
      </c>
      <c r="O213" s="160">
        <f t="shared" si="21"/>
        <v>149</v>
      </c>
    </row>
    <row r="214" spans="1:15" s="161" customFormat="1" hidden="1" x14ac:dyDescent="0.25">
      <c r="A214" s="157" t="s">
        <v>143</v>
      </c>
      <c r="B214" s="158"/>
      <c r="C214" s="158"/>
      <c r="D214" s="158"/>
      <c r="E214" s="158"/>
      <c r="F214" s="158"/>
      <c r="G214" s="158"/>
      <c r="H214" s="158"/>
      <c r="I214" s="158"/>
      <c r="J214" s="158" t="e">
        <f t="shared" si="19"/>
        <v>#DIV/0!</v>
      </c>
      <c r="K214" s="158"/>
      <c r="L214" s="158"/>
      <c r="M214" s="158" t="e">
        <f t="shared" si="20"/>
        <v>#DIV/0!</v>
      </c>
      <c r="N214" s="159"/>
      <c r="O214" s="160">
        <f t="shared" si="21"/>
        <v>0</v>
      </c>
    </row>
    <row r="215" spans="1:15" s="161" customFormat="1" hidden="1" x14ac:dyDescent="0.25">
      <c r="A215" s="157" t="s">
        <v>144</v>
      </c>
      <c r="B215" s="158"/>
      <c r="C215" s="158"/>
      <c r="D215" s="158"/>
      <c r="E215" s="158"/>
      <c r="F215" s="158"/>
      <c r="G215" s="158"/>
      <c r="H215" s="158"/>
      <c r="I215" s="158"/>
      <c r="J215" s="158" t="e">
        <f t="shared" si="19"/>
        <v>#DIV/0!</v>
      </c>
      <c r="K215" s="158"/>
      <c r="L215" s="158"/>
      <c r="M215" s="158" t="e">
        <f t="shared" si="20"/>
        <v>#DIV/0!</v>
      </c>
      <c r="N215" s="161" t="s">
        <v>283</v>
      </c>
      <c r="O215" s="160">
        <f t="shared" si="21"/>
        <v>250</v>
      </c>
    </row>
    <row r="216" spans="1:15" s="161" customFormat="1" hidden="1" x14ac:dyDescent="0.25">
      <c r="A216" s="157" t="s">
        <v>132</v>
      </c>
      <c r="B216" s="158"/>
      <c r="C216" s="158"/>
      <c r="D216" s="158"/>
      <c r="E216" s="158"/>
      <c r="F216" s="158"/>
      <c r="G216" s="158"/>
      <c r="H216" s="158"/>
      <c r="I216" s="158"/>
      <c r="J216" s="158" t="e">
        <f t="shared" si="19"/>
        <v>#DIV/0!</v>
      </c>
      <c r="K216" s="158"/>
      <c r="L216" s="158"/>
      <c r="M216" s="158" t="e">
        <f t="shared" si="20"/>
        <v>#DIV/0!</v>
      </c>
      <c r="N216" s="159"/>
      <c r="O216" s="160">
        <f t="shared" si="21"/>
        <v>0</v>
      </c>
    </row>
    <row r="217" spans="1:15" s="161" customFormat="1" hidden="1" x14ac:dyDescent="0.25">
      <c r="A217" s="157" t="s">
        <v>133</v>
      </c>
      <c r="B217" s="158"/>
      <c r="C217" s="158"/>
      <c r="D217" s="158"/>
      <c r="E217" s="158"/>
      <c r="F217" s="158"/>
      <c r="G217" s="158"/>
      <c r="H217" s="158"/>
      <c r="I217" s="158"/>
      <c r="J217" s="158" t="e">
        <f t="shared" si="19"/>
        <v>#DIV/0!</v>
      </c>
      <c r="K217" s="158"/>
      <c r="L217" s="158"/>
      <c r="M217" s="158" t="e">
        <f t="shared" si="20"/>
        <v>#DIV/0!</v>
      </c>
      <c r="N217" s="159"/>
      <c r="O217" s="160">
        <f t="shared" si="21"/>
        <v>0</v>
      </c>
    </row>
    <row r="218" spans="1:15" s="161" customFormat="1" hidden="1" x14ac:dyDescent="0.25">
      <c r="A218" s="157" t="s">
        <v>134</v>
      </c>
      <c r="B218" s="158"/>
      <c r="C218" s="158"/>
      <c r="D218" s="158"/>
      <c r="E218" s="158"/>
      <c r="F218" s="158"/>
      <c r="G218" s="158"/>
      <c r="H218" s="158"/>
      <c r="I218" s="158"/>
      <c r="J218" s="158" t="e">
        <f t="shared" si="19"/>
        <v>#DIV/0!</v>
      </c>
      <c r="K218" s="158"/>
      <c r="L218" s="158"/>
      <c r="M218" s="158" t="e">
        <f t="shared" si="20"/>
        <v>#DIV/0!</v>
      </c>
      <c r="N218" s="159"/>
      <c r="O218" s="160">
        <f t="shared" si="21"/>
        <v>0</v>
      </c>
    </row>
    <row r="219" spans="1:15" s="161" customFormat="1" hidden="1" x14ac:dyDescent="0.25">
      <c r="A219" s="157" t="s">
        <v>135</v>
      </c>
      <c r="B219" s="158"/>
      <c r="C219" s="158"/>
      <c r="D219" s="158"/>
      <c r="E219" s="158"/>
      <c r="F219" s="158"/>
      <c r="G219" s="158"/>
      <c r="H219" s="158"/>
      <c r="I219" s="158"/>
      <c r="J219" s="158" t="e">
        <f t="shared" si="19"/>
        <v>#DIV/0!</v>
      </c>
      <c r="K219" s="158"/>
      <c r="L219" s="158"/>
      <c r="M219" s="158" t="e">
        <f t="shared" si="20"/>
        <v>#DIV/0!</v>
      </c>
      <c r="N219" s="159"/>
      <c r="O219" s="160">
        <f t="shared" si="21"/>
        <v>0</v>
      </c>
    </row>
    <row r="220" spans="1:15" s="161" customFormat="1" hidden="1" x14ac:dyDescent="0.25">
      <c r="A220" s="157" t="s">
        <v>136</v>
      </c>
      <c r="B220" s="158"/>
      <c r="C220" s="158"/>
      <c r="D220" s="158"/>
      <c r="E220" s="158"/>
      <c r="F220" s="158"/>
      <c r="G220" s="158"/>
      <c r="H220" s="158"/>
      <c r="I220" s="158"/>
      <c r="J220" s="158" t="e">
        <f t="shared" si="19"/>
        <v>#DIV/0!</v>
      </c>
      <c r="K220" s="158"/>
      <c r="L220" s="158"/>
      <c r="M220" s="158" t="e">
        <f t="shared" si="20"/>
        <v>#DIV/0!</v>
      </c>
      <c r="N220" s="159"/>
      <c r="O220" s="160">
        <f t="shared" si="21"/>
        <v>0</v>
      </c>
    </row>
    <row r="221" spans="1:15" s="161" customFormat="1" ht="15.75" hidden="1" thickBot="1" x14ac:dyDescent="0.3">
      <c r="A221" s="165" t="s">
        <v>137</v>
      </c>
      <c r="B221" s="108"/>
      <c r="C221" s="108"/>
      <c r="D221" s="108"/>
      <c r="E221" s="108"/>
      <c r="F221" s="108"/>
      <c r="G221" s="108"/>
      <c r="H221" s="108"/>
      <c r="I221" s="108"/>
      <c r="J221" s="108" t="e">
        <f t="shared" si="19"/>
        <v>#DIV/0!</v>
      </c>
      <c r="K221" s="108"/>
      <c r="L221" s="108"/>
      <c r="M221" s="108" t="e">
        <f t="shared" si="20"/>
        <v>#DIV/0!</v>
      </c>
      <c r="N221" s="111"/>
      <c r="O221" s="166"/>
    </row>
    <row r="223" spans="1:15" ht="20.25" hidden="1" x14ac:dyDescent="0.25">
      <c r="A223" s="1149" t="s">
        <v>166</v>
      </c>
      <c r="B223" s="1150"/>
      <c r="C223" s="1150"/>
      <c r="D223" s="1150"/>
      <c r="E223" s="1150"/>
      <c r="F223" s="1150"/>
      <c r="G223" s="1150"/>
      <c r="H223" s="1150"/>
      <c r="I223" s="1150"/>
      <c r="J223" s="1150"/>
      <c r="K223" s="1150"/>
      <c r="L223" s="1150"/>
      <c r="M223" s="1150"/>
      <c r="N223" s="1151"/>
    </row>
    <row r="224" spans="1:15" ht="38.25" hidden="1" x14ac:dyDescent="0.25">
      <c r="A224" s="32" t="s">
        <v>62</v>
      </c>
      <c r="B224" s="33" t="s">
        <v>149</v>
      </c>
      <c r="C224" s="33" t="s">
        <v>150</v>
      </c>
      <c r="D224" s="33" t="s">
        <v>151</v>
      </c>
      <c r="E224" s="33" t="s">
        <v>152</v>
      </c>
      <c r="F224" s="33" t="s">
        <v>167</v>
      </c>
      <c r="G224" s="33" t="s">
        <v>154</v>
      </c>
      <c r="H224" s="33" t="s">
        <v>168</v>
      </c>
      <c r="I224" s="33" t="s">
        <v>169</v>
      </c>
      <c r="J224" s="41" t="s">
        <v>170</v>
      </c>
      <c r="K224" s="33" t="s">
        <v>158</v>
      </c>
      <c r="L224" s="33" t="s">
        <v>159</v>
      </c>
      <c r="M224" s="33" t="s">
        <v>160</v>
      </c>
      <c r="N224" s="34" t="s">
        <v>161</v>
      </c>
    </row>
    <row r="225" spans="1:14" hidden="1" x14ac:dyDescent="0.25">
      <c r="A225" s="39" t="s">
        <v>139</v>
      </c>
      <c r="B225" s="36"/>
      <c r="C225" s="36"/>
      <c r="D225" s="36"/>
      <c r="E225" s="36"/>
      <c r="F225" s="36"/>
      <c r="G225" s="36"/>
      <c r="H225" s="36"/>
      <c r="I225" s="36"/>
      <c r="J225" s="36" t="e">
        <f t="shared" ref="J225:J236" si="22">I225/H225</f>
        <v>#DIV/0!</v>
      </c>
      <c r="K225" s="36"/>
      <c r="L225" s="36"/>
      <c r="M225" s="36" t="e">
        <f t="shared" ref="M225:M236" si="23">L225/K225</f>
        <v>#DIV/0!</v>
      </c>
      <c r="N225" s="37"/>
    </row>
    <row r="226" spans="1:14" hidden="1" x14ac:dyDescent="0.25">
      <c r="A226" s="39" t="s">
        <v>140</v>
      </c>
      <c r="B226" s="36"/>
      <c r="C226" s="36"/>
      <c r="D226" s="36"/>
      <c r="E226" s="36"/>
      <c r="F226" s="36"/>
      <c r="G226" s="36"/>
      <c r="H226" s="36"/>
      <c r="I226" s="36"/>
      <c r="J226" s="36" t="e">
        <f t="shared" si="22"/>
        <v>#DIV/0!</v>
      </c>
      <c r="K226" s="36"/>
      <c r="L226" s="36"/>
      <c r="M226" s="36" t="e">
        <f t="shared" si="23"/>
        <v>#DIV/0!</v>
      </c>
      <c r="N226" s="37"/>
    </row>
    <row r="227" spans="1:14" hidden="1" x14ac:dyDescent="0.25">
      <c r="A227" s="39" t="s">
        <v>141</v>
      </c>
      <c r="B227" s="36"/>
      <c r="C227" s="36"/>
      <c r="D227" s="36"/>
      <c r="E227" s="36"/>
      <c r="F227" s="36"/>
      <c r="G227" s="36"/>
      <c r="H227" s="36"/>
      <c r="I227" s="36"/>
      <c r="J227" s="36" t="e">
        <f t="shared" si="22"/>
        <v>#DIV/0!</v>
      </c>
      <c r="K227" s="36"/>
      <c r="L227" s="36"/>
      <c r="M227" s="36" t="e">
        <f t="shared" si="23"/>
        <v>#DIV/0!</v>
      </c>
      <c r="N227" s="37"/>
    </row>
    <row r="228" spans="1:14" hidden="1" x14ac:dyDescent="0.25">
      <c r="A228" s="39" t="s">
        <v>142</v>
      </c>
      <c r="B228" s="36"/>
      <c r="C228" s="36"/>
      <c r="D228" s="36"/>
      <c r="E228" s="36"/>
      <c r="F228" s="36"/>
      <c r="G228" s="36"/>
      <c r="H228" s="36"/>
      <c r="I228" s="36"/>
      <c r="J228" s="36" t="e">
        <f t="shared" si="22"/>
        <v>#DIV/0!</v>
      </c>
      <c r="K228" s="36"/>
      <c r="L228" s="36"/>
      <c r="M228" s="36" t="e">
        <f t="shared" si="23"/>
        <v>#DIV/0!</v>
      </c>
      <c r="N228" s="37"/>
    </row>
    <row r="229" spans="1:14" hidden="1" x14ac:dyDescent="0.25">
      <c r="A229" s="39" t="s">
        <v>143</v>
      </c>
      <c r="B229" s="36"/>
      <c r="C229" s="36"/>
      <c r="D229" s="36"/>
      <c r="E229" s="36"/>
      <c r="F229" s="36"/>
      <c r="G229" s="36"/>
      <c r="H229" s="36"/>
      <c r="I229" s="36"/>
      <c r="J229" s="36" t="e">
        <f t="shared" si="22"/>
        <v>#DIV/0!</v>
      </c>
      <c r="K229" s="36"/>
      <c r="L229" s="36"/>
      <c r="M229" s="36" t="e">
        <f t="shared" si="23"/>
        <v>#DIV/0!</v>
      </c>
      <c r="N229" s="37"/>
    </row>
    <row r="230" spans="1:14" hidden="1" x14ac:dyDescent="0.25">
      <c r="A230" s="39" t="s">
        <v>144</v>
      </c>
      <c r="B230" s="36"/>
      <c r="C230" s="36"/>
      <c r="D230" s="36"/>
      <c r="E230" s="36"/>
      <c r="F230" s="36"/>
      <c r="G230" s="36"/>
      <c r="H230" s="36"/>
      <c r="I230" s="36"/>
      <c r="J230" s="36" t="e">
        <f t="shared" si="22"/>
        <v>#DIV/0!</v>
      </c>
      <c r="K230" s="36"/>
      <c r="L230" s="36"/>
      <c r="M230" s="36" t="e">
        <f t="shared" si="23"/>
        <v>#DIV/0!</v>
      </c>
      <c r="N230" s="37"/>
    </row>
    <row r="231" spans="1:14" hidden="1" x14ac:dyDescent="0.25">
      <c r="A231" s="39" t="s">
        <v>132</v>
      </c>
      <c r="B231" s="36"/>
      <c r="C231" s="36"/>
      <c r="D231" s="36"/>
      <c r="E231" s="36"/>
      <c r="F231" s="36"/>
      <c r="G231" s="36"/>
      <c r="H231" s="36"/>
      <c r="I231" s="36"/>
      <c r="J231" s="36" t="e">
        <f t="shared" si="22"/>
        <v>#DIV/0!</v>
      </c>
      <c r="K231" s="36"/>
      <c r="L231" s="36"/>
      <c r="M231" s="36" t="e">
        <f t="shared" si="23"/>
        <v>#DIV/0!</v>
      </c>
      <c r="N231" s="37"/>
    </row>
    <row r="232" spans="1:14" hidden="1" x14ac:dyDescent="0.25">
      <c r="A232" s="39" t="s">
        <v>133</v>
      </c>
      <c r="B232" s="36"/>
      <c r="C232" s="36"/>
      <c r="D232" s="36"/>
      <c r="E232" s="36"/>
      <c r="F232" s="36"/>
      <c r="G232" s="36"/>
      <c r="H232" s="36"/>
      <c r="I232" s="36"/>
      <c r="J232" s="36" t="e">
        <f t="shared" si="22"/>
        <v>#DIV/0!</v>
      </c>
      <c r="K232" s="36"/>
      <c r="L232" s="36"/>
      <c r="M232" s="36" t="e">
        <f t="shared" si="23"/>
        <v>#DIV/0!</v>
      </c>
      <c r="N232" s="37"/>
    </row>
    <row r="233" spans="1:14" hidden="1" x14ac:dyDescent="0.25">
      <c r="A233" s="39" t="s">
        <v>134</v>
      </c>
      <c r="B233" s="36"/>
      <c r="C233" s="36"/>
      <c r="D233" s="36"/>
      <c r="E233" s="36"/>
      <c r="F233" s="36"/>
      <c r="G233" s="36"/>
      <c r="H233" s="36"/>
      <c r="I233" s="36"/>
      <c r="J233" s="36" t="e">
        <f t="shared" si="22"/>
        <v>#DIV/0!</v>
      </c>
      <c r="K233" s="36"/>
      <c r="L233" s="36"/>
      <c r="M233" s="36" t="e">
        <f t="shared" si="23"/>
        <v>#DIV/0!</v>
      </c>
      <c r="N233" s="37"/>
    </row>
    <row r="234" spans="1:14" hidden="1" x14ac:dyDescent="0.25">
      <c r="A234" s="39" t="s">
        <v>135</v>
      </c>
      <c r="B234" s="36"/>
      <c r="C234" s="36"/>
      <c r="D234" s="36"/>
      <c r="E234" s="36"/>
      <c r="F234" s="36"/>
      <c r="G234" s="36"/>
      <c r="H234" s="36"/>
      <c r="I234" s="36"/>
      <c r="J234" s="36" t="e">
        <f t="shared" si="22"/>
        <v>#DIV/0!</v>
      </c>
      <c r="K234" s="36"/>
      <c r="L234" s="36"/>
      <c r="M234" s="36" t="e">
        <f t="shared" si="23"/>
        <v>#DIV/0!</v>
      </c>
      <c r="N234" s="37"/>
    </row>
    <row r="235" spans="1:14" hidden="1" x14ac:dyDescent="0.25">
      <c r="A235" s="39" t="s">
        <v>136</v>
      </c>
      <c r="B235" s="36"/>
      <c r="C235" s="36"/>
      <c r="D235" s="36"/>
      <c r="E235" s="36"/>
      <c r="F235" s="36"/>
      <c r="G235" s="36"/>
      <c r="H235" s="36"/>
      <c r="I235" s="36"/>
      <c r="J235" s="36" t="e">
        <f t="shared" si="22"/>
        <v>#DIV/0!</v>
      </c>
      <c r="K235" s="36"/>
      <c r="L235" s="36"/>
      <c r="M235" s="36" t="e">
        <f t="shared" si="23"/>
        <v>#DIV/0!</v>
      </c>
      <c r="N235" s="37"/>
    </row>
    <row r="236" spans="1:14" ht="15.75" hidden="1" thickBot="1" x14ac:dyDescent="0.3">
      <c r="A236" s="40" t="s">
        <v>137</v>
      </c>
      <c r="B236" s="38"/>
      <c r="C236" s="38"/>
      <c r="D236" s="38"/>
      <c r="E236" s="38"/>
      <c r="F236" s="38"/>
      <c r="G236" s="38"/>
      <c r="H236" s="38"/>
      <c r="I236" s="38"/>
      <c r="J236" s="38" t="e">
        <f t="shared" si="22"/>
        <v>#DIV/0!</v>
      </c>
      <c r="K236" s="38"/>
      <c r="L236" s="38"/>
      <c r="M236" s="38" t="e">
        <f t="shared" si="23"/>
        <v>#DIV/0!</v>
      </c>
      <c r="N236" s="42"/>
    </row>
    <row r="237" spans="1:14" hidden="1" x14ac:dyDescent="0.25"/>
    <row r="238" spans="1:14" ht="20.25" hidden="1" x14ac:dyDescent="0.25">
      <c r="A238" s="1149" t="s">
        <v>171</v>
      </c>
      <c r="B238" s="1150"/>
      <c r="C238" s="1150"/>
      <c r="D238" s="1150"/>
      <c r="E238" s="1150"/>
      <c r="F238" s="1150"/>
      <c r="G238" s="1150"/>
      <c r="H238" s="1150"/>
      <c r="I238" s="1150"/>
      <c r="J238" s="1150"/>
      <c r="K238" s="1150"/>
      <c r="L238" s="1150"/>
      <c r="M238" s="1150"/>
      <c r="N238" s="1151"/>
    </row>
    <row r="239" spans="1:14" ht="38.25" hidden="1" x14ac:dyDescent="0.25">
      <c r="A239" s="32" t="s">
        <v>63</v>
      </c>
      <c r="B239" s="33" t="s">
        <v>149</v>
      </c>
      <c r="C239" s="33" t="s">
        <v>150</v>
      </c>
      <c r="D239" s="33" t="s">
        <v>151</v>
      </c>
      <c r="E239" s="33" t="s">
        <v>152</v>
      </c>
      <c r="F239" s="33" t="s">
        <v>172</v>
      </c>
      <c r="G239" s="33" t="s">
        <v>154</v>
      </c>
      <c r="H239" s="33" t="s">
        <v>173</v>
      </c>
      <c r="I239" s="33" t="s">
        <v>174</v>
      </c>
      <c r="J239" s="41" t="s">
        <v>175</v>
      </c>
      <c r="K239" s="33" t="s">
        <v>158</v>
      </c>
      <c r="L239" s="33" t="s">
        <v>159</v>
      </c>
      <c r="M239" s="33" t="s">
        <v>160</v>
      </c>
      <c r="N239" s="34" t="s">
        <v>161</v>
      </c>
    </row>
    <row r="240" spans="1:14" hidden="1" x14ac:dyDescent="0.25">
      <c r="A240" s="39" t="s">
        <v>139</v>
      </c>
      <c r="B240" s="36"/>
      <c r="C240" s="36"/>
      <c r="D240" s="36"/>
      <c r="E240" s="36"/>
      <c r="F240" s="36"/>
      <c r="G240" s="36"/>
      <c r="H240" s="36"/>
      <c r="I240" s="36"/>
      <c r="J240" s="36" t="e">
        <f t="shared" ref="J240:J251" si="24">I240/H240</f>
        <v>#DIV/0!</v>
      </c>
      <c r="K240" s="36"/>
      <c r="L240" s="36"/>
      <c r="M240" s="36" t="e">
        <f t="shared" ref="M240:M251" si="25">L240/K240</f>
        <v>#DIV/0!</v>
      </c>
      <c r="N240" s="37"/>
    </row>
    <row r="241" spans="1:14" hidden="1" x14ac:dyDescent="0.25">
      <c r="A241" s="39" t="s">
        <v>140</v>
      </c>
      <c r="B241" s="36"/>
      <c r="C241" s="36"/>
      <c r="D241" s="36"/>
      <c r="E241" s="36"/>
      <c r="F241" s="36"/>
      <c r="G241" s="36"/>
      <c r="H241" s="36"/>
      <c r="I241" s="36"/>
      <c r="J241" s="36" t="e">
        <f t="shared" si="24"/>
        <v>#DIV/0!</v>
      </c>
      <c r="K241" s="36"/>
      <c r="L241" s="36"/>
      <c r="M241" s="36" t="e">
        <f t="shared" si="25"/>
        <v>#DIV/0!</v>
      </c>
      <c r="N241" s="37"/>
    </row>
    <row r="242" spans="1:14" hidden="1" x14ac:dyDescent="0.25">
      <c r="A242" s="39" t="s">
        <v>141</v>
      </c>
      <c r="B242" s="36"/>
      <c r="C242" s="36"/>
      <c r="D242" s="36"/>
      <c r="E242" s="36"/>
      <c r="F242" s="36"/>
      <c r="G242" s="36"/>
      <c r="H242" s="36"/>
      <c r="I242" s="36"/>
      <c r="J242" s="36" t="e">
        <f t="shared" si="24"/>
        <v>#DIV/0!</v>
      </c>
      <c r="K242" s="36"/>
      <c r="L242" s="36"/>
      <c r="M242" s="36" t="e">
        <f t="shared" si="25"/>
        <v>#DIV/0!</v>
      </c>
      <c r="N242" s="37"/>
    </row>
    <row r="243" spans="1:14" hidden="1" x14ac:dyDescent="0.25">
      <c r="A243" s="39" t="s">
        <v>142</v>
      </c>
      <c r="B243" s="36"/>
      <c r="C243" s="36"/>
      <c r="D243" s="36"/>
      <c r="E243" s="36"/>
      <c r="F243" s="36"/>
      <c r="G243" s="36"/>
      <c r="H243" s="36"/>
      <c r="I243" s="36"/>
      <c r="J243" s="36" t="e">
        <f t="shared" si="24"/>
        <v>#DIV/0!</v>
      </c>
      <c r="K243" s="36"/>
      <c r="L243" s="36"/>
      <c r="M243" s="36" t="e">
        <f t="shared" si="25"/>
        <v>#DIV/0!</v>
      </c>
      <c r="N243" s="37"/>
    </row>
    <row r="244" spans="1:14" hidden="1" x14ac:dyDescent="0.25">
      <c r="A244" s="39" t="s">
        <v>143</v>
      </c>
      <c r="B244" s="36"/>
      <c r="C244" s="36"/>
      <c r="D244" s="36"/>
      <c r="E244" s="36"/>
      <c r="F244" s="36"/>
      <c r="G244" s="36"/>
      <c r="H244" s="36"/>
      <c r="I244" s="36"/>
      <c r="J244" s="36" t="e">
        <f t="shared" si="24"/>
        <v>#DIV/0!</v>
      </c>
      <c r="K244" s="36"/>
      <c r="L244" s="36"/>
      <c r="M244" s="36" t="e">
        <f t="shared" si="25"/>
        <v>#DIV/0!</v>
      </c>
      <c r="N244" s="37"/>
    </row>
    <row r="245" spans="1:14" hidden="1" x14ac:dyDescent="0.25">
      <c r="A245" s="39" t="s">
        <v>144</v>
      </c>
      <c r="B245" s="36"/>
      <c r="C245" s="36"/>
      <c r="D245" s="36"/>
      <c r="E245" s="36"/>
      <c r="F245" s="36"/>
      <c r="G245" s="36"/>
      <c r="H245" s="36"/>
      <c r="I245" s="36"/>
      <c r="J245" s="36" t="e">
        <f t="shared" si="24"/>
        <v>#DIV/0!</v>
      </c>
      <c r="K245" s="36"/>
      <c r="L245" s="36"/>
      <c r="M245" s="36" t="e">
        <f t="shared" si="25"/>
        <v>#DIV/0!</v>
      </c>
      <c r="N245" s="37"/>
    </row>
    <row r="246" spans="1:14" hidden="1" x14ac:dyDescent="0.25">
      <c r="A246" s="39" t="s">
        <v>132</v>
      </c>
      <c r="B246" s="36"/>
      <c r="C246" s="36"/>
      <c r="D246" s="36"/>
      <c r="E246" s="36"/>
      <c r="F246" s="36"/>
      <c r="G246" s="36"/>
      <c r="H246" s="36"/>
      <c r="I246" s="36"/>
      <c r="J246" s="36" t="e">
        <f t="shared" si="24"/>
        <v>#DIV/0!</v>
      </c>
      <c r="K246" s="36"/>
      <c r="L246" s="36"/>
      <c r="M246" s="36" t="e">
        <f t="shared" si="25"/>
        <v>#DIV/0!</v>
      </c>
      <c r="N246" s="37"/>
    </row>
    <row r="247" spans="1:14" hidden="1" x14ac:dyDescent="0.25">
      <c r="A247" s="39" t="s">
        <v>133</v>
      </c>
      <c r="B247" s="36"/>
      <c r="C247" s="36"/>
      <c r="D247" s="36"/>
      <c r="E247" s="36"/>
      <c r="F247" s="36"/>
      <c r="G247" s="36"/>
      <c r="H247" s="36"/>
      <c r="I247" s="36"/>
      <c r="J247" s="36" t="e">
        <f t="shared" si="24"/>
        <v>#DIV/0!</v>
      </c>
      <c r="K247" s="36"/>
      <c r="L247" s="36"/>
      <c r="M247" s="36" t="e">
        <f t="shared" si="25"/>
        <v>#DIV/0!</v>
      </c>
      <c r="N247" s="37"/>
    </row>
    <row r="248" spans="1:14" hidden="1" x14ac:dyDescent="0.25">
      <c r="A248" s="39" t="s">
        <v>134</v>
      </c>
      <c r="B248" s="36"/>
      <c r="C248" s="36"/>
      <c r="D248" s="36"/>
      <c r="E248" s="36"/>
      <c r="F248" s="36"/>
      <c r="G248" s="36"/>
      <c r="H248" s="36"/>
      <c r="I248" s="36"/>
      <c r="J248" s="36" t="e">
        <f t="shared" si="24"/>
        <v>#DIV/0!</v>
      </c>
      <c r="K248" s="36"/>
      <c r="L248" s="36"/>
      <c r="M248" s="36" t="e">
        <f t="shared" si="25"/>
        <v>#DIV/0!</v>
      </c>
      <c r="N248" s="37"/>
    </row>
    <row r="249" spans="1:14" hidden="1" x14ac:dyDescent="0.25">
      <c r="A249" s="39" t="s">
        <v>135</v>
      </c>
      <c r="B249" s="36"/>
      <c r="C249" s="36"/>
      <c r="D249" s="36"/>
      <c r="E249" s="36"/>
      <c r="F249" s="36"/>
      <c r="G249" s="36"/>
      <c r="H249" s="36"/>
      <c r="I249" s="36"/>
      <c r="J249" s="36" t="e">
        <f t="shared" si="24"/>
        <v>#DIV/0!</v>
      </c>
      <c r="K249" s="36"/>
      <c r="L249" s="36"/>
      <c r="M249" s="36" t="e">
        <f t="shared" si="25"/>
        <v>#DIV/0!</v>
      </c>
      <c r="N249" s="37"/>
    </row>
    <row r="250" spans="1:14" hidden="1" x14ac:dyDescent="0.25">
      <c r="A250" s="39" t="s">
        <v>136</v>
      </c>
      <c r="B250" s="36"/>
      <c r="C250" s="36"/>
      <c r="D250" s="36"/>
      <c r="E250" s="36"/>
      <c r="F250" s="36"/>
      <c r="G250" s="36"/>
      <c r="H250" s="36"/>
      <c r="I250" s="36"/>
      <c r="J250" s="36" t="e">
        <f t="shared" si="24"/>
        <v>#DIV/0!</v>
      </c>
      <c r="K250" s="36"/>
      <c r="L250" s="36"/>
      <c r="M250" s="36" t="e">
        <f t="shared" si="25"/>
        <v>#DIV/0!</v>
      </c>
      <c r="N250" s="37"/>
    </row>
    <row r="251" spans="1:14" ht="15.75" hidden="1" thickBot="1" x14ac:dyDescent="0.3">
      <c r="A251" s="40" t="s">
        <v>137</v>
      </c>
      <c r="B251" s="38"/>
      <c r="C251" s="38"/>
      <c r="D251" s="38"/>
      <c r="E251" s="38"/>
      <c r="F251" s="38"/>
      <c r="G251" s="38"/>
      <c r="H251" s="38"/>
      <c r="I251" s="38"/>
      <c r="J251" s="38" t="e">
        <f t="shared" si="24"/>
        <v>#DIV/0!</v>
      </c>
      <c r="K251" s="38"/>
      <c r="L251" s="38"/>
      <c r="M251" s="38" t="e">
        <f t="shared" si="25"/>
        <v>#DIV/0!</v>
      </c>
      <c r="N251" s="42"/>
    </row>
    <row r="253" spans="1:14" ht="20.25" hidden="1" x14ac:dyDescent="0.25">
      <c r="A253" s="1149" t="s">
        <v>176</v>
      </c>
      <c r="B253" s="1150"/>
      <c r="C253" s="1150"/>
      <c r="D253" s="1150"/>
      <c r="E253" s="1150"/>
      <c r="F253" s="1150"/>
      <c r="G253" s="1150"/>
      <c r="H253" s="1150"/>
      <c r="I253" s="1150"/>
      <c r="J253" s="1150"/>
      <c r="K253" s="1150"/>
      <c r="L253" s="1150"/>
      <c r="M253" s="1150"/>
      <c r="N253" s="1151"/>
    </row>
    <row r="254" spans="1:14" ht="38.25" hidden="1" x14ac:dyDescent="0.25">
      <c r="A254" s="32" t="s">
        <v>64</v>
      </c>
      <c r="B254" s="33" t="s">
        <v>149</v>
      </c>
      <c r="C254" s="33" t="s">
        <v>150</v>
      </c>
      <c r="D254" s="33" t="s">
        <v>151</v>
      </c>
      <c r="E254" s="33" t="s">
        <v>152</v>
      </c>
      <c r="F254" s="33" t="s">
        <v>177</v>
      </c>
      <c r="G254" s="33" t="s">
        <v>154</v>
      </c>
      <c r="H254" s="33" t="s">
        <v>178</v>
      </c>
      <c r="I254" s="33" t="s">
        <v>179</v>
      </c>
      <c r="J254" s="41" t="s">
        <v>180</v>
      </c>
      <c r="K254" s="33" t="s">
        <v>158</v>
      </c>
      <c r="L254" s="33" t="s">
        <v>159</v>
      </c>
      <c r="M254" s="33" t="s">
        <v>160</v>
      </c>
      <c r="N254" s="34" t="s">
        <v>161</v>
      </c>
    </row>
    <row r="255" spans="1:14" hidden="1" x14ac:dyDescent="0.25">
      <c r="A255" s="39" t="s">
        <v>139</v>
      </c>
      <c r="B255" s="36"/>
      <c r="C255" s="36"/>
      <c r="D255" s="36"/>
      <c r="E255" s="36"/>
      <c r="F255" s="36"/>
      <c r="G255" s="36"/>
      <c r="H255" s="36"/>
      <c r="I255" s="36"/>
      <c r="J255" s="36" t="e">
        <f t="shared" ref="J255:J266" si="26">I255/H255</f>
        <v>#DIV/0!</v>
      </c>
      <c r="K255" s="36"/>
      <c r="L255" s="36"/>
      <c r="M255" s="36" t="e">
        <f t="shared" ref="M255:M266" si="27">L255/K255</f>
        <v>#DIV/0!</v>
      </c>
      <c r="N255" s="37"/>
    </row>
    <row r="256" spans="1:14" hidden="1" x14ac:dyDescent="0.25">
      <c r="A256" s="39" t="s">
        <v>140</v>
      </c>
      <c r="B256" s="36"/>
      <c r="C256" s="36"/>
      <c r="D256" s="36"/>
      <c r="E256" s="36"/>
      <c r="F256" s="36"/>
      <c r="G256" s="36"/>
      <c r="H256" s="36"/>
      <c r="I256" s="36"/>
      <c r="J256" s="36" t="e">
        <f t="shared" si="26"/>
        <v>#DIV/0!</v>
      </c>
      <c r="K256" s="36"/>
      <c r="L256" s="36"/>
      <c r="M256" s="36" t="e">
        <f t="shared" si="27"/>
        <v>#DIV/0!</v>
      </c>
      <c r="N256" s="37"/>
    </row>
    <row r="257" spans="1:14" hidden="1" x14ac:dyDescent="0.25">
      <c r="A257" s="39" t="s">
        <v>141</v>
      </c>
      <c r="B257" s="36"/>
      <c r="C257" s="36"/>
      <c r="D257" s="36"/>
      <c r="E257" s="36"/>
      <c r="F257" s="36"/>
      <c r="G257" s="36"/>
      <c r="H257" s="36"/>
      <c r="I257" s="36"/>
      <c r="J257" s="36" t="e">
        <f t="shared" si="26"/>
        <v>#DIV/0!</v>
      </c>
      <c r="K257" s="36"/>
      <c r="L257" s="36"/>
      <c r="M257" s="36" t="e">
        <f t="shared" si="27"/>
        <v>#DIV/0!</v>
      </c>
      <c r="N257" s="37"/>
    </row>
    <row r="258" spans="1:14" hidden="1" x14ac:dyDescent="0.25">
      <c r="A258" s="39" t="s">
        <v>142</v>
      </c>
      <c r="B258" s="36"/>
      <c r="C258" s="36"/>
      <c r="D258" s="36"/>
      <c r="E258" s="36"/>
      <c r="F258" s="36"/>
      <c r="G258" s="36"/>
      <c r="H258" s="36"/>
      <c r="I258" s="36"/>
      <c r="J258" s="36" t="e">
        <f t="shared" si="26"/>
        <v>#DIV/0!</v>
      </c>
      <c r="K258" s="36"/>
      <c r="L258" s="36"/>
      <c r="M258" s="36" t="e">
        <f t="shared" si="27"/>
        <v>#DIV/0!</v>
      </c>
      <c r="N258" s="37"/>
    </row>
    <row r="259" spans="1:14" hidden="1" x14ac:dyDescent="0.25">
      <c r="A259" s="39" t="s">
        <v>143</v>
      </c>
      <c r="B259" s="36"/>
      <c r="C259" s="36"/>
      <c r="D259" s="36"/>
      <c r="E259" s="36"/>
      <c r="F259" s="36"/>
      <c r="G259" s="36"/>
      <c r="H259" s="36"/>
      <c r="I259" s="36"/>
      <c r="J259" s="36" t="e">
        <f t="shared" si="26"/>
        <v>#DIV/0!</v>
      </c>
      <c r="K259" s="36"/>
      <c r="L259" s="36"/>
      <c r="M259" s="36" t="e">
        <f t="shared" si="27"/>
        <v>#DIV/0!</v>
      </c>
      <c r="N259" s="37"/>
    </row>
    <row r="260" spans="1:14" hidden="1" x14ac:dyDescent="0.25">
      <c r="A260" s="39" t="s">
        <v>144</v>
      </c>
      <c r="B260" s="36"/>
      <c r="C260" s="36"/>
      <c r="D260" s="36"/>
      <c r="E260" s="36"/>
      <c r="F260" s="36"/>
      <c r="G260" s="36"/>
      <c r="H260" s="36"/>
      <c r="I260" s="36"/>
      <c r="J260" s="36" t="e">
        <f t="shared" si="26"/>
        <v>#DIV/0!</v>
      </c>
      <c r="K260" s="36"/>
      <c r="L260" s="36"/>
      <c r="M260" s="36" t="e">
        <f t="shared" si="27"/>
        <v>#DIV/0!</v>
      </c>
      <c r="N260" s="37"/>
    </row>
    <row r="261" spans="1:14" hidden="1" x14ac:dyDescent="0.25">
      <c r="A261" s="39" t="s">
        <v>132</v>
      </c>
      <c r="B261" s="36"/>
      <c r="C261" s="36"/>
      <c r="D261" s="36"/>
      <c r="E261" s="36"/>
      <c r="F261" s="36"/>
      <c r="G261" s="36"/>
      <c r="H261" s="36"/>
      <c r="I261" s="36"/>
      <c r="J261" s="36" t="e">
        <f t="shared" si="26"/>
        <v>#DIV/0!</v>
      </c>
      <c r="K261" s="36"/>
      <c r="L261" s="36"/>
      <c r="M261" s="36" t="e">
        <f t="shared" si="27"/>
        <v>#DIV/0!</v>
      </c>
      <c r="N261" s="37"/>
    </row>
    <row r="262" spans="1:14" hidden="1" x14ac:dyDescent="0.25">
      <c r="A262" s="39" t="s">
        <v>133</v>
      </c>
      <c r="B262" s="36"/>
      <c r="C262" s="36"/>
      <c r="D262" s="36"/>
      <c r="E262" s="36"/>
      <c r="F262" s="36"/>
      <c r="G262" s="36"/>
      <c r="H262" s="36"/>
      <c r="I262" s="36"/>
      <c r="J262" s="36" t="e">
        <f t="shared" si="26"/>
        <v>#DIV/0!</v>
      </c>
      <c r="K262" s="36"/>
      <c r="L262" s="36"/>
      <c r="M262" s="36" t="e">
        <f t="shared" si="27"/>
        <v>#DIV/0!</v>
      </c>
      <c r="N262" s="37"/>
    </row>
    <row r="263" spans="1:14" hidden="1" x14ac:dyDescent="0.25">
      <c r="A263" s="39" t="s">
        <v>134</v>
      </c>
      <c r="B263" s="36"/>
      <c r="C263" s="36"/>
      <c r="D263" s="36"/>
      <c r="E263" s="36"/>
      <c r="F263" s="36"/>
      <c r="G263" s="36"/>
      <c r="H263" s="36"/>
      <c r="I263" s="36"/>
      <c r="J263" s="36" t="e">
        <f t="shared" si="26"/>
        <v>#DIV/0!</v>
      </c>
      <c r="K263" s="36"/>
      <c r="L263" s="36"/>
      <c r="M263" s="36" t="e">
        <f t="shared" si="27"/>
        <v>#DIV/0!</v>
      </c>
      <c r="N263" s="37"/>
    </row>
    <row r="264" spans="1:14" hidden="1" x14ac:dyDescent="0.25">
      <c r="A264" s="39" t="s">
        <v>135</v>
      </c>
      <c r="B264" s="36"/>
      <c r="C264" s="36"/>
      <c r="D264" s="36"/>
      <c r="E264" s="36"/>
      <c r="F264" s="36"/>
      <c r="G264" s="36"/>
      <c r="H264" s="36"/>
      <c r="I264" s="36"/>
      <c r="J264" s="36" t="e">
        <f t="shared" si="26"/>
        <v>#DIV/0!</v>
      </c>
      <c r="K264" s="36"/>
      <c r="L264" s="36"/>
      <c r="M264" s="36" t="e">
        <f t="shared" si="27"/>
        <v>#DIV/0!</v>
      </c>
      <c r="N264" s="37"/>
    </row>
    <row r="265" spans="1:14" hidden="1" x14ac:dyDescent="0.25">
      <c r="A265" s="39" t="s">
        <v>136</v>
      </c>
      <c r="B265" s="36"/>
      <c r="C265" s="36"/>
      <c r="D265" s="36"/>
      <c r="E265" s="36"/>
      <c r="F265" s="36"/>
      <c r="G265" s="36"/>
      <c r="H265" s="36"/>
      <c r="I265" s="36"/>
      <c r="J265" s="36" t="e">
        <f t="shared" si="26"/>
        <v>#DIV/0!</v>
      </c>
      <c r="K265" s="36"/>
      <c r="L265" s="36"/>
      <c r="M265" s="36" t="e">
        <f t="shared" si="27"/>
        <v>#DIV/0!</v>
      </c>
      <c r="N265" s="37"/>
    </row>
    <row r="266" spans="1:14" ht="15.75" hidden="1" thickBot="1" x14ac:dyDescent="0.3">
      <c r="A266" s="40" t="s">
        <v>137</v>
      </c>
      <c r="B266" s="38"/>
      <c r="C266" s="38"/>
      <c r="D266" s="38"/>
      <c r="E266" s="38"/>
      <c r="F266" s="38"/>
      <c r="G266" s="38"/>
      <c r="H266" s="38"/>
      <c r="I266" s="38"/>
      <c r="J266" s="38" t="e">
        <f t="shared" si="26"/>
        <v>#DIV/0!</v>
      </c>
      <c r="K266" s="38"/>
      <c r="L266" s="38"/>
      <c r="M266" s="38" t="e">
        <f t="shared" si="27"/>
        <v>#DIV/0!</v>
      </c>
      <c r="N266" s="42"/>
    </row>
    <row r="269" spans="1:14" ht="20.25" hidden="1" x14ac:dyDescent="0.3">
      <c r="A269" s="1176" t="s">
        <v>181</v>
      </c>
      <c r="B269" s="1177"/>
      <c r="C269" s="1177"/>
      <c r="D269" s="1177"/>
      <c r="E269" s="1177"/>
      <c r="F269" s="1177"/>
      <c r="G269" s="1178"/>
    </row>
    <row r="270" spans="1:14" ht="39" hidden="1" thickBot="1" x14ac:dyDescent="0.3">
      <c r="A270" s="32" t="s">
        <v>49</v>
      </c>
      <c r="B270" s="43" t="s">
        <v>149</v>
      </c>
      <c r="C270" s="43" t="s">
        <v>150</v>
      </c>
      <c r="D270" s="43" t="s">
        <v>182</v>
      </c>
      <c r="E270" s="43" t="s">
        <v>183</v>
      </c>
      <c r="F270" s="43" t="s">
        <v>184</v>
      </c>
      <c r="G270" s="44" t="s">
        <v>185</v>
      </c>
    </row>
    <row r="271" spans="1:14" hidden="1" x14ac:dyDescent="0.25">
      <c r="A271" s="133" t="s">
        <v>132</v>
      </c>
      <c r="B271" s="1216" t="s">
        <v>217</v>
      </c>
      <c r="C271" s="1218" t="s">
        <v>229</v>
      </c>
      <c r="D271" s="1217" t="s">
        <v>230</v>
      </c>
      <c r="E271" s="135">
        <v>2239274028</v>
      </c>
      <c r="F271" s="135">
        <v>15250000</v>
      </c>
      <c r="G271" s="136" t="s">
        <v>238</v>
      </c>
      <c r="H271" s="3">
        <f t="shared" ref="H271:H276" si="28">LEN(G271)</f>
        <v>27</v>
      </c>
      <c r="N271" s="116"/>
    </row>
    <row r="272" spans="1:14" hidden="1" x14ac:dyDescent="0.25">
      <c r="A272" s="35" t="s">
        <v>133</v>
      </c>
      <c r="B272" s="1063"/>
      <c r="C272" s="1219"/>
      <c r="D272" s="1128"/>
      <c r="E272" s="75">
        <v>2239274028</v>
      </c>
      <c r="F272" s="75">
        <v>186734000</v>
      </c>
      <c r="G272" s="76"/>
      <c r="H272" s="3">
        <f t="shared" si="28"/>
        <v>0</v>
      </c>
    </row>
    <row r="273" spans="1:14" hidden="1" x14ac:dyDescent="0.25">
      <c r="A273" s="35" t="s">
        <v>134</v>
      </c>
      <c r="B273" s="1063"/>
      <c r="C273" s="1219"/>
      <c r="D273" s="1128"/>
      <c r="E273" s="75">
        <v>2239274028</v>
      </c>
      <c r="F273" s="75">
        <v>208535000</v>
      </c>
      <c r="G273" s="76"/>
      <c r="H273" s="3">
        <f t="shared" si="28"/>
        <v>0</v>
      </c>
    </row>
    <row r="274" spans="1:14" hidden="1" x14ac:dyDescent="0.25">
      <c r="A274" s="72" t="s">
        <v>135</v>
      </c>
      <c r="B274" s="1063"/>
      <c r="C274" s="1219"/>
      <c r="D274" s="1128"/>
      <c r="E274" s="96">
        <v>2239274028</v>
      </c>
      <c r="F274" s="96">
        <f>+[2]INVERSIÓN!P11</f>
        <v>208535000</v>
      </c>
      <c r="G274" s="132" t="s">
        <v>231</v>
      </c>
      <c r="H274" s="3">
        <f>LEN(G274)</f>
        <v>69</v>
      </c>
    </row>
    <row r="275" spans="1:14" hidden="1" x14ac:dyDescent="0.25">
      <c r="A275" s="117" t="s">
        <v>136</v>
      </c>
      <c r="B275" s="1063"/>
      <c r="C275" s="1219"/>
      <c r="D275" s="1128"/>
      <c r="E275" s="98">
        <f>+[2]INVERSIÓN!H11</f>
        <v>2239274028</v>
      </c>
      <c r="F275" s="98">
        <f>+[2]INVERSIÓN!R11</f>
        <v>261972893</v>
      </c>
      <c r="G275" s="129" t="s">
        <v>254</v>
      </c>
      <c r="H275" s="3">
        <f t="shared" si="28"/>
        <v>107</v>
      </c>
    </row>
    <row r="276" spans="1:14" ht="15.75" hidden="1" thickBot="1" x14ac:dyDescent="0.3">
      <c r="A276" s="106" t="s">
        <v>137</v>
      </c>
      <c r="B276" s="1207"/>
      <c r="C276" s="1220"/>
      <c r="D276" s="1129"/>
      <c r="E276" s="118">
        <f>+[2]INVERSIÓN!S15</f>
        <v>1985716202</v>
      </c>
      <c r="F276" s="118">
        <f>+[2]INVERSIÓN!EB15</f>
        <v>835562923</v>
      </c>
      <c r="G276" s="119" t="s">
        <v>263</v>
      </c>
      <c r="H276" s="3">
        <f t="shared" si="28"/>
        <v>222</v>
      </c>
    </row>
    <row r="277" spans="1:14" hidden="1" x14ac:dyDescent="0.25">
      <c r="A277" s="57"/>
      <c r="B277" s="57"/>
      <c r="C277" s="57"/>
      <c r="D277" s="57"/>
      <c r="E277" s="57"/>
      <c r="F277" s="57"/>
      <c r="G277" s="57"/>
    </row>
    <row r="278" spans="1:14" hidden="1" x14ac:dyDescent="0.25">
      <c r="A278" s="57"/>
      <c r="B278" s="57"/>
      <c r="C278" s="57"/>
      <c r="D278" s="57"/>
      <c r="E278" s="57"/>
      <c r="F278" s="57"/>
      <c r="G278" s="57"/>
    </row>
    <row r="279" spans="1:14" ht="39" hidden="1" thickBot="1" x14ac:dyDescent="0.3">
      <c r="A279" s="32" t="s">
        <v>49</v>
      </c>
      <c r="B279" s="43" t="s">
        <v>149</v>
      </c>
      <c r="C279" s="43" t="s">
        <v>150</v>
      </c>
      <c r="D279" s="43" t="s">
        <v>182</v>
      </c>
      <c r="E279" s="63" t="s">
        <v>183</v>
      </c>
      <c r="F279" s="63" t="s">
        <v>184</v>
      </c>
      <c r="G279" s="64" t="s">
        <v>185</v>
      </c>
    </row>
    <row r="280" spans="1:14" hidden="1" x14ac:dyDescent="0.25">
      <c r="A280" s="133" t="s">
        <v>132</v>
      </c>
      <c r="B280" s="1216" t="s">
        <v>220</v>
      </c>
      <c r="C280" s="1216" t="s">
        <v>221</v>
      </c>
      <c r="D280" s="1208" t="s">
        <v>232</v>
      </c>
      <c r="E280" s="74">
        <v>632180000</v>
      </c>
      <c r="F280" s="134">
        <v>0</v>
      </c>
      <c r="G280" s="36" t="s">
        <v>239</v>
      </c>
      <c r="H280" s="3">
        <f t="shared" ref="H280:H285" si="29">LEN(G280)</f>
        <v>30</v>
      </c>
    </row>
    <row r="281" spans="1:14" hidden="1" x14ac:dyDescent="0.25">
      <c r="A281" s="35" t="s">
        <v>133</v>
      </c>
      <c r="B281" s="1063"/>
      <c r="C281" s="1063"/>
      <c r="D281" s="1209"/>
      <c r="E281" s="74">
        <v>632180000</v>
      </c>
      <c r="F281" s="134">
        <v>183792000</v>
      </c>
      <c r="G281" s="36"/>
      <c r="H281" s="3">
        <f t="shared" si="29"/>
        <v>0</v>
      </c>
    </row>
    <row r="282" spans="1:14" hidden="1" x14ac:dyDescent="0.25">
      <c r="A282" s="35" t="s">
        <v>134</v>
      </c>
      <c r="B282" s="1063"/>
      <c r="C282" s="1063"/>
      <c r="D282" s="1209"/>
      <c r="E282" s="74">
        <v>632180000</v>
      </c>
      <c r="F282" s="134">
        <v>190062000</v>
      </c>
      <c r="G282" s="36"/>
      <c r="H282" s="3">
        <f t="shared" si="29"/>
        <v>0</v>
      </c>
    </row>
    <row r="283" spans="1:14" hidden="1" x14ac:dyDescent="0.25">
      <c r="A283" s="72" t="s">
        <v>135</v>
      </c>
      <c r="B283" s="1063"/>
      <c r="C283" s="1063"/>
      <c r="D283" s="1209"/>
      <c r="E283" s="97">
        <v>632180000</v>
      </c>
      <c r="F283" s="98">
        <f>+[2]INVERSIÓN!DZ17</f>
        <v>190062000</v>
      </c>
      <c r="G283" s="94" t="s">
        <v>233</v>
      </c>
      <c r="H283" s="3">
        <f>LEN(G283)</f>
        <v>48</v>
      </c>
    </row>
    <row r="284" spans="1:14" hidden="1" x14ac:dyDescent="0.25">
      <c r="A284" s="72" t="s">
        <v>136</v>
      </c>
      <c r="B284" s="1063"/>
      <c r="C284" s="1063"/>
      <c r="D284" s="1209"/>
      <c r="E284" s="97">
        <f>+[2]INVERSIÓN!H17</f>
        <v>632180000</v>
      </c>
      <c r="F284" s="98">
        <f>+[2]INVERSIÓN!R17</f>
        <v>208073593</v>
      </c>
      <c r="G284" s="94" t="s">
        <v>255</v>
      </c>
      <c r="H284" s="3">
        <f t="shared" si="29"/>
        <v>87</v>
      </c>
      <c r="N284" s="116"/>
    </row>
    <row r="285" spans="1:14" ht="15.75" hidden="1" thickBot="1" x14ac:dyDescent="0.3">
      <c r="A285" s="106" t="s">
        <v>137</v>
      </c>
      <c r="B285" s="1207"/>
      <c r="C285" s="1207"/>
      <c r="D285" s="1210"/>
      <c r="E285" s="118">
        <f>+[2]INVERSIÓN!S17</f>
        <v>588967593</v>
      </c>
      <c r="F285" s="118">
        <f>+[2]INVERSIÓN!T17</f>
        <v>543446593</v>
      </c>
      <c r="G285" s="120" t="s">
        <v>264</v>
      </c>
      <c r="H285" s="3">
        <f t="shared" si="29"/>
        <v>139</v>
      </c>
      <c r="N285" s="116"/>
    </row>
    <row r="286" spans="1:14" hidden="1" x14ac:dyDescent="0.25">
      <c r="A286" s="57"/>
      <c r="B286" s="57"/>
      <c r="C286" s="57"/>
      <c r="D286" s="57"/>
      <c r="E286" s="57"/>
      <c r="F286" s="57"/>
      <c r="G286" s="57"/>
    </row>
    <row r="287" spans="1:14" hidden="1" x14ac:dyDescent="0.25">
      <c r="A287" s="57"/>
      <c r="B287" s="57"/>
      <c r="C287" s="57"/>
      <c r="D287" s="57"/>
      <c r="E287" s="57"/>
      <c r="F287" s="57"/>
      <c r="G287" s="57"/>
    </row>
    <row r="288" spans="1:14" ht="39" hidden="1" thickBot="1" x14ac:dyDescent="0.3">
      <c r="A288" s="32" t="s">
        <v>49</v>
      </c>
      <c r="B288" s="43" t="s">
        <v>149</v>
      </c>
      <c r="C288" s="43" t="s">
        <v>150</v>
      </c>
      <c r="D288" s="43" t="s">
        <v>182</v>
      </c>
      <c r="E288" s="63" t="s">
        <v>183</v>
      </c>
      <c r="F288" s="63" t="s">
        <v>184</v>
      </c>
      <c r="G288" s="64" t="s">
        <v>185</v>
      </c>
    </row>
    <row r="289" spans="1:8" hidden="1" x14ac:dyDescent="0.25">
      <c r="A289" s="133" t="s">
        <v>132</v>
      </c>
      <c r="B289" s="1216" t="s">
        <v>220</v>
      </c>
      <c r="C289" s="1216" t="s">
        <v>221</v>
      </c>
      <c r="D289" s="1217" t="s">
        <v>234</v>
      </c>
      <c r="E289" s="74">
        <v>846820000</v>
      </c>
      <c r="F289" s="134">
        <v>0</v>
      </c>
      <c r="G289" s="36" t="s">
        <v>239</v>
      </c>
      <c r="H289" s="3">
        <f t="shared" ref="H289:H294" si="30">LEN(G289)</f>
        <v>30</v>
      </c>
    </row>
    <row r="290" spans="1:8" hidden="1" x14ac:dyDescent="0.25">
      <c r="A290" s="35" t="s">
        <v>133</v>
      </c>
      <c r="B290" s="1063"/>
      <c r="C290" s="1063"/>
      <c r="D290" s="1128"/>
      <c r="E290" s="74">
        <v>846820000</v>
      </c>
      <c r="F290" s="73">
        <v>298980000</v>
      </c>
      <c r="G290" s="36"/>
      <c r="H290" s="3">
        <f t="shared" si="30"/>
        <v>0</v>
      </c>
    </row>
    <row r="291" spans="1:8" hidden="1" x14ac:dyDescent="0.25">
      <c r="A291" s="35" t="s">
        <v>134</v>
      </c>
      <c r="B291" s="1063"/>
      <c r="C291" s="1063"/>
      <c r="D291" s="1128"/>
      <c r="E291" s="74">
        <v>846820000</v>
      </c>
      <c r="F291" s="73">
        <v>316529347</v>
      </c>
      <c r="G291" s="36"/>
      <c r="H291" s="3">
        <f t="shared" si="30"/>
        <v>0</v>
      </c>
    </row>
    <row r="292" spans="1:8" hidden="1" x14ac:dyDescent="0.25">
      <c r="A292" s="72" t="s">
        <v>135</v>
      </c>
      <c r="B292" s="1063"/>
      <c r="C292" s="1063"/>
      <c r="D292" s="1128"/>
      <c r="E292" s="97">
        <v>846820000</v>
      </c>
      <c r="F292" s="98">
        <f>+[2]INVERSIÓN!DZ27</f>
        <v>323308102</v>
      </c>
      <c r="G292" s="94" t="s">
        <v>235</v>
      </c>
      <c r="H292" s="3">
        <f>LEN(G292)</f>
        <v>72</v>
      </c>
    </row>
    <row r="293" spans="1:8" hidden="1" x14ac:dyDescent="0.25">
      <c r="A293" s="117" t="s">
        <v>136</v>
      </c>
      <c r="B293" s="1063"/>
      <c r="C293" s="1063"/>
      <c r="D293" s="1128"/>
      <c r="E293" s="97">
        <f>+[2]INVERSIÓN!H23</f>
        <v>846820000</v>
      </c>
      <c r="F293" s="98">
        <f>+[2]INVERSIÓN!R23</f>
        <v>328756825</v>
      </c>
      <c r="G293" s="94" t="s">
        <v>256</v>
      </c>
      <c r="H293" s="3">
        <f t="shared" si="30"/>
        <v>111</v>
      </c>
    </row>
    <row r="294" spans="1:8" ht="15.75" hidden="1" thickBot="1" x14ac:dyDescent="0.3">
      <c r="A294" s="106" t="s">
        <v>137</v>
      </c>
      <c r="B294" s="1207"/>
      <c r="C294" s="1207"/>
      <c r="D294" s="1129"/>
      <c r="E294" s="121">
        <f>+[2]INVERSIÓN!S23</f>
        <v>817958593</v>
      </c>
      <c r="F294" s="121">
        <f>+[2]INVERSIÓN!T23</f>
        <v>755491393</v>
      </c>
      <c r="G294" s="120" t="s">
        <v>265</v>
      </c>
      <c r="H294" s="3">
        <f t="shared" si="30"/>
        <v>223</v>
      </c>
    </row>
    <row r="295" spans="1:8" hidden="1" x14ac:dyDescent="0.25">
      <c r="A295" s="57"/>
      <c r="B295" s="57"/>
      <c r="C295" s="57"/>
      <c r="D295" s="57"/>
      <c r="E295" s="57"/>
      <c r="F295" s="57"/>
      <c r="G295" s="57"/>
    </row>
    <row r="296" spans="1:8" hidden="1" x14ac:dyDescent="0.25">
      <c r="A296" s="57"/>
      <c r="B296" s="57"/>
      <c r="C296" s="57"/>
      <c r="D296" s="57"/>
      <c r="E296" s="57"/>
      <c r="F296" s="57"/>
      <c r="G296" s="57"/>
    </row>
    <row r="297" spans="1:8" ht="39" hidden="1" thickBot="1" x14ac:dyDescent="0.3">
      <c r="A297" s="32" t="s">
        <v>49</v>
      </c>
      <c r="B297" s="43" t="s">
        <v>149</v>
      </c>
      <c r="C297" s="43" t="s">
        <v>150</v>
      </c>
      <c r="D297" s="43" t="s">
        <v>182</v>
      </c>
      <c r="E297" s="63" t="s">
        <v>183</v>
      </c>
      <c r="F297" s="63" t="s">
        <v>184</v>
      </c>
      <c r="G297" s="64" t="s">
        <v>185</v>
      </c>
    </row>
    <row r="298" spans="1:8" hidden="1" x14ac:dyDescent="0.25">
      <c r="A298" s="133" t="s">
        <v>132</v>
      </c>
      <c r="B298" s="1216" t="s">
        <v>226</v>
      </c>
      <c r="C298" s="1216" t="s">
        <v>227</v>
      </c>
      <c r="D298" s="1217" t="s">
        <v>236</v>
      </c>
      <c r="E298" s="74">
        <v>201000000</v>
      </c>
      <c r="F298" s="134">
        <v>0</v>
      </c>
      <c r="G298" s="36" t="s">
        <v>239</v>
      </c>
      <c r="H298" s="3">
        <f t="shared" ref="H298:H303" si="31">LEN(G298)</f>
        <v>30</v>
      </c>
    </row>
    <row r="299" spans="1:8" hidden="1" x14ac:dyDescent="0.25">
      <c r="A299" s="35" t="s">
        <v>133</v>
      </c>
      <c r="B299" s="1063"/>
      <c r="C299" s="1063"/>
      <c r="D299" s="1128"/>
      <c r="E299" s="74">
        <v>201000000</v>
      </c>
      <c r="F299" s="73">
        <v>71564000</v>
      </c>
      <c r="G299" s="36"/>
      <c r="H299" s="3">
        <f t="shared" si="31"/>
        <v>0</v>
      </c>
    </row>
    <row r="300" spans="1:8" hidden="1" x14ac:dyDescent="0.25">
      <c r="A300" s="35" t="s">
        <v>134</v>
      </c>
      <c r="B300" s="1063"/>
      <c r="C300" s="1063"/>
      <c r="D300" s="1128"/>
      <c r="E300" s="74">
        <v>201000000</v>
      </c>
      <c r="F300" s="73">
        <v>71564000</v>
      </c>
      <c r="G300" s="36"/>
      <c r="H300" s="3">
        <f t="shared" si="31"/>
        <v>0</v>
      </c>
    </row>
    <row r="301" spans="1:8" hidden="1" x14ac:dyDescent="0.25">
      <c r="A301" s="72" t="s">
        <v>135</v>
      </c>
      <c r="B301" s="1063"/>
      <c r="C301" s="1063"/>
      <c r="D301" s="1128"/>
      <c r="E301" s="97">
        <v>201000000</v>
      </c>
      <c r="F301" s="98">
        <f>+[2]INVERSIÓN!DZ33</f>
        <v>71564000</v>
      </c>
      <c r="G301" s="94" t="s">
        <v>237</v>
      </c>
      <c r="H301" s="3">
        <f>LEN(G301)</f>
        <v>48</v>
      </c>
    </row>
    <row r="302" spans="1:8" hidden="1" x14ac:dyDescent="0.25">
      <c r="A302" s="72" t="s">
        <v>136</v>
      </c>
      <c r="B302" s="1063"/>
      <c r="C302" s="1063"/>
      <c r="D302" s="1128"/>
      <c r="E302" s="97">
        <f>+[2]INVERSIÓN!H29</f>
        <v>201000000</v>
      </c>
      <c r="F302" s="98">
        <f>+[2]INVERSIÓN!R29</f>
        <v>76021593</v>
      </c>
      <c r="G302" s="94" t="s">
        <v>257</v>
      </c>
      <c r="H302" s="3">
        <f t="shared" si="31"/>
        <v>88</v>
      </c>
    </row>
    <row r="303" spans="1:8" ht="15.75" hidden="1" thickBot="1" x14ac:dyDescent="0.3">
      <c r="A303" s="106" t="s">
        <v>137</v>
      </c>
      <c r="B303" s="1207"/>
      <c r="C303" s="1207"/>
      <c r="D303" s="1129"/>
      <c r="E303" s="118">
        <f>+[2]INVERSIÓN!S29</f>
        <v>144912593</v>
      </c>
      <c r="F303" s="118">
        <f>+[2]INVERSIÓN!T29</f>
        <v>143476093</v>
      </c>
      <c r="G303" s="120" t="s">
        <v>266</v>
      </c>
      <c r="H303" s="3">
        <f t="shared" si="31"/>
        <v>157</v>
      </c>
    </row>
    <row r="304" spans="1:8" x14ac:dyDescent="0.25">
      <c r="A304" s="57"/>
      <c r="B304" s="100"/>
      <c r="C304" s="100"/>
      <c r="D304" s="156"/>
      <c r="E304" s="116"/>
      <c r="F304" s="116"/>
      <c r="G304" s="71"/>
      <c r="H304" s="3"/>
    </row>
    <row r="305" spans="1:14" x14ac:dyDescent="0.25">
      <c r="A305" s="57"/>
      <c r="B305" s="100"/>
      <c r="C305" s="100"/>
      <c r="D305" s="156"/>
      <c r="E305" s="116"/>
      <c r="F305" s="116"/>
      <c r="G305" s="71"/>
      <c r="H305" s="3"/>
    </row>
    <row r="306" spans="1:14" ht="15.75" thickBot="1" x14ac:dyDescent="0.3">
      <c r="A306" s="57"/>
      <c r="B306" s="100"/>
      <c r="C306" s="100"/>
      <c r="D306" s="156"/>
      <c r="E306" s="116"/>
      <c r="F306" s="116"/>
      <c r="G306" s="71"/>
      <c r="H306" s="3"/>
    </row>
    <row r="307" spans="1:14" ht="20.25" x14ac:dyDescent="0.3">
      <c r="A307" s="1176" t="s">
        <v>186</v>
      </c>
      <c r="B307" s="1177"/>
      <c r="C307" s="1177"/>
      <c r="D307" s="1177"/>
      <c r="E307" s="1177"/>
      <c r="F307" s="1177"/>
      <c r="G307" s="1178"/>
    </row>
    <row r="308" spans="1:14" ht="39" thickBot="1" x14ac:dyDescent="0.3">
      <c r="A308" s="32" t="s">
        <v>50</v>
      </c>
      <c r="B308" s="43" t="s">
        <v>149</v>
      </c>
      <c r="C308" s="43" t="s">
        <v>150</v>
      </c>
      <c r="D308" s="43" t="s">
        <v>182</v>
      </c>
      <c r="E308" s="43" t="s">
        <v>187</v>
      </c>
      <c r="F308" s="43" t="s">
        <v>188</v>
      </c>
      <c r="G308" s="44" t="s">
        <v>185</v>
      </c>
    </row>
    <row r="309" spans="1:14" x14ac:dyDescent="0.25">
      <c r="A309" s="180" t="s">
        <v>139</v>
      </c>
      <c r="B309" s="1216" t="s">
        <v>217</v>
      </c>
      <c r="C309" s="1218" t="s">
        <v>229</v>
      </c>
      <c r="D309" s="1217" t="s">
        <v>230</v>
      </c>
      <c r="E309" s="181">
        <f>+INVERSIÓN!V11</f>
        <v>2693651241</v>
      </c>
      <c r="F309" s="181">
        <v>0</v>
      </c>
      <c r="G309" s="182"/>
      <c r="H309" s="3">
        <f t="shared" ref="H309:H320" si="32">LEN(G309)</f>
        <v>0</v>
      </c>
      <c r="N309" s="116"/>
    </row>
    <row r="310" spans="1:14" x14ac:dyDescent="0.25">
      <c r="A310" s="133" t="s">
        <v>140</v>
      </c>
      <c r="B310" s="1063"/>
      <c r="C310" s="1219"/>
      <c r="D310" s="1128"/>
      <c r="E310" s="135"/>
      <c r="F310" s="135"/>
      <c r="G310" s="136"/>
      <c r="H310" s="3">
        <f t="shared" si="32"/>
        <v>0</v>
      </c>
      <c r="N310" s="116"/>
    </row>
    <row r="311" spans="1:14" x14ac:dyDescent="0.25">
      <c r="A311" s="133" t="s">
        <v>141</v>
      </c>
      <c r="B311" s="1063"/>
      <c r="C311" s="1219"/>
      <c r="D311" s="1128"/>
      <c r="E311" s="135"/>
      <c r="F311" s="135"/>
      <c r="G311" s="136"/>
      <c r="H311" s="3">
        <f t="shared" si="32"/>
        <v>0</v>
      </c>
      <c r="N311" s="116"/>
    </row>
    <row r="312" spans="1:14" x14ac:dyDescent="0.25">
      <c r="A312" s="133" t="s">
        <v>142</v>
      </c>
      <c r="B312" s="1063"/>
      <c r="C312" s="1219"/>
      <c r="D312" s="1128"/>
      <c r="E312" s="135"/>
      <c r="F312" s="135"/>
      <c r="G312" s="136"/>
      <c r="H312" s="3">
        <f t="shared" si="32"/>
        <v>0</v>
      </c>
      <c r="N312" s="116"/>
    </row>
    <row r="313" spans="1:14" x14ac:dyDescent="0.25">
      <c r="A313" s="133" t="s">
        <v>143</v>
      </c>
      <c r="B313" s="1063"/>
      <c r="C313" s="1219"/>
      <c r="D313" s="1128"/>
      <c r="E313" s="135"/>
      <c r="F313" s="135"/>
      <c r="G313" s="136"/>
      <c r="H313" s="3">
        <f t="shared" si="32"/>
        <v>0</v>
      </c>
      <c r="N313" s="116"/>
    </row>
    <row r="314" spans="1:14" x14ac:dyDescent="0.25">
      <c r="A314" s="133" t="s">
        <v>144</v>
      </c>
      <c r="B314" s="1063"/>
      <c r="C314" s="1219"/>
      <c r="D314" s="1128"/>
      <c r="E314" s="135"/>
      <c r="F314" s="135"/>
      <c r="G314" s="136"/>
      <c r="H314" s="3">
        <f t="shared" si="32"/>
        <v>0</v>
      </c>
      <c r="N314" s="116"/>
    </row>
    <row r="315" spans="1:14" x14ac:dyDescent="0.25">
      <c r="A315" s="133" t="s">
        <v>132</v>
      </c>
      <c r="B315" s="1063"/>
      <c r="C315" s="1219"/>
      <c r="D315" s="1128"/>
      <c r="E315" s="135"/>
      <c r="F315" s="135"/>
      <c r="G315" s="136"/>
      <c r="H315" s="3">
        <f t="shared" si="32"/>
        <v>0</v>
      </c>
      <c r="N315" s="116"/>
    </row>
    <row r="316" spans="1:14" x14ac:dyDescent="0.25">
      <c r="A316" s="35" t="s">
        <v>133</v>
      </c>
      <c r="B316" s="1063"/>
      <c r="C316" s="1219"/>
      <c r="D316" s="1128"/>
      <c r="E316" s="75"/>
      <c r="F316" s="75"/>
      <c r="G316" s="76"/>
      <c r="H316" s="3">
        <f t="shared" si="32"/>
        <v>0</v>
      </c>
    </row>
    <row r="317" spans="1:14" x14ac:dyDescent="0.25">
      <c r="A317" s="35" t="s">
        <v>134</v>
      </c>
      <c r="B317" s="1063"/>
      <c r="C317" s="1219"/>
      <c r="D317" s="1128"/>
      <c r="E317" s="75"/>
      <c r="F317" s="75"/>
      <c r="G317" s="76"/>
      <c r="H317" s="3">
        <f t="shared" si="32"/>
        <v>0</v>
      </c>
    </row>
    <row r="318" spans="1:14" x14ac:dyDescent="0.25">
      <c r="A318" s="72" t="s">
        <v>135</v>
      </c>
      <c r="B318" s="1063"/>
      <c r="C318" s="1219"/>
      <c r="D318" s="1128"/>
      <c r="E318" s="96"/>
      <c r="F318" s="96"/>
      <c r="G318" s="132"/>
      <c r="H318" s="3">
        <f t="shared" si="32"/>
        <v>0</v>
      </c>
    </row>
    <row r="319" spans="1:14" x14ac:dyDescent="0.25">
      <c r="A319" s="117" t="s">
        <v>136</v>
      </c>
      <c r="B319" s="1063"/>
      <c r="C319" s="1219"/>
      <c r="D319" s="1128"/>
      <c r="E319" s="98"/>
      <c r="F319" s="98"/>
      <c r="G319" s="129"/>
      <c r="H319" s="3">
        <f t="shared" si="32"/>
        <v>0</v>
      </c>
    </row>
    <row r="320" spans="1:14" ht="15.75" thickBot="1" x14ac:dyDescent="0.3">
      <c r="A320" s="150" t="s">
        <v>137</v>
      </c>
      <c r="B320" s="1207"/>
      <c r="C320" s="1220"/>
      <c r="D320" s="1129"/>
      <c r="E320" s="167"/>
      <c r="F320" s="167"/>
      <c r="G320" s="168"/>
      <c r="H320" s="3">
        <f t="shared" si="32"/>
        <v>0</v>
      </c>
    </row>
    <row r="321" spans="1:14" x14ac:dyDescent="0.25">
      <c r="A321" s="57"/>
      <c r="B321" s="57"/>
      <c r="C321" s="57"/>
      <c r="D321" s="57"/>
      <c r="E321" s="57"/>
      <c r="F321" s="57"/>
      <c r="G321" s="57"/>
    </row>
    <row r="322" spans="1:14" ht="15.75" thickBot="1" x14ac:dyDescent="0.3">
      <c r="A322" s="57"/>
      <c r="B322" s="57"/>
      <c r="C322" s="57"/>
      <c r="D322" s="57"/>
      <c r="E322" s="57"/>
      <c r="F322" s="57"/>
      <c r="G322" s="57"/>
    </row>
    <row r="323" spans="1:14" ht="39" thickBot="1" x14ac:dyDescent="0.3">
      <c r="A323" s="32" t="s">
        <v>50</v>
      </c>
      <c r="B323" s="169" t="s">
        <v>149</v>
      </c>
      <c r="C323" s="169" t="s">
        <v>150</v>
      </c>
      <c r="D323" s="169" t="s">
        <v>182</v>
      </c>
      <c r="E323" s="43" t="s">
        <v>187</v>
      </c>
      <c r="F323" s="43" t="s">
        <v>188</v>
      </c>
      <c r="G323" s="170" t="s">
        <v>185</v>
      </c>
    </row>
    <row r="324" spans="1:14" x14ac:dyDescent="0.25">
      <c r="A324" s="180" t="s">
        <v>139</v>
      </c>
      <c r="B324" s="1216" t="s">
        <v>220</v>
      </c>
      <c r="C324" s="1216" t="s">
        <v>221</v>
      </c>
      <c r="D324" s="1217" t="s">
        <v>232</v>
      </c>
      <c r="E324" s="121">
        <f>+INVERSIÓN!V20</f>
        <v>0</v>
      </c>
      <c r="F324" s="183">
        <v>0</v>
      </c>
      <c r="G324" s="159"/>
      <c r="H324" s="3">
        <f t="shared" ref="H324:H335" si="33">LEN(G324)</f>
        <v>0</v>
      </c>
    </row>
    <row r="325" spans="1:14" x14ac:dyDescent="0.25">
      <c r="A325" s="133" t="s">
        <v>140</v>
      </c>
      <c r="B325" s="1063"/>
      <c r="C325" s="1063"/>
      <c r="D325" s="1128"/>
      <c r="E325" s="74"/>
      <c r="F325" s="134"/>
      <c r="G325" s="37"/>
      <c r="H325" s="3">
        <f t="shared" si="33"/>
        <v>0</v>
      </c>
    </row>
    <row r="326" spans="1:14" x14ac:dyDescent="0.25">
      <c r="A326" s="133" t="s">
        <v>141</v>
      </c>
      <c r="B326" s="1063"/>
      <c r="C326" s="1063"/>
      <c r="D326" s="1128"/>
      <c r="E326" s="74"/>
      <c r="F326" s="134"/>
      <c r="G326" s="37"/>
      <c r="H326" s="3">
        <f t="shared" si="33"/>
        <v>0</v>
      </c>
    </row>
    <row r="327" spans="1:14" x14ac:dyDescent="0.25">
      <c r="A327" s="133" t="s">
        <v>142</v>
      </c>
      <c r="B327" s="1063"/>
      <c r="C327" s="1063"/>
      <c r="D327" s="1128"/>
      <c r="E327" s="74"/>
      <c r="F327" s="134"/>
      <c r="G327" s="37"/>
      <c r="H327" s="3">
        <f t="shared" si="33"/>
        <v>0</v>
      </c>
    </row>
    <row r="328" spans="1:14" x14ac:dyDescent="0.25">
      <c r="A328" s="133" t="s">
        <v>143</v>
      </c>
      <c r="B328" s="1063"/>
      <c r="C328" s="1063"/>
      <c r="D328" s="1128"/>
      <c r="E328" s="74"/>
      <c r="F328" s="134"/>
      <c r="G328" s="37"/>
      <c r="H328" s="3">
        <f t="shared" si="33"/>
        <v>0</v>
      </c>
    </row>
    <row r="329" spans="1:14" x14ac:dyDescent="0.25">
      <c r="A329" s="133" t="s">
        <v>144</v>
      </c>
      <c r="B329" s="1063"/>
      <c r="C329" s="1063"/>
      <c r="D329" s="1128"/>
      <c r="E329" s="74"/>
      <c r="F329" s="134"/>
      <c r="G329" s="37"/>
      <c r="H329" s="3">
        <f t="shared" si="33"/>
        <v>0</v>
      </c>
    </row>
    <row r="330" spans="1:14" x14ac:dyDescent="0.25">
      <c r="A330" s="133" t="s">
        <v>132</v>
      </c>
      <c r="B330" s="1063"/>
      <c r="C330" s="1063"/>
      <c r="D330" s="1128"/>
      <c r="E330" s="74"/>
      <c r="F330" s="134"/>
      <c r="G330" s="37"/>
      <c r="H330" s="3">
        <f t="shared" si="33"/>
        <v>0</v>
      </c>
    </row>
    <row r="331" spans="1:14" x14ac:dyDescent="0.25">
      <c r="A331" s="35" t="s">
        <v>133</v>
      </c>
      <c r="B331" s="1063"/>
      <c r="C331" s="1063"/>
      <c r="D331" s="1128"/>
      <c r="E331" s="74"/>
      <c r="F331" s="134"/>
      <c r="G331" s="37"/>
      <c r="H331" s="3">
        <f t="shared" si="33"/>
        <v>0</v>
      </c>
    </row>
    <row r="332" spans="1:14" x14ac:dyDescent="0.25">
      <c r="A332" s="35" t="s">
        <v>134</v>
      </c>
      <c r="B332" s="1063"/>
      <c r="C332" s="1063"/>
      <c r="D332" s="1128"/>
      <c r="E332" s="74"/>
      <c r="F332" s="134"/>
      <c r="G332" s="37"/>
      <c r="H332" s="3">
        <f t="shared" si="33"/>
        <v>0</v>
      </c>
    </row>
    <row r="333" spans="1:14" x14ac:dyDescent="0.25">
      <c r="A333" s="72" t="s">
        <v>135</v>
      </c>
      <c r="B333" s="1063"/>
      <c r="C333" s="1063"/>
      <c r="D333" s="1128"/>
      <c r="E333" s="74"/>
      <c r="F333" s="134"/>
      <c r="G333" s="37"/>
      <c r="H333" s="3">
        <f t="shared" si="33"/>
        <v>0</v>
      </c>
    </row>
    <row r="334" spans="1:14" x14ac:dyDescent="0.25">
      <c r="A334" s="117" t="s">
        <v>136</v>
      </c>
      <c r="B334" s="1063"/>
      <c r="C334" s="1063"/>
      <c r="D334" s="1128"/>
      <c r="E334" s="97"/>
      <c r="F334" s="98"/>
      <c r="G334" s="129"/>
      <c r="H334" s="3">
        <f t="shared" si="33"/>
        <v>0</v>
      </c>
    </row>
    <row r="335" spans="1:14" ht="15.75" thickBot="1" x14ac:dyDescent="0.3">
      <c r="A335" s="150" t="s">
        <v>137</v>
      </c>
      <c r="B335" s="1207"/>
      <c r="C335" s="1207"/>
      <c r="D335" s="1129"/>
      <c r="E335" s="167"/>
      <c r="F335" s="167"/>
      <c r="G335" s="171"/>
      <c r="H335" s="3">
        <f t="shared" si="33"/>
        <v>0</v>
      </c>
      <c r="N335" s="116"/>
    </row>
    <row r="336" spans="1:14" x14ac:dyDescent="0.25">
      <c r="A336" s="57"/>
      <c r="B336" s="57"/>
      <c r="C336" s="57"/>
      <c r="D336" s="57"/>
      <c r="E336" s="57"/>
      <c r="F336" s="57"/>
      <c r="G336" s="57"/>
    </row>
    <row r="337" spans="1:8" ht="15.75" thickBot="1" x14ac:dyDescent="0.3">
      <c r="A337" s="57"/>
      <c r="B337" s="57"/>
      <c r="C337" s="57"/>
      <c r="D337" s="57"/>
      <c r="E337" s="57"/>
      <c r="F337" s="57"/>
      <c r="G337" s="57"/>
    </row>
    <row r="338" spans="1:8" ht="39" thickBot="1" x14ac:dyDescent="0.3">
      <c r="A338" s="32" t="s">
        <v>50</v>
      </c>
      <c r="B338" s="169" t="s">
        <v>149</v>
      </c>
      <c r="C338" s="169" t="s">
        <v>150</v>
      </c>
      <c r="D338" s="169" t="s">
        <v>182</v>
      </c>
      <c r="E338" s="43" t="s">
        <v>187</v>
      </c>
      <c r="F338" s="43" t="s">
        <v>188</v>
      </c>
      <c r="G338" s="170" t="s">
        <v>185</v>
      </c>
    </row>
    <row r="339" spans="1:8" x14ac:dyDescent="0.25">
      <c r="A339" s="180" t="s">
        <v>139</v>
      </c>
      <c r="B339" s="1216" t="s">
        <v>220</v>
      </c>
      <c r="C339" s="1216" t="s">
        <v>221</v>
      </c>
      <c r="D339" s="1217" t="s">
        <v>234</v>
      </c>
      <c r="E339" s="121">
        <f>+INVERSIÓN!U28</f>
        <v>0</v>
      </c>
      <c r="F339" s="183">
        <v>0</v>
      </c>
      <c r="G339" s="159"/>
      <c r="H339" s="3">
        <f t="shared" ref="H339:H350" si="34">LEN(G339)</f>
        <v>0</v>
      </c>
    </row>
    <row r="340" spans="1:8" x14ac:dyDescent="0.25">
      <c r="A340" s="133" t="s">
        <v>140</v>
      </c>
      <c r="B340" s="1063"/>
      <c r="C340" s="1063"/>
      <c r="D340" s="1128"/>
      <c r="E340" s="74"/>
      <c r="F340" s="134"/>
      <c r="G340" s="37"/>
      <c r="H340" s="3">
        <f t="shared" si="34"/>
        <v>0</v>
      </c>
    </row>
    <row r="341" spans="1:8" x14ac:dyDescent="0.25">
      <c r="A341" s="133" t="s">
        <v>141</v>
      </c>
      <c r="B341" s="1063"/>
      <c r="C341" s="1063"/>
      <c r="D341" s="1128"/>
      <c r="E341" s="74"/>
      <c r="F341" s="134"/>
      <c r="G341" s="37"/>
      <c r="H341" s="3">
        <f t="shared" si="34"/>
        <v>0</v>
      </c>
    </row>
    <row r="342" spans="1:8" x14ac:dyDescent="0.25">
      <c r="A342" s="133" t="s">
        <v>142</v>
      </c>
      <c r="B342" s="1063"/>
      <c r="C342" s="1063"/>
      <c r="D342" s="1128"/>
      <c r="E342" s="74"/>
      <c r="F342" s="134"/>
      <c r="G342" s="37"/>
      <c r="H342" s="3">
        <f t="shared" si="34"/>
        <v>0</v>
      </c>
    </row>
    <row r="343" spans="1:8" x14ac:dyDescent="0.25">
      <c r="A343" s="133" t="s">
        <v>143</v>
      </c>
      <c r="B343" s="1063"/>
      <c r="C343" s="1063"/>
      <c r="D343" s="1128"/>
      <c r="E343" s="74"/>
      <c r="F343" s="134"/>
      <c r="G343" s="37"/>
      <c r="H343" s="3">
        <f t="shared" si="34"/>
        <v>0</v>
      </c>
    </row>
    <row r="344" spans="1:8" x14ac:dyDescent="0.25">
      <c r="A344" s="133" t="s">
        <v>144</v>
      </c>
      <c r="B344" s="1063"/>
      <c r="C344" s="1063"/>
      <c r="D344" s="1128"/>
      <c r="E344" s="74"/>
      <c r="F344" s="134"/>
      <c r="G344" s="37"/>
      <c r="H344" s="3">
        <f t="shared" si="34"/>
        <v>0</v>
      </c>
    </row>
    <row r="345" spans="1:8" x14ac:dyDescent="0.25">
      <c r="A345" s="133" t="s">
        <v>132</v>
      </c>
      <c r="B345" s="1063"/>
      <c r="C345" s="1063"/>
      <c r="D345" s="1128"/>
      <c r="E345" s="74"/>
      <c r="F345" s="134"/>
      <c r="G345" s="37"/>
      <c r="H345" s="3">
        <f t="shared" si="34"/>
        <v>0</v>
      </c>
    </row>
    <row r="346" spans="1:8" x14ac:dyDescent="0.25">
      <c r="A346" s="35" t="s">
        <v>133</v>
      </c>
      <c r="B346" s="1063"/>
      <c r="C346" s="1063"/>
      <c r="D346" s="1128"/>
      <c r="E346" s="74"/>
      <c r="F346" s="73"/>
      <c r="G346" s="37"/>
      <c r="H346" s="3">
        <f t="shared" si="34"/>
        <v>0</v>
      </c>
    </row>
    <row r="347" spans="1:8" x14ac:dyDescent="0.25">
      <c r="A347" s="35" t="s">
        <v>134</v>
      </c>
      <c r="B347" s="1063"/>
      <c r="C347" s="1063"/>
      <c r="D347" s="1128"/>
      <c r="E347" s="74"/>
      <c r="F347" s="73"/>
      <c r="G347" s="37"/>
      <c r="H347" s="3">
        <f t="shared" si="34"/>
        <v>0</v>
      </c>
    </row>
    <row r="348" spans="1:8" x14ac:dyDescent="0.25">
      <c r="A348" s="72" t="s">
        <v>135</v>
      </c>
      <c r="B348" s="1063"/>
      <c r="C348" s="1063"/>
      <c r="D348" s="1128"/>
      <c r="E348" s="97"/>
      <c r="F348" s="98"/>
      <c r="G348" s="129"/>
      <c r="H348" s="3">
        <f t="shared" si="34"/>
        <v>0</v>
      </c>
    </row>
    <row r="349" spans="1:8" x14ac:dyDescent="0.25">
      <c r="A349" s="117" t="s">
        <v>136</v>
      </c>
      <c r="B349" s="1063"/>
      <c r="C349" s="1063"/>
      <c r="D349" s="1128"/>
      <c r="E349" s="97"/>
      <c r="F349" s="98"/>
      <c r="G349" s="129"/>
      <c r="H349" s="3">
        <f t="shared" si="34"/>
        <v>0</v>
      </c>
    </row>
    <row r="350" spans="1:8" ht="15.75" thickBot="1" x14ac:dyDescent="0.3">
      <c r="A350" s="150" t="s">
        <v>137</v>
      </c>
      <c r="B350" s="1207"/>
      <c r="C350" s="1207"/>
      <c r="D350" s="1129"/>
      <c r="E350" s="167"/>
      <c r="F350" s="167"/>
      <c r="G350" s="171"/>
      <c r="H350" s="3">
        <f t="shared" si="34"/>
        <v>0</v>
      </c>
    </row>
    <row r="351" spans="1:8" x14ac:dyDescent="0.25">
      <c r="A351" s="57"/>
      <c r="B351" s="57"/>
      <c r="C351" s="57"/>
      <c r="D351" s="57"/>
      <c r="E351" s="57"/>
      <c r="F351" s="57"/>
      <c r="G351" s="57"/>
    </row>
    <row r="352" spans="1:8" ht="15.75" thickBot="1" x14ac:dyDescent="0.3">
      <c r="A352" s="57"/>
      <c r="B352" s="57"/>
      <c r="C352" s="57"/>
      <c r="D352" s="57"/>
      <c r="E352" s="57"/>
      <c r="F352" s="57"/>
      <c r="G352" s="57"/>
    </row>
    <row r="353" spans="1:8" ht="39" thickBot="1" x14ac:dyDescent="0.3">
      <c r="A353" s="32" t="s">
        <v>50</v>
      </c>
      <c r="B353" s="169" t="s">
        <v>149</v>
      </c>
      <c r="C353" s="169" t="s">
        <v>150</v>
      </c>
      <c r="D353" s="169" t="s">
        <v>182</v>
      </c>
      <c r="E353" s="43" t="s">
        <v>187</v>
      </c>
      <c r="F353" s="43" t="s">
        <v>188</v>
      </c>
      <c r="G353" s="170" t="s">
        <v>185</v>
      </c>
    </row>
    <row r="354" spans="1:8" x14ac:dyDescent="0.25">
      <c r="A354" s="180" t="s">
        <v>139</v>
      </c>
      <c r="B354" s="1216" t="s">
        <v>226</v>
      </c>
      <c r="C354" s="1216" t="s">
        <v>227</v>
      </c>
      <c r="D354" s="1217" t="s">
        <v>236</v>
      </c>
      <c r="E354" s="121" t="e">
        <f>+INVERSIÓN!#REF!</f>
        <v>#REF!</v>
      </c>
      <c r="F354" s="183">
        <v>0</v>
      </c>
      <c r="G354" s="159"/>
      <c r="H354" s="3">
        <f t="shared" ref="H354:H365" si="35">LEN(G354)</f>
        <v>0</v>
      </c>
    </row>
    <row r="355" spans="1:8" x14ac:dyDescent="0.25">
      <c r="A355" s="133" t="s">
        <v>140</v>
      </c>
      <c r="B355" s="1063"/>
      <c r="C355" s="1063"/>
      <c r="D355" s="1128"/>
      <c r="E355" s="74"/>
      <c r="F355" s="134"/>
      <c r="G355" s="37"/>
      <c r="H355" s="3">
        <f t="shared" si="35"/>
        <v>0</v>
      </c>
    </row>
    <row r="356" spans="1:8" x14ac:dyDescent="0.25">
      <c r="A356" s="133" t="s">
        <v>141</v>
      </c>
      <c r="B356" s="1063"/>
      <c r="C356" s="1063"/>
      <c r="D356" s="1128"/>
      <c r="E356" s="74"/>
      <c r="F356" s="134"/>
      <c r="G356" s="37"/>
      <c r="H356" s="3">
        <f t="shared" si="35"/>
        <v>0</v>
      </c>
    </row>
    <row r="357" spans="1:8" x14ac:dyDescent="0.25">
      <c r="A357" s="133" t="s">
        <v>142</v>
      </c>
      <c r="B357" s="1063"/>
      <c r="C357" s="1063"/>
      <c r="D357" s="1128"/>
      <c r="E357" s="74"/>
      <c r="F357" s="134"/>
      <c r="G357" s="37"/>
      <c r="H357" s="3">
        <f t="shared" si="35"/>
        <v>0</v>
      </c>
    </row>
    <row r="358" spans="1:8" x14ac:dyDescent="0.25">
      <c r="A358" s="133" t="s">
        <v>143</v>
      </c>
      <c r="B358" s="1063"/>
      <c r="C358" s="1063"/>
      <c r="D358" s="1128"/>
      <c r="E358" s="74"/>
      <c r="F358" s="134"/>
      <c r="G358" s="37"/>
      <c r="H358" s="3">
        <f t="shared" si="35"/>
        <v>0</v>
      </c>
    </row>
    <row r="359" spans="1:8" x14ac:dyDescent="0.25">
      <c r="A359" s="133" t="s">
        <v>144</v>
      </c>
      <c r="B359" s="1063"/>
      <c r="C359" s="1063"/>
      <c r="D359" s="1128"/>
      <c r="E359" s="74"/>
      <c r="F359" s="134"/>
      <c r="G359" s="37"/>
      <c r="H359" s="3">
        <f t="shared" si="35"/>
        <v>0</v>
      </c>
    </row>
    <row r="360" spans="1:8" x14ac:dyDescent="0.25">
      <c r="A360" s="133" t="s">
        <v>132</v>
      </c>
      <c r="B360" s="1063"/>
      <c r="C360" s="1063"/>
      <c r="D360" s="1128"/>
      <c r="E360" s="74"/>
      <c r="F360" s="134"/>
      <c r="G360" s="37"/>
      <c r="H360" s="3">
        <f t="shared" si="35"/>
        <v>0</v>
      </c>
    </row>
    <row r="361" spans="1:8" x14ac:dyDescent="0.25">
      <c r="A361" s="35" t="s">
        <v>133</v>
      </c>
      <c r="B361" s="1063"/>
      <c r="C361" s="1063"/>
      <c r="D361" s="1128"/>
      <c r="E361" s="74"/>
      <c r="F361" s="73"/>
      <c r="G361" s="37"/>
      <c r="H361" s="3">
        <f t="shared" si="35"/>
        <v>0</v>
      </c>
    </row>
    <row r="362" spans="1:8" x14ac:dyDescent="0.25">
      <c r="A362" s="35" t="s">
        <v>134</v>
      </c>
      <c r="B362" s="1063"/>
      <c r="C362" s="1063"/>
      <c r="D362" s="1128"/>
      <c r="E362" s="74"/>
      <c r="F362" s="73"/>
      <c r="G362" s="37"/>
      <c r="H362" s="3">
        <f t="shared" si="35"/>
        <v>0</v>
      </c>
    </row>
    <row r="363" spans="1:8" x14ac:dyDescent="0.25">
      <c r="A363" s="72" t="s">
        <v>135</v>
      </c>
      <c r="B363" s="1063"/>
      <c r="C363" s="1063"/>
      <c r="D363" s="1128"/>
      <c r="E363" s="97"/>
      <c r="F363" s="98"/>
      <c r="G363" s="129"/>
      <c r="H363" s="3">
        <f t="shared" si="35"/>
        <v>0</v>
      </c>
    </row>
    <row r="364" spans="1:8" x14ac:dyDescent="0.25">
      <c r="A364" s="72" t="s">
        <v>136</v>
      </c>
      <c r="B364" s="1063"/>
      <c r="C364" s="1063"/>
      <c r="D364" s="1128"/>
      <c r="E364" s="97"/>
      <c r="F364" s="98"/>
      <c r="G364" s="129"/>
      <c r="H364" s="3">
        <f t="shared" si="35"/>
        <v>0</v>
      </c>
    </row>
    <row r="365" spans="1:8" ht="15.75" thickBot="1" x14ac:dyDescent="0.3">
      <c r="A365" s="150" t="s">
        <v>137</v>
      </c>
      <c r="B365" s="1207"/>
      <c r="C365" s="1207"/>
      <c r="D365" s="1129"/>
      <c r="E365" s="167"/>
      <c r="F365" s="167"/>
      <c r="G365" s="171"/>
      <c r="H365" s="3">
        <f t="shared" si="35"/>
        <v>0</v>
      </c>
    </row>
    <row r="366" spans="1:8" x14ac:dyDescent="0.25">
      <c r="A366" s="57"/>
      <c r="B366" s="100"/>
      <c r="C366" s="100"/>
      <c r="D366" s="156"/>
      <c r="E366" s="116"/>
      <c r="F366" s="116"/>
      <c r="G366" s="71"/>
      <c r="H366" s="3"/>
    </row>
    <row r="367" spans="1:8" x14ac:dyDescent="0.25">
      <c r="A367" s="57"/>
      <c r="B367" s="100"/>
      <c r="C367" s="100"/>
      <c r="D367" s="156"/>
      <c r="E367" s="116"/>
      <c r="F367" s="116"/>
      <c r="G367" s="71"/>
      <c r="H367" s="3"/>
    </row>
    <row r="368" spans="1:8" hidden="1" x14ac:dyDescent="0.25">
      <c r="A368" s="39" t="s">
        <v>143</v>
      </c>
      <c r="B368" s="36"/>
      <c r="C368" s="36"/>
      <c r="D368" s="36"/>
      <c r="E368" s="36"/>
      <c r="F368" s="36"/>
      <c r="G368" s="37"/>
    </row>
    <row r="369" spans="1:7" hidden="1" x14ac:dyDescent="0.25">
      <c r="A369" s="39" t="s">
        <v>144</v>
      </c>
      <c r="B369" s="36"/>
      <c r="C369" s="36"/>
      <c r="D369" s="36"/>
      <c r="E369" s="36"/>
      <c r="F369" s="36"/>
      <c r="G369" s="37"/>
    </row>
    <row r="370" spans="1:7" hidden="1" x14ac:dyDescent="0.25">
      <c r="A370" s="48" t="s">
        <v>132</v>
      </c>
      <c r="B370" s="49"/>
      <c r="C370" s="49"/>
      <c r="D370" s="49"/>
      <c r="E370" s="49"/>
      <c r="F370" s="49"/>
      <c r="G370" s="50"/>
    </row>
    <row r="371" spans="1:7" hidden="1" x14ac:dyDescent="0.25">
      <c r="A371" s="39" t="s">
        <v>133</v>
      </c>
      <c r="B371" s="36"/>
      <c r="C371" s="36"/>
      <c r="D371" s="36"/>
      <c r="E371" s="36"/>
      <c r="F371" s="36"/>
      <c r="G371" s="37"/>
    </row>
    <row r="372" spans="1:7" hidden="1" x14ac:dyDescent="0.25">
      <c r="A372" s="39" t="s">
        <v>134</v>
      </c>
      <c r="B372" s="36"/>
      <c r="C372" s="36"/>
      <c r="D372" s="36"/>
      <c r="E372" s="36"/>
      <c r="F372" s="36"/>
      <c r="G372" s="37"/>
    </row>
    <row r="373" spans="1:7" hidden="1" x14ac:dyDescent="0.25">
      <c r="A373" s="39" t="s">
        <v>135</v>
      </c>
      <c r="B373" s="36"/>
      <c r="C373" s="36"/>
      <c r="D373" s="36"/>
      <c r="E373" s="36"/>
      <c r="F373" s="36"/>
      <c r="G373" s="37"/>
    </row>
    <row r="374" spans="1:7" hidden="1" x14ac:dyDescent="0.25">
      <c r="A374" s="39" t="s">
        <v>136</v>
      </c>
      <c r="B374" s="36"/>
      <c r="C374" s="36"/>
      <c r="D374" s="36"/>
      <c r="E374" s="36"/>
      <c r="F374" s="36"/>
      <c r="G374" s="37"/>
    </row>
    <row r="375" spans="1:7" ht="15.75" hidden="1" thickBot="1" x14ac:dyDescent="0.3">
      <c r="A375" s="40" t="s">
        <v>137</v>
      </c>
      <c r="B375" s="38"/>
      <c r="C375" s="38"/>
      <c r="D375" s="38"/>
      <c r="E375" s="38"/>
      <c r="F375" s="38"/>
      <c r="G375" s="42"/>
    </row>
    <row r="376" spans="1:7" ht="15.75" hidden="1" thickBot="1" x14ac:dyDescent="0.3">
      <c r="A376" s="51"/>
      <c r="G376" s="52"/>
    </row>
    <row r="377" spans="1:7" ht="20.25" hidden="1" x14ac:dyDescent="0.3">
      <c r="A377" s="1176" t="s">
        <v>189</v>
      </c>
      <c r="B377" s="1177"/>
      <c r="C377" s="1177"/>
      <c r="D377" s="1177"/>
      <c r="E377" s="1177"/>
      <c r="F377" s="1177"/>
      <c r="G377" s="1178"/>
    </row>
    <row r="378" spans="1:7" ht="39" hidden="1" thickBot="1" x14ac:dyDescent="0.3">
      <c r="A378" s="32" t="s">
        <v>63</v>
      </c>
      <c r="B378" s="43" t="s">
        <v>149</v>
      </c>
      <c r="C378" s="43" t="s">
        <v>150</v>
      </c>
      <c r="D378" s="43" t="s">
        <v>182</v>
      </c>
      <c r="E378" s="43" t="s">
        <v>190</v>
      </c>
      <c r="F378" s="43" t="s">
        <v>191</v>
      </c>
      <c r="G378" s="44" t="s">
        <v>185</v>
      </c>
    </row>
    <row r="379" spans="1:7" hidden="1" x14ac:dyDescent="0.25">
      <c r="A379" s="39" t="s">
        <v>139</v>
      </c>
      <c r="B379" s="36"/>
      <c r="C379" s="36"/>
      <c r="D379" s="36"/>
      <c r="E379" s="36"/>
      <c r="F379" s="36"/>
      <c r="G379" s="37"/>
    </row>
    <row r="380" spans="1:7" hidden="1" x14ac:dyDescent="0.25">
      <c r="A380" s="39" t="s">
        <v>140</v>
      </c>
      <c r="B380" s="36"/>
      <c r="C380" s="36"/>
      <c r="D380" s="36"/>
      <c r="E380" s="36"/>
      <c r="F380" s="36"/>
      <c r="G380" s="37"/>
    </row>
    <row r="381" spans="1:7" hidden="1" x14ac:dyDescent="0.25">
      <c r="A381" s="39" t="s">
        <v>141</v>
      </c>
      <c r="B381" s="36"/>
      <c r="C381" s="36"/>
      <c r="D381" s="36"/>
      <c r="E381" s="36"/>
      <c r="F381" s="36"/>
      <c r="G381" s="37"/>
    </row>
    <row r="382" spans="1:7" hidden="1" x14ac:dyDescent="0.25">
      <c r="A382" s="39" t="s">
        <v>142</v>
      </c>
      <c r="B382" s="36"/>
      <c r="C382" s="36"/>
      <c r="D382" s="36"/>
      <c r="E382" s="36"/>
      <c r="F382" s="36"/>
      <c r="G382" s="37"/>
    </row>
    <row r="383" spans="1:7" hidden="1" x14ac:dyDescent="0.25">
      <c r="A383" s="39" t="s">
        <v>143</v>
      </c>
      <c r="B383" s="36"/>
      <c r="C383" s="36"/>
      <c r="D383" s="36"/>
      <c r="E383" s="36"/>
      <c r="F383" s="36"/>
      <c r="G383" s="37"/>
    </row>
    <row r="384" spans="1:7" hidden="1" x14ac:dyDescent="0.25">
      <c r="A384" s="39" t="s">
        <v>144</v>
      </c>
      <c r="B384" s="36"/>
      <c r="C384" s="36"/>
      <c r="D384" s="36"/>
      <c r="E384" s="36"/>
      <c r="F384" s="36"/>
      <c r="G384" s="37"/>
    </row>
    <row r="385" spans="1:7" hidden="1" x14ac:dyDescent="0.25">
      <c r="A385" s="48" t="s">
        <v>132</v>
      </c>
      <c r="B385" s="49"/>
      <c r="C385" s="49"/>
      <c r="D385" s="49"/>
      <c r="E385" s="49"/>
      <c r="F385" s="49"/>
      <c r="G385" s="50"/>
    </row>
    <row r="386" spans="1:7" hidden="1" x14ac:dyDescent="0.25">
      <c r="A386" s="39" t="s">
        <v>133</v>
      </c>
      <c r="B386" s="36"/>
      <c r="C386" s="36"/>
      <c r="D386" s="36"/>
      <c r="E386" s="36"/>
      <c r="F386" s="36"/>
      <c r="G386" s="37"/>
    </row>
    <row r="387" spans="1:7" hidden="1" x14ac:dyDescent="0.25">
      <c r="A387" s="39" t="s">
        <v>134</v>
      </c>
      <c r="B387" s="36"/>
      <c r="C387" s="36"/>
      <c r="D387" s="36"/>
      <c r="E387" s="36"/>
      <c r="F387" s="36"/>
      <c r="G387" s="37"/>
    </row>
    <row r="388" spans="1:7" hidden="1" x14ac:dyDescent="0.25">
      <c r="A388" s="39" t="s">
        <v>135</v>
      </c>
      <c r="B388" s="36"/>
      <c r="C388" s="36"/>
      <c r="D388" s="36"/>
      <c r="E388" s="36"/>
      <c r="F388" s="36"/>
      <c r="G388" s="37"/>
    </row>
    <row r="389" spans="1:7" hidden="1" x14ac:dyDescent="0.25">
      <c r="A389" s="39" t="s">
        <v>136</v>
      </c>
      <c r="B389" s="36"/>
      <c r="C389" s="36"/>
      <c r="D389" s="36"/>
      <c r="E389" s="36"/>
      <c r="F389" s="36"/>
      <c r="G389" s="37"/>
    </row>
    <row r="390" spans="1:7" ht="15.75" hidden="1" thickBot="1" x14ac:dyDescent="0.3">
      <c r="A390" s="40" t="s">
        <v>137</v>
      </c>
      <c r="B390" s="38"/>
      <c r="C390" s="38"/>
      <c r="D390" s="38"/>
      <c r="E390" s="38"/>
      <c r="F390" s="38"/>
      <c r="G390" s="42"/>
    </row>
    <row r="391" spans="1:7" ht="15.75" hidden="1" thickBot="1" x14ac:dyDescent="0.3">
      <c r="A391" s="51"/>
      <c r="G391" s="52"/>
    </row>
    <row r="392" spans="1:7" ht="20.25" hidden="1" x14ac:dyDescent="0.3">
      <c r="A392" s="1176" t="s">
        <v>192</v>
      </c>
      <c r="B392" s="1177"/>
      <c r="C392" s="1177"/>
      <c r="D392" s="1177"/>
      <c r="E392" s="1177"/>
      <c r="F392" s="1177"/>
      <c r="G392" s="1178"/>
    </row>
    <row r="393" spans="1:7" ht="39" hidden="1" thickBot="1" x14ac:dyDescent="0.3">
      <c r="A393" s="32" t="s">
        <v>64</v>
      </c>
      <c r="B393" s="43" t="s">
        <v>149</v>
      </c>
      <c r="C393" s="43" t="s">
        <v>150</v>
      </c>
      <c r="D393" s="43" t="s">
        <v>182</v>
      </c>
      <c r="E393" s="43" t="s">
        <v>193</v>
      </c>
      <c r="F393" s="43" t="s">
        <v>194</v>
      </c>
      <c r="G393" s="44" t="s">
        <v>185</v>
      </c>
    </row>
    <row r="394" spans="1:7" hidden="1" x14ac:dyDescent="0.25">
      <c r="A394" s="39" t="s">
        <v>139</v>
      </c>
      <c r="B394" s="36"/>
      <c r="C394" s="36"/>
      <c r="D394" s="36"/>
      <c r="E394" s="36"/>
      <c r="F394" s="36"/>
      <c r="G394" s="37"/>
    </row>
    <row r="395" spans="1:7" hidden="1" x14ac:dyDescent="0.25">
      <c r="A395" s="39" t="s">
        <v>140</v>
      </c>
      <c r="B395" s="36"/>
      <c r="C395" s="36"/>
      <c r="D395" s="36"/>
      <c r="E395" s="36"/>
      <c r="F395" s="36"/>
      <c r="G395" s="37"/>
    </row>
    <row r="396" spans="1:7" hidden="1" x14ac:dyDescent="0.25">
      <c r="A396" s="39" t="s">
        <v>141</v>
      </c>
      <c r="B396" s="36"/>
      <c r="C396" s="36"/>
      <c r="D396" s="36"/>
      <c r="E396" s="36"/>
      <c r="F396" s="36"/>
      <c r="G396" s="37"/>
    </row>
    <row r="397" spans="1:7" hidden="1" x14ac:dyDescent="0.25">
      <c r="A397" s="39" t="s">
        <v>142</v>
      </c>
      <c r="B397" s="36"/>
      <c r="C397" s="36"/>
      <c r="D397" s="36"/>
      <c r="E397" s="36"/>
      <c r="F397" s="36"/>
      <c r="G397" s="37"/>
    </row>
    <row r="398" spans="1:7" hidden="1" x14ac:dyDescent="0.25">
      <c r="A398" s="39" t="s">
        <v>143</v>
      </c>
      <c r="B398" s="36"/>
      <c r="C398" s="36"/>
      <c r="D398" s="36"/>
      <c r="E398" s="36"/>
      <c r="F398" s="36"/>
      <c r="G398" s="37"/>
    </row>
    <row r="399" spans="1:7" hidden="1" x14ac:dyDescent="0.25">
      <c r="A399" s="39" t="s">
        <v>144</v>
      </c>
      <c r="B399" s="36"/>
      <c r="C399" s="36"/>
      <c r="D399" s="36"/>
      <c r="E399" s="36"/>
      <c r="F399" s="36"/>
      <c r="G399" s="37"/>
    </row>
    <row r="400" spans="1:7" hidden="1" x14ac:dyDescent="0.25">
      <c r="A400" s="48" t="s">
        <v>132</v>
      </c>
      <c r="B400" s="49"/>
      <c r="C400" s="49"/>
      <c r="D400" s="49"/>
      <c r="E400" s="49"/>
      <c r="F400" s="49"/>
      <c r="G400" s="50"/>
    </row>
    <row r="401" spans="1:9" hidden="1" x14ac:dyDescent="0.25">
      <c r="A401" s="39" t="s">
        <v>133</v>
      </c>
      <c r="B401" s="36"/>
      <c r="C401" s="36"/>
      <c r="D401" s="36"/>
      <c r="E401" s="36"/>
      <c r="F401" s="36"/>
      <c r="G401" s="37"/>
    </row>
    <row r="402" spans="1:9" hidden="1" x14ac:dyDescent="0.25">
      <c r="A402" s="39" t="s">
        <v>134</v>
      </c>
      <c r="B402" s="36"/>
      <c r="C402" s="36"/>
      <c r="D402" s="36"/>
      <c r="E402" s="36"/>
      <c r="F402" s="36"/>
      <c r="G402" s="37"/>
    </row>
    <row r="403" spans="1:9" hidden="1" x14ac:dyDescent="0.25">
      <c r="A403" s="39" t="s">
        <v>135</v>
      </c>
      <c r="B403" s="36"/>
      <c r="C403" s="36"/>
      <c r="D403" s="36"/>
      <c r="E403" s="36"/>
      <c r="F403" s="36"/>
      <c r="G403" s="37"/>
    </row>
    <row r="404" spans="1:9" hidden="1" x14ac:dyDescent="0.25">
      <c r="A404" s="39" t="s">
        <v>136</v>
      </c>
      <c r="B404" s="36"/>
      <c r="C404" s="36"/>
      <c r="D404" s="36"/>
      <c r="E404" s="36"/>
      <c r="F404" s="36"/>
      <c r="G404" s="37"/>
    </row>
    <row r="405" spans="1:9" ht="15.75" hidden="1" thickBot="1" x14ac:dyDescent="0.3">
      <c r="A405" s="40" t="s">
        <v>137</v>
      </c>
      <c r="B405" s="38"/>
      <c r="C405" s="38"/>
      <c r="D405" s="38"/>
      <c r="E405" s="38"/>
      <c r="F405" s="38"/>
      <c r="G405" s="42"/>
    </row>
    <row r="407" spans="1:9" ht="21" hidden="1" thickBot="1" x14ac:dyDescent="0.35">
      <c r="A407" s="1213" t="s">
        <v>195</v>
      </c>
      <c r="B407" s="1214"/>
      <c r="C407" s="1214"/>
      <c r="D407" s="1214"/>
      <c r="E407" s="1214"/>
      <c r="F407" s="1214"/>
      <c r="G407" s="1214"/>
      <c r="H407" s="1215"/>
    </row>
    <row r="408" spans="1:9" ht="38.25" hidden="1" x14ac:dyDescent="0.25">
      <c r="A408" s="58" t="s">
        <v>49</v>
      </c>
      <c r="B408" s="59" t="s">
        <v>196</v>
      </c>
      <c r="C408" s="79" t="s">
        <v>152</v>
      </c>
      <c r="D408" s="79" t="s">
        <v>153</v>
      </c>
      <c r="E408" s="79" t="s">
        <v>197</v>
      </c>
      <c r="F408" s="79" t="s">
        <v>198</v>
      </c>
      <c r="G408" s="79" t="s">
        <v>199</v>
      </c>
      <c r="H408" s="61" t="s">
        <v>185</v>
      </c>
    </row>
    <row r="409" spans="1:9" hidden="1" x14ac:dyDescent="0.25">
      <c r="A409" s="35" t="s">
        <v>132</v>
      </c>
      <c r="B409" s="1275" t="s">
        <v>240</v>
      </c>
      <c r="C409" s="1216" t="s">
        <v>241</v>
      </c>
      <c r="D409" s="1188">
        <v>33</v>
      </c>
      <c r="E409" s="78">
        <v>46</v>
      </c>
      <c r="F409" s="45"/>
      <c r="G409" s="45">
        <f t="shared" ref="G409:G414" si="36">F409/E409</f>
        <v>0</v>
      </c>
      <c r="H409" s="46"/>
      <c r="I409" s="3">
        <f t="shared" ref="I409:I414" si="37">LEN(H409)</f>
        <v>0</v>
      </c>
    </row>
    <row r="410" spans="1:9" hidden="1" x14ac:dyDescent="0.25">
      <c r="A410" s="35" t="s">
        <v>133</v>
      </c>
      <c r="B410" s="1204"/>
      <c r="C410" s="1063"/>
      <c r="D410" s="1189"/>
      <c r="E410" s="78">
        <v>46</v>
      </c>
      <c r="F410" s="45"/>
      <c r="G410" s="45">
        <f t="shared" si="36"/>
        <v>0</v>
      </c>
      <c r="H410" s="46"/>
      <c r="I410" s="3">
        <f t="shared" si="37"/>
        <v>0</v>
      </c>
    </row>
    <row r="411" spans="1:9" hidden="1" x14ac:dyDescent="0.25">
      <c r="A411" s="35" t="s">
        <v>134</v>
      </c>
      <c r="B411" s="1204"/>
      <c r="C411" s="1063"/>
      <c r="D411" s="1189"/>
      <c r="E411" s="78">
        <v>46</v>
      </c>
      <c r="F411" s="45"/>
      <c r="G411" s="45">
        <f t="shared" si="36"/>
        <v>0</v>
      </c>
      <c r="H411" s="46"/>
      <c r="I411" s="3">
        <f t="shared" si="37"/>
        <v>0</v>
      </c>
    </row>
    <row r="412" spans="1:9" hidden="1" x14ac:dyDescent="0.25">
      <c r="A412" s="35" t="s">
        <v>135</v>
      </c>
      <c r="B412" s="1204"/>
      <c r="C412" s="1063"/>
      <c r="D412" s="1189"/>
      <c r="E412" s="78">
        <v>46</v>
      </c>
      <c r="F412" s="45">
        <v>44.39</v>
      </c>
      <c r="G412" s="122">
        <f t="shared" si="36"/>
        <v>0.96499999999999997</v>
      </c>
      <c r="H412" s="46" t="s">
        <v>249</v>
      </c>
      <c r="I412" s="3">
        <f>LEN(H412)</f>
        <v>190</v>
      </c>
    </row>
    <row r="413" spans="1:9" hidden="1" x14ac:dyDescent="0.25">
      <c r="A413" s="35" t="s">
        <v>136</v>
      </c>
      <c r="B413" s="1204"/>
      <c r="C413" s="1063"/>
      <c r="D413" s="1189"/>
      <c r="E413" s="78">
        <v>46</v>
      </c>
      <c r="F413" s="45">
        <f>+[2]GESTIÓN!U14</f>
        <v>45.54</v>
      </c>
      <c r="G413" s="122">
        <f t="shared" si="36"/>
        <v>0.99</v>
      </c>
      <c r="H413" s="46" t="s">
        <v>258</v>
      </c>
      <c r="I413" s="3">
        <f t="shared" si="37"/>
        <v>199</v>
      </c>
    </row>
    <row r="414" spans="1:9" ht="15.75" hidden="1" thickBot="1" x14ac:dyDescent="0.3">
      <c r="A414" s="106" t="s">
        <v>137</v>
      </c>
      <c r="B414" s="1205"/>
      <c r="C414" s="1207"/>
      <c r="D414" s="1212"/>
      <c r="E414" s="123">
        <v>46</v>
      </c>
      <c r="F414" s="124">
        <v>45.92</v>
      </c>
      <c r="G414" s="125">
        <f t="shared" si="36"/>
        <v>0.99826086956521742</v>
      </c>
      <c r="H414" s="119" t="s">
        <v>259</v>
      </c>
      <c r="I414" s="3">
        <f t="shared" si="37"/>
        <v>193</v>
      </c>
    </row>
    <row r="415" spans="1:9" hidden="1" x14ac:dyDescent="0.25">
      <c r="A415" s="57"/>
      <c r="B415" s="100"/>
      <c r="C415" s="77"/>
      <c r="D415" s="57"/>
      <c r="E415" s="57"/>
      <c r="F415" s="57"/>
      <c r="G415" s="57"/>
      <c r="H415" s="57"/>
    </row>
    <row r="416" spans="1:9" hidden="1" x14ac:dyDescent="0.25">
      <c r="A416" s="57"/>
      <c r="B416" s="57"/>
      <c r="C416" s="57"/>
      <c r="D416" s="57"/>
      <c r="E416" s="57"/>
      <c r="F416" s="57"/>
      <c r="G416" s="57"/>
      <c r="H416" s="57"/>
    </row>
    <row r="417" spans="1:9" ht="39" hidden="1" thickBot="1" x14ac:dyDescent="0.3">
      <c r="A417" s="62" t="s">
        <v>49</v>
      </c>
      <c r="B417" s="63" t="s">
        <v>196</v>
      </c>
      <c r="C417" s="80" t="s">
        <v>152</v>
      </c>
      <c r="D417" s="80" t="s">
        <v>153</v>
      </c>
      <c r="E417" s="80" t="s">
        <v>197</v>
      </c>
      <c r="F417" s="80" t="s">
        <v>198</v>
      </c>
      <c r="G417" s="80" t="s">
        <v>199</v>
      </c>
      <c r="H417" s="64" t="s">
        <v>185</v>
      </c>
    </row>
    <row r="418" spans="1:9" hidden="1" x14ac:dyDescent="0.25">
      <c r="A418" s="81" t="s">
        <v>132</v>
      </c>
      <c r="B418" s="1203" t="s">
        <v>242</v>
      </c>
      <c r="C418" s="1206" t="s">
        <v>243</v>
      </c>
      <c r="D418" s="1188">
        <v>34</v>
      </c>
      <c r="E418" s="83">
        <v>5</v>
      </c>
      <c r="F418" s="82"/>
      <c r="G418" s="82">
        <f t="shared" ref="G418:G423" si="38">F418/E418</f>
        <v>0</v>
      </c>
      <c r="H418" s="84"/>
      <c r="I418" s="3">
        <f t="shared" ref="I418:I423" si="39">LEN(H418)</f>
        <v>0</v>
      </c>
    </row>
    <row r="419" spans="1:9" hidden="1" x14ac:dyDescent="0.25">
      <c r="A419" s="35" t="s">
        <v>133</v>
      </c>
      <c r="B419" s="1204"/>
      <c r="C419" s="1063"/>
      <c r="D419" s="1189"/>
      <c r="E419" s="69">
        <v>5</v>
      </c>
      <c r="F419" s="45"/>
      <c r="G419" s="45">
        <f t="shared" si="38"/>
        <v>0</v>
      </c>
      <c r="H419" s="46"/>
      <c r="I419" s="3">
        <f t="shared" si="39"/>
        <v>0</v>
      </c>
    </row>
    <row r="420" spans="1:9" hidden="1" x14ac:dyDescent="0.25">
      <c r="A420" s="35" t="s">
        <v>134</v>
      </c>
      <c r="B420" s="1204"/>
      <c r="C420" s="1063"/>
      <c r="D420" s="1189"/>
      <c r="E420" s="69">
        <v>5</v>
      </c>
      <c r="F420" s="45"/>
      <c r="G420" s="45">
        <f t="shared" si="38"/>
        <v>0</v>
      </c>
      <c r="H420" s="46"/>
      <c r="I420" s="3">
        <f t="shared" si="39"/>
        <v>0</v>
      </c>
    </row>
    <row r="421" spans="1:9" hidden="1" x14ac:dyDescent="0.25">
      <c r="A421" s="35" t="s">
        <v>135</v>
      </c>
      <c r="B421" s="1204"/>
      <c r="C421" s="1063"/>
      <c r="D421" s="1189"/>
      <c r="E421" s="69">
        <v>5</v>
      </c>
      <c r="F421" s="45">
        <v>1.54</v>
      </c>
      <c r="G421" s="122">
        <f t="shared" si="38"/>
        <v>0.308</v>
      </c>
      <c r="H421" s="46" t="s">
        <v>244</v>
      </c>
      <c r="I421" s="3">
        <f>LEN(H421)</f>
        <v>200</v>
      </c>
    </row>
    <row r="422" spans="1:9" hidden="1" x14ac:dyDescent="0.25">
      <c r="A422" s="35" t="s">
        <v>136</v>
      </c>
      <c r="B422" s="1204"/>
      <c r="C422" s="1063"/>
      <c r="D422" s="1189"/>
      <c r="E422" s="69">
        <v>5</v>
      </c>
      <c r="F422" s="126">
        <f>+[2]GESTIÓN!U15</f>
        <v>2.5379999999999998</v>
      </c>
      <c r="G422" s="122">
        <f t="shared" si="38"/>
        <v>0.50759999999999994</v>
      </c>
      <c r="H422" s="46" t="s">
        <v>251</v>
      </c>
      <c r="I422" s="3">
        <f t="shared" si="39"/>
        <v>121</v>
      </c>
    </row>
    <row r="423" spans="1:9" ht="15.75" hidden="1" thickBot="1" x14ac:dyDescent="0.3">
      <c r="A423" s="106" t="s">
        <v>137</v>
      </c>
      <c r="B423" s="1205"/>
      <c r="C423" s="1207"/>
      <c r="D423" s="1212"/>
      <c r="E423" s="127">
        <v>5</v>
      </c>
      <c r="F423" s="124">
        <v>5.49</v>
      </c>
      <c r="G423" s="125">
        <f t="shared" si="38"/>
        <v>1.0980000000000001</v>
      </c>
      <c r="H423" s="119" t="s">
        <v>260</v>
      </c>
      <c r="I423" s="3">
        <f t="shared" si="39"/>
        <v>121</v>
      </c>
    </row>
    <row r="424" spans="1:9" hidden="1" x14ac:dyDescent="0.25">
      <c r="A424" s="57"/>
      <c r="B424" s="57"/>
      <c r="C424" s="57"/>
      <c r="D424" s="57"/>
      <c r="E424" s="57"/>
      <c r="F424" s="57"/>
      <c r="G424" s="57"/>
      <c r="H424" s="57"/>
    </row>
    <row r="425" spans="1:9" hidden="1" x14ac:dyDescent="0.25">
      <c r="A425" s="57"/>
      <c r="B425" s="57"/>
      <c r="C425" s="57"/>
      <c r="D425" s="57"/>
      <c r="E425" s="57"/>
      <c r="F425" s="57"/>
      <c r="G425" s="57"/>
      <c r="H425" s="57"/>
    </row>
    <row r="426" spans="1:9" ht="39" hidden="1" thickBot="1" x14ac:dyDescent="0.3">
      <c r="A426" s="62" t="s">
        <v>49</v>
      </c>
      <c r="B426" s="63" t="s">
        <v>196</v>
      </c>
      <c r="C426" s="80" t="s">
        <v>152</v>
      </c>
      <c r="D426" s="80" t="s">
        <v>153</v>
      </c>
      <c r="E426" s="80" t="s">
        <v>197</v>
      </c>
      <c r="F426" s="80" t="s">
        <v>198</v>
      </c>
      <c r="G426" s="80" t="s">
        <v>199</v>
      </c>
      <c r="H426" s="64" t="s">
        <v>185</v>
      </c>
    </row>
    <row r="427" spans="1:9" hidden="1" x14ac:dyDescent="0.25">
      <c r="A427" s="81" t="s">
        <v>132</v>
      </c>
      <c r="B427" s="1203"/>
      <c r="C427" s="1206" t="s">
        <v>243</v>
      </c>
      <c r="D427" s="1208"/>
      <c r="E427" s="83">
        <v>54</v>
      </c>
      <c r="F427" s="82"/>
      <c r="G427" s="82">
        <f t="shared" ref="G427:G432" si="40">F427/E427</f>
        <v>0</v>
      </c>
      <c r="H427" s="84"/>
      <c r="I427" s="3">
        <f t="shared" ref="I427:I432" si="41">LEN(H427)</f>
        <v>0</v>
      </c>
    </row>
    <row r="428" spans="1:9" hidden="1" x14ac:dyDescent="0.25">
      <c r="A428" s="35" t="s">
        <v>133</v>
      </c>
      <c r="B428" s="1204"/>
      <c r="C428" s="1063"/>
      <c r="D428" s="1209"/>
      <c r="E428" s="69">
        <v>54</v>
      </c>
      <c r="F428" s="45"/>
      <c r="G428" s="45">
        <f t="shared" si="40"/>
        <v>0</v>
      </c>
      <c r="H428" s="46"/>
      <c r="I428" s="3">
        <f t="shared" si="41"/>
        <v>0</v>
      </c>
    </row>
    <row r="429" spans="1:9" hidden="1" x14ac:dyDescent="0.25">
      <c r="A429" s="35" t="s">
        <v>134</v>
      </c>
      <c r="B429" s="1204"/>
      <c r="C429" s="1063"/>
      <c r="D429" s="1209"/>
      <c r="E429" s="69">
        <v>54</v>
      </c>
      <c r="F429" s="45"/>
      <c r="G429" s="45">
        <f t="shared" si="40"/>
        <v>0</v>
      </c>
      <c r="H429" s="46"/>
      <c r="I429" s="3">
        <f t="shared" si="41"/>
        <v>0</v>
      </c>
    </row>
    <row r="430" spans="1:9" hidden="1" x14ac:dyDescent="0.25">
      <c r="A430" s="35" t="s">
        <v>135</v>
      </c>
      <c r="B430" s="1204"/>
      <c r="C430" s="1063"/>
      <c r="D430" s="1209"/>
      <c r="E430" s="69">
        <v>54</v>
      </c>
      <c r="F430" s="45">
        <v>4.24</v>
      </c>
      <c r="G430" s="122">
        <f t="shared" si="40"/>
        <v>7.8518518518518529E-2</v>
      </c>
      <c r="H430" s="46" t="s">
        <v>248</v>
      </c>
      <c r="I430" s="3">
        <f>LEN(H430)</f>
        <v>170</v>
      </c>
    </row>
    <row r="431" spans="1:9" hidden="1" x14ac:dyDescent="0.25">
      <c r="A431" s="35" t="s">
        <v>136</v>
      </c>
      <c r="B431" s="1204"/>
      <c r="C431" s="1063"/>
      <c r="D431" s="1209"/>
      <c r="E431" s="69">
        <v>54</v>
      </c>
      <c r="F431" s="126">
        <f>+[2]GESTIÓN!U17</f>
        <v>4.8070000000000004</v>
      </c>
      <c r="G431" s="122">
        <f t="shared" si="40"/>
        <v>8.9018518518518525E-2</v>
      </c>
      <c r="H431" s="46" t="s">
        <v>252</v>
      </c>
      <c r="I431" s="3">
        <f t="shared" si="41"/>
        <v>200</v>
      </c>
    </row>
    <row r="432" spans="1:9" ht="15.75" hidden="1" thickBot="1" x14ac:dyDescent="0.3">
      <c r="A432" s="106" t="s">
        <v>137</v>
      </c>
      <c r="B432" s="1205"/>
      <c r="C432" s="1207"/>
      <c r="D432" s="1210"/>
      <c r="E432" s="70">
        <v>54</v>
      </c>
      <c r="F432" s="47">
        <f>+[2]GESTIÓN!W17</f>
        <v>5.24</v>
      </c>
      <c r="G432" s="128">
        <f t="shared" si="40"/>
        <v>9.7037037037037047E-2</v>
      </c>
      <c r="H432" s="119" t="s">
        <v>261</v>
      </c>
      <c r="I432" s="3">
        <f t="shared" si="41"/>
        <v>198</v>
      </c>
    </row>
    <row r="433" spans="1:9" hidden="1" x14ac:dyDescent="0.25">
      <c r="A433" s="57"/>
      <c r="B433" s="57"/>
      <c r="C433" s="57"/>
      <c r="D433" s="57"/>
      <c r="E433" s="57"/>
      <c r="F433" s="57"/>
      <c r="G433" s="57"/>
      <c r="H433" s="57"/>
    </row>
    <row r="434" spans="1:9" hidden="1" x14ac:dyDescent="0.25">
      <c r="A434" s="57"/>
      <c r="B434" s="57"/>
      <c r="C434" s="57"/>
      <c r="D434" s="57"/>
      <c r="E434" s="57"/>
      <c r="F434" s="57"/>
      <c r="G434" s="57"/>
      <c r="H434" s="57"/>
    </row>
    <row r="435" spans="1:9" ht="39" hidden="1" thickBot="1" x14ac:dyDescent="0.3">
      <c r="A435" s="62" t="s">
        <v>49</v>
      </c>
      <c r="B435" s="63" t="s">
        <v>196</v>
      </c>
      <c r="C435" s="80" t="s">
        <v>152</v>
      </c>
      <c r="D435" s="80" t="s">
        <v>153</v>
      </c>
      <c r="E435" s="80" t="s">
        <v>197</v>
      </c>
      <c r="F435" s="80" t="s">
        <v>198</v>
      </c>
      <c r="G435" s="80" t="s">
        <v>199</v>
      </c>
      <c r="H435" s="64" t="s">
        <v>185</v>
      </c>
    </row>
    <row r="436" spans="1:9" hidden="1" x14ac:dyDescent="0.25">
      <c r="A436" s="81" t="s">
        <v>132</v>
      </c>
      <c r="B436" s="1203" t="s">
        <v>245</v>
      </c>
      <c r="C436" s="1206" t="s">
        <v>246</v>
      </c>
      <c r="D436" s="1211">
        <v>33</v>
      </c>
      <c r="E436" s="83">
        <v>0.27</v>
      </c>
      <c r="F436" s="82"/>
      <c r="G436" s="82">
        <f t="shared" ref="G436:G441" si="42">F436/E436</f>
        <v>0</v>
      </c>
      <c r="H436" s="84"/>
      <c r="I436" s="3">
        <f t="shared" ref="I436:I441" si="43">LEN(H436)</f>
        <v>0</v>
      </c>
    </row>
    <row r="437" spans="1:9" hidden="1" x14ac:dyDescent="0.25">
      <c r="A437" s="35" t="s">
        <v>133</v>
      </c>
      <c r="B437" s="1204"/>
      <c r="C437" s="1063"/>
      <c r="D437" s="1189"/>
      <c r="E437" s="69">
        <v>0.27</v>
      </c>
      <c r="F437" s="45"/>
      <c r="G437" s="45">
        <f t="shared" si="42"/>
        <v>0</v>
      </c>
      <c r="H437" s="46"/>
      <c r="I437" s="3">
        <f t="shared" si="43"/>
        <v>0</v>
      </c>
    </row>
    <row r="438" spans="1:9" hidden="1" x14ac:dyDescent="0.25">
      <c r="A438" s="35" t="s">
        <v>134</v>
      </c>
      <c r="B438" s="1204"/>
      <c r="C438" s="1063"/>
      <c r="D438" s="1189"/>
      <c r="E438" s="69">
        <v>0.27</v>
      </c>
      <c r="F438" s="45"/>
      <c r="G438" s="45">
        <f t="shared" si="42"/>
        <v>0</v>
      </c>
      <c r="H438" s="46"/>
      <c r="I438" s="3">
        <f t="shared" si="43"/>
        <v>0</v>
      </c>
    </row>
    <row r="439" spans="1:9" hidden="1" x14ac:dyDescent="0.25">
      <c r="A439" s="35" t="s">
        <v>135</v>
      </c>
      <c r="B439" s="1204"/>
      <c r="C439" s="1063"/>
      <c r="D439" s="1189"/>
      <c r="E439" s="69">
        <v>0.27</v>
      </c>
      <c r="F439" s="45">
        <v>0.14000000000000001</v>
      </c>
      <c r="G439" s="122">
        <f t="shared" si="42"/>
        <v>0.51851851851851849</v>
      </c>
      <c r="H439" s="46" t="s">
        <v>247</v>
      </c>
      <c r="I439" s="3">
        <f>LEN(H439)</f>
        <v>193</v>
      </c>
    </row>
    <row r="440" spans="1:9" hidden="1" x14ac:dyDescent="0.25">
      <c r="A440" s="35" t="s">
        <v>136</v>
      </c>
      <c r="B440" s="1204"/>
      <c r="C440" s="1063"/>
      <c r="D440" s="1189"/>
      <c r="E440" s="69">
        <v>0.27</v>
      </c>
      <c r="F440" s="126">
        <f>+[2]GESTIÓN!U18</f>
        <v>0.2</v>
      </c>
      <c r="G440" s="122">
        <f t="shared" si="42"/>
        <v>0.7407407407407407</v>
      </c>
      <c r="H440" s="46" t="s">
        <v>253</v>
      </c>
      <c r="I440" s="3">
        <f t="shared" si="43"/>
        <v>154</v>
      </c>
    </row>
    <row r="441" spans="1:9" ht="15.75" hidden="1" thickBot="1" x14ac:dyDescent="0.3">
      <c r="A441" s="106" t="s">
        <v>137</v>
      </c>
      <c r="B441" s="1205"/>
      <c r="C441" s="1207"/>
      <c r="D441" s="1212"/>
      <c r="E441" s="127">
        <v>0.27</v>
      </c>
      <c r="F441" s="124">
        <v>0.26</v>
      </c>
      <c r="G441" s="125">
        <f t="shared" si="42"/>
        <v>0.96296296296296291</v>
      </c>
      <c r="H441" s="119" t="s">
        <v>267</v>
      </c>
      <c r="I441" s="3">
        <f t="shared" si="43"/>
        <v>148</v>
      </c>
    </row>
    <row r="442" spans="1:9" x14ac:dyDescent="0.25">
      <c r="A442" s="57"/>
      <c r="B442" s="100"/>
      <c r="C442" s="100"/>
      <c r="D442" s="172"/>
      <c r="E442" s="77"/>
      <c r="F442" s="57"/>
      <c r="G442" s="173"/>
      <c r="H442" s="57"/>
      <c r="I442" s="3"/>
    </row>
    <row r="443" spans="1:9" ht="15.75" thickBot="1" x14ac:dyDescent="0.3">
      <c r="A443" s="57"/>
      <c r="B443" s="100"/>
      <c r="C443" s="100"/>
      <c r="D443" s="172"/>
      <c r="E443" s="77"/>
      <c r="F443" s="57"/>
      <c r="G443" s="173"/>
      <c r="H443" s="57"/>
      <c r="I443" s="3"/>
    </row>
    <row r="444" spans="1:9" ht="21" thickBot="1" x14ac:dyDescent="0.35">
      <c r="A444" s="1213" t="s">
        <v>268</v>
      </c>
      <c r="B444" s="1214"/>
      <c r="C444" s="1214"/>
      <c r="D444" s="1214"/>
      <c r="E444" s="1214"/>
      <c r="F444" s="1214"/>
      <c r="G444" s="1214"/>
      <c r="H444" s="1215"/>
    </row>
    <row r="445" spans="1:9" ht="38.25" x14ac:dyDescent="0.25">
      <c r="A445" s="32" t="s">
        <v>50</v>
      </c>
      <c r="B445" s="59" t="s">
        <v>196</v>
      </c>
      <c r="C445" s="79" t="s">
        <v>152</v>
      </c>
      <c r="D445" s="79" t="s">
        <v>162</v>
      </c>
      <c r="E445" s="79" t="s">
        <v>284</v>
      </c>
      <c r="F445" s="79" t="s">
        <v>285</v>
      </c>
      <c r="G445" s="79" t="s">
        <v>286</v>
      </c>
      <c r="H445" s="61" t="s">
        <v>185</v>
      </c>
    </row>
    <row r="446" spans="1:9" x14ac:dyDescent="0.25">
      <c r="A446" s="180" t="s">
        <v>139</v>
      </c>
      <c r="B446" s="1275" t="s">
        <v>240</v>
      </c>
      <c r="C446" s="1216" t="s">
        <v>241</v>
      </c>
      <c r="D446" s="1188">
        <v>33</v>
      </c>
      <c r="E446" s="184">
        <v>56</v>
      </c>
      <c r="F446" s="185" t="e">
        <f>+#REF!</f>
        <v>#REF!</v>
      </c>
      <c r="G446" s="190" t="e">
        <f t="shared" ref="G446:G457" si="44">F446/E446</f>
        <v>#REF!</v>
      </c>
      <c r="H446" s="186"/>
      <c r="I446" s="3">
        <f t="shared" ref="I446:I457" si="45">LEN(H446)</f>
        <v>0</v>
      </c>
    </row>
    <row r="447" spans="1:9" x14ac:dyDescent="0.25">
      <c r="A447" s="133" t="s">
        <v>140</v>
      </c>
      <c r="B447" s="1204"/>
      <c r="C447" s="1063"/>
      <c r="D447" s="1189"/>
      <c r="E447" s="78">
        <v>56</v>
      </c>
      <c r="F447" s="45"/>
      <c r="G447" s="189">
        <f t="shared" si="44"/>
        <v>0</v>
      </c>
      <c r="H447" s="46"/>
      <c r="I447" s="3">
        <f t="shared" si="45"/>
        <v>0</v>
      </c>
    </row>
    <row r="448" spans="1:9" x14ac:dyDescent="0.25">
      <c r="A448" s="133" t="s">
        <v>141</v>
      </c>
      <c r="B448" s="1204"/>
      <c r="C448" s="1063"/>
      <c r="D448" s="1189"/>
      <c r="E448" s="78">
        <v>56</v>
      </c>
      <c r="F448" s="45"/>
      <c r="G448" s="189">
        <f t="shared" si="44"/>
        <v>0</v>
      </c>
      <c r="H448" s="46"/>
      <c r="I448" s="3">
        <f t="shared" si="45"/>
        <v>0</v>
      </c>
    </row>
    <row r="449" spans="1:9" x14ac:dyDescent="0.25">
      <c r="A449" s="133" t="s">
        <v>142</v>
      </c>
      <c r="B449" s="1204"/>
      <c r="C449" s="1063"/>
      <c r="D449" s="1189"/>
      <c r="E449" s="78">
        <v>56</v>
      </c>
      <c r="F449" s="45"/>
      <c r="G449" s="189">
        <f t="shared" si="44"/>
        <v>0</v>
      </c>
      <c r="H449" s="46"/>
      <c r="I449" s="3">
        <f t="shared" si="45"/>
        <v>0</v>
      </c>
    </row>
    <row r="450" spans="1:9" x14ac:dyDescent="0.25">
      <c r="A450" s="133" t="s">
        <v>143</v>
      </c>
      <c r="B450" s="1204"/>
      <c r="C450" s="1063"/>
      <c r="D450" s="1189"/>
      <c r="E450" s="78">
        <v>56</v>
      </c>
      <c r="F450" s="45"/>
      <c r="G450" s="189">
        <f t="shared" si="44"/>
        <v>0</v>
      </c>
      <c r="H450" s="46"/>
      <c r="I450" s="3">
        <f t="shared" si="45"/>
        <v>0</v>
      </c>
    </row>
    <row r="451" spans="1:9" x14ac:dyDescent="0.25">
      <c r="A451" s="133" t="s">
        <v>144</v>
      </c>
      <c r="B451" s="1204"/>
      <c r="C451" s="1063"/>
      <c r="D451" s="1189"/>
      <c r="E451" s="78">
        <v>56</v>
      </c>
      <c r="F451" s="45"/>
      <c r="G451" s="189">
        <f t="shared" si="44"/>
        <v>0</v>
      </c>
      <c r="H451" s="46"/>
      <c r="I451" s="3">
        <f t="shared" si="45"/>
        <v>0</v>
      </c>
    </row>
    <row r="452" spans="1:9" x14ac:dyDescent="0.25">
      <c r="A452" s="133" t="s">
        <v>132</v>
      </c>
      <c r="B452" s="1204"/>
      <c r="C452" s="1063"/>
      <c r="D452" s="1189"/>
      <c r="E452" s="78">
        <v>56</v>
      </c>
      <c r="F452" s="45"/>
      <c r="G452" s="189">
        <f t="shared" si="44"/>
        <v>0</v>
      </c>
      <c r="H452" s="46"/>
      <c r="I452" s="3">
        <f t="shared" si="45"/>
        <v>0</v>
      </c>
    </row>
    <row r="453" spans="1:9" x14ac:dyDescent="0.25">
      <c r="A453" s="35" t="s">
        <v>133</v>
      </c>
      <c r="B453" s="1204"/>
      <c r="C453" s="1063"/>
      <c r="D453" s="1189"/>
      <c r="E453" s="78">
        <v>56</v>
      </c>
      <c r="F453" s="45"/>
      <c r="G453" s="189">
        <f t="shared" si="44"/>
        <v>0</v>
      </c>
      <c r="H453" s="46"/>
      <c r="I453" s="3">
        <f t="shared" si="45"/>
        <v>0</v>
      </c>
    </row>
    <row r="454" spans="1:9" x14ac:dyDescent="0.25">
      <c r="A454" s="35" t="s">
        <v>134</v>
      </c>
      <c r="B454" s="1204"/>
      <c r="C454" s="1063"/>
      <c r="D454" s="1189"/>
      <c r="E454" s="78">
        <v>56</v>
      </c>
      <c r="F454" s="45"/>
      <c r="G454" s="189">
        <f t="shared" si="44"/>
        <v>0</v>
      </c>
      <c r="H454" s="46"/>
      <c r="I454" s="3">
        <f t="shared" si="45"/>
        <v>0</v>
      </c>
    </row>
    <row r="455" spans="1:9" x14ac:dyDescent="0.25">
      <c r="A455" s="35" t="s">
        <v>135</v>
      </c>
      <c r="B455" s="1204"/>
      <c r="C455" s="1063"/>
      <c r="D455" s="1189"/>
      <c r="E455" s="78">
        <v>56</v>
      </c>
      <c r="F455" s="45"/>
      <c r="G455" s="189">
        <f t="shared" si="44"/>
        <v>0</v>
      </c>
      <c r="H455" s="46"/>
      <c r="I455" s="3">
        <f t="shared" si="45"/>
        <v>0</v>
      </c>
    </row>
    <row r="456" spans="1:9" x14ac:dyDescent="0.25">
      <c r="A456" s="35" t="s">
        <v>136</v>
      </c>
      <c r="B456" s="1204"/>
      <c r="C456" s="1063"/>
      <c r="D456" s="1189"/>
      <c r="E456" s="78">
        <v>56</v>
      </c>
      <c r="F456" s="45"/>
      <c r="G456" s="189">
        <f t="shared" si="44"/>
        <v>0</v>
      </c>
      <c r="H456" s="46"/>
      <c r="I456" s="3">
        <f t="shared" si="45"/>
        <v>0</v>
      </c>
    </row>
    <row r="457" spans="1:9" ht="15.75" thickBot="1" x14ac:dyDescent="0.3">
      <c r="A457" s="150" t="s">
        <v>137</v>
      </c>
      <c r="B457" s="1205"/>
      <c r="C457" s="1207"/>
      <c r="D457" s="1212"/>
      <c r="E457" s="187">
        <v>56</v>
      </c>
      <c r="F457" s="47"/>
      <c r="G457" s="191">
        <f t="shared" si="44"/>
        <v>0</v>
      </c>
      <c r="H457" s="168"/>
      <c r="I457" s="3">
        <f t="shared" si="45"/>
        <v>0</v>
      </c>
    </row>
    <row r="458" spans="1:9" x14ac:dyDescent="0.25">
      <c r="A458" s="57"/>
      <c r="B458" s="100"/>
      <c r="C458" s="77"/>
      <c r="D458" s="57"/>
      <c r="E458" s="57"/>
      <c r="F458" s="57"/>
      <c r="G458" s="57"/>
      <c r="H458" s="57"/>
    </row>
    <row r="459" spans="1:9" ht="15.75" thickBot="1" x14ac:dyDescent="0.3">
      <c r="A459" s="57"/>
      <c r="B459" s="57"/>
      <c r="C459" s="57"/>
      <c r="D459" s="57"/>
      <c r="E459" s="57"/>
      <c r="F459" s="57"/>
      <c r="G459" s="57"/>
      <c r="H459" s="57"/>
    </row>
    <row r="460" spans="1:9" ht="38.25" x14ac:dyDescent="0.25">
      <c r="A460" s="58" t="s">
        <v>50</v>
      </c>
      <c r="B460" s="59" t="s">
        <v>196</v>
      </c>
      <c r="C460" s="79" t="s">
        <v>152</v>
      </c>
      <c r="D460" s="79" t="s">
        <v>162</v>
      </c>
      <c r="E460" s="79" t="s">
        <v>284</v>
      </c>
      <c r="F460" s="79" t="s">
        <v>285</v>
      </c>
      <c r="G460" s="79" t="s">
        <v>286</v>
      </c>
      <c r="H460" s="61" t="s">
        <v>185</v>
      </c>
    </row>
    <row r="461" spans="1:9" x14ac:dyDescent="0.25">
      <c r="A461" s="155" t="s">
        <v>139</v>
      </c>
      <c r="B461" s="1269" t="s">
        <v>242</v>
      </c>
      <c r="C461" s="1271" t="s">
        <v>243</v>
      </c>
      <c r="D461" s="1273">
        <v>34</v>
      </c>
      <c r="E461" s="188">
        <v>50</v>
      </c>
      <c r="F461" s="185" t="e">
        <f>+#REF!</f>
        <v>#REF!</v>
      </c>
      <c r="G461" s="190" t="e">
        <f t="shared" ref="G461:G472" si="46">F461/E461</f>
        <v>#REF!</v>
      </c>
      <c r="H461" s="186"/>
      <c r="I461" s="3">
        <f t="shared" ref="I461:I472" si="47">LEN(H461)</f>
        <v>0</v>
      </c>
    </row>
    <row r="462" spans="1:9" x14ac:dyDescent="0.25">
      <c r="A462" s="35" t="s">
        <v>140</v>
      </c>
      <c r="B462" s="1269"/>
      <c r="C462" s="1271"/>
      <c r="D462" s="1273"/>
      <c r="E462" s="69">
        <v>50</v>
      </c>
      <c r="F462" s="45"/>
      <c r="G462" s="192">
        <f t="shared" si="46"/>
        <v>0</v>
      </c>
      <c r="H462" s="46"/>
      <c r="I462" s="3">
        <f t="shared" si="47"/>
        <v>0</v>
      </c>
    </row>
    <row r="463" spans="1:9" x14ac:dyDescent="0.25">
      <c r="A463" s="35" t="s">
        <v>141</v>
      </c>
      <c r="B463" s="1269"/>
      <c r="C463" s="1271"/>
      <c r="D463" s="1273"/>
      <c r="E463" s="69">
        <v>50</v>
      </c>
      <c r="F463" s="45"/>
      <c r="G463" s="192">
        <f t="shared" si="46"/>
        <v>0</v>
      </c>
      <c r="H463" s="46"/>
      <c r="I463" s="3">
        <f t="shared" si="47"/>
        <v>0</v>
      </c>
    </row>
    <row r="464" spans="1:9" x14ac:dyDescent="0.25">
      <c r="A464" s="35" t="s">
        <v>142</v>
      </c>
      <c r="B464" s="1269"/>
      <c r="C464" s="1271"/>
      <c r="D464" s="1273"/>
      <c r="E464" s="69">
        <v>50</v>
      </c>
      <c r="F464" s="45"/>
      <c r="G464" s="192">
        <f t="shared" si="46"/>
        <v>0</v>
      </c>
      <c r="H464" s="46"/>
      <c r="I464" s="3">
        <f t="shared" si="47"/>
        <v>0</v>
      </c>
    </row>
    <row r="465" spans="1:9" x14ac:dyDescent="0.25">
      <c r="A465" s="35" t="s">
        <v>143</v>
      </c>
      <c r="B465" s="1269"/>
      <c r="C465" s="1271"/>
      <c r="D465" s="1273"/>
      <c r="E465" s="69">
        <v>50</v>
      </c>
      <c r="F465" s="45"/>
      <c r="G465" s="192">
        <f t="shared" si="46"/>
        <v>0</v>
      </c>
      <c r="H465" s="46"/>
      <c r="I465" s="3">
        <f t="shared" si="47"/>
        <v>0</v>
      </c>
    </row>
    <row r="466" spans="1:9" x14ac:dyDescent="0.25">
      <c r="A466" s="35" t="s">
        <v>144</v>
      </c>
      <c r="B466" s="1269"/>
      <c r="C466" s="1271"/>
      <c r="D466" s="1273"/>
      <c r="E466" s="69">
        <v>50</v>
      </c>
      <c r="F466" s="45"/>
      <c r="G466" s="192">
        <f t="shared" si="46"/>
        <v>0</v>
      </c>
      <c r="H466" s="46"/>
      <c r="I466" s="3">
        <f t="shared" si="47"/>
        <v>0</v>
      </c>
    </row>
    <row r="467" spans="1:9" x14ac:dyDescent="0.25">
      <c r="A467" s="35" t="s">
        <v>132</v>
      </c>
      <c r="B467" s="1269"/>
      <c r="C467" s="1271"/>
      <c r="D467" s="1273"/>
      <c r="E467" s="69">
        <v>50</v>
      </c>
      <c r="F467" s="45"/>
      <c r="G467" s="192">
        <f t="shared" si="46"/>
        <v>0</v>
      </c>
      <c r="H467" s="46"/>
      <c r="I467" s="3">
        <f t="shared" si="47"/>
        <v>0</v>
      </c>
    </row>
    <row r="468" spans="1:9" x14ac:dyDescent="0.25">
      <c r="A468" s="35" t="s">
        <v>133</v>
      </c>
      <c r="B468" s="1269"/>
      <c r="C468" s="1271"/>
      <c r="D468" s="1273"/>
      <c r="E468" s="69">
        <v>50</v>
      </c>
      <c r="F468" s="45"/>
      <c r="G468" s="192">
        <f t="shared" si="46"/>
        <v>0</v>
      </c>
      <c r="H468" s="46"/>
      <c r="I468" s="3">
        <f t="shared" si="47"/>
        <v>0</v>
      </c>
    </row>
    <row r="469" spans="1:9" x14ac:dyDescent="0.25">
      <c r="A469" s="35" t="s">
        <v>134</v>
      </c>
      <c r="B469" s="1269"/>
      <c r="C469" s="1271"/>
      <c r="D469" s="1273"/>
      <c r="E469" s="69">
        <v>50</v>
      </c>
      <c r="F469" s="45"/>
      <c r="G469" s="192">
        <f t="shared" si="46"/>
        <v>0</v>
      </c>
      <c r="H469" s="46"/>
      <c r="I469" s="3">
        <f t="shared" si="47"/>
        <v>0</v>
      </c>
    </row>
    <row r="470" spans="1:9" x14ac:dyDescent="0.25">
      <c r="A470" s="35" t="s">
        <v>135</v>
      </c>
      <c r="B470" s="1269"/>
      <c r="C470" s="1271"/>
      <c r="D470" s="1273"/>
      <c r="E470" s="69">
        <v>50</v>
      </c>
      <c r="F470" s="45"/>
      <c r="G470" s="192">
        <f t="shared" si="46"/>
        <v>0</v>
      </c>
      <c r="H470" s="46"/>
      <c r="I470" s="3">
        <f t="shared" si="47"/>
        <v>0</v>
      </c>
    </row>
    <row r="471" spans="1:9" x14ac:dyDescent="0.25">
      <c r="A471" s="35" t="s">
        <v>136</v>
      </c>
      <c r="B471" s="1269"/>
      <c r="C471" s="1271"/>
      <c r="D471" s="1273"/>
      <c r="E471" s="69">
        <v>50</v>
      </c>
      <c r="F471" s="45"/>
      <c r="G471" s="192">
        <f t="shared" si="46"/>
        <v>0</v>
      </c>
      <c r="H471" s="46"/>
      <c r="I471" s="3">
        <f t="shared" si="47"/>
        <v>0</v>
      </c>
    </row>
    <row r="472" spans="1:9" ht="15.75" thickBot="1" x14ac:dyDescent="0.3">
      <c r="A472" s="150" t="s">
        <v>137</v>
      </c>
      <c r="B472" s="1270"/>
      <c r="C472" s="1272"/>
      <c r="D472" s="1274"/>
      <c r="E472" s="70">
        <v>50</v>
      </c>
      <c r="F472" s="47"/>
      <c r="G472" s="193">
        <f t="shared" si="46"/>
        <v>0</v>
      </c>
      <c r="H472" s="168"/>
      <c r="I472" s="3">
        <f t="shared" si="47"/>
        <v>0</v>
      </c>
    </row>
    <row r="473" spans="1:9" x14ac:dyDescent="0.25">
      <c r="A473" s="57"/>
      <c r="B473" s="57"/>
      <c r="C473" s="57"/>
      <c r="D473" s="57"/>
      <c r="E473" s="57"/>
      <c r="F473" s="57"/>
      <c r="G473" s="57"/>
      <c r="H473" s="57"/>
    </row>
    <row r="474" spans="1:9" ht="15.75" thickBot="1" x14ac:dyDescent="0.3">
      <c r="A474" s="57"/>
      <c r="B474" s="57"/>
      <c r="C474" s="57"/>
      <c r="D474" s="57"/>
      <c r="E474" s="57"/>
      <c r="F474" s="57"/>
      <c r="G474" s="57"/>
      <c r="H474" s="57"/>
    </row>
    <row r="475" spans="1:9" ht="38.25" x14ac:dyDescent="0.25">
      <c r="A475" s="58" t="s">
        <v>50</v>
      </c>
      <c r="B475" s="59" t="s">
        <v>196</v>
      </c>
      <c r="C475" s="79" t="s">
        <v>152</v>
      </c>
      <c r="D475" s="79" t="s">
        <v>162</v>
      </c>
      <c r="E475" s="79" t="s">
        <v>284</v>
      </c>
      <c r="F475" s="79" t="s">
        <v>285</v>
      </c>
      <c r="G475" s="79" t="s">
        <v>286</v>
      </c>
      <c r="H475" s="61" t="s">
        <v>185</v>
      </c>
    </row>
    <row r="476" spans="1:9" x14ac:dyDescent="0.25">
      <c r="A476" s="155" t="s">
        <v>139</v>
      </c>
      <c r="B476" s="1269"/>
      <c r="C476" s="1271" t="s">
        <v>243</v>
      </c>
      <c r="D476" s="1276"/>
      <c r="E476" s="188">
        <v>590</v>
      </c>
      <c r="F476" s="185" t="e">
        <f>+#REF!</f>
        <v>#REF!</v>
      </c>
      <c r="G476" s="190" t="e">
        <f t="shared" ref="G476:G487" si="48">F476/E476</f>
        <v>#REF!</v>
      </c>
      <c r="H476" s="186"/>
      <c r="I476" s="3">
        <f t="shared" ref="I476:I487" si="49">LEN(H476)</f>
        <v>0</v>
      </c>
    </row>
    <row r="477" spans="1:9" x14ac:dyDescent="0.25">
      <c r="A477" s="35" t="s">
        <v>140</v>
      </c>
      <c r="B477" s="1269"/>
      <c r="C477" s="1271"/>
      <c r="D477" s="1276"/>
      <c r="E477" s="69">
        <v>590</v>
      </c>
      <c r="F477" s="45"/>
      <c r="G477" s="189">
        <f t="shared" si="48"/>
        <v>0</v>
      </c>
      <c r="H477" s="46"/>
      <c r="I477" s="3">
        <f t="shared" si="49"/>
        <v>0</v>
      </c>
    </row>
    <row r="478" spans="1:9" x14ac:dyDescent="0.25">
      <c r="A478" s="35" t="s">
        <v>141</v>
      </c>
      <c r="B478" s="1269"/>
      <c r="C478" s="1271"/>
      <c r="D478" s="1276"/>
      <c r="E478" s="69">
        <v>590</v>
      </c>
      <c r="F478" s="45"/>
      <c r="G478" s="189">
        <f t="shared" si="48"/>
        <v>0</v>
      </c>
      <c r="H478" s="46"/>
      <c r="I478" s="3">
        <f t="shared" si="49"/>
        <v>0</v>
      </c>
    </row>
    <row r="479" spans="1:9" x14ac:dyDescent="0.25">
      <c r="A479" s="35" t="s">
        <v>142</v>
      </c>
      <c r="B479" s="1269"/>
      <c r="C479" s="1271"/>
      <c r="D479" s="1276"/>
      <c r="E479" s="69">
        <v>590</v>
      </c>
      <c r="F479" s="45"/>
      <c r="G479" s="189">
        <f t="shared" si="48"/>
        <v>0</v>
      </c>
      <c r="H479" s="46"/>
      <c r="I479" s="3">
        <f t="shared" si="49"/>
        <v>0</v>
      </c>
    </row>
    <row r="480" spans="1:9" x14ac:dyDescent="0.25">
      <c r="A480" s="35" t="s">
        <v>143</v>
      </c>
      <c r="B480" s="1269"/>
      <c r="C480" s="1271"/>
      <c r="D480" s="1276"/>
      <c r="E480" s="69">
        <v>590</v>
      </c>
      <c r="F480" s="45"/>
      <c r="G480" s="189">
        <f t="shared" si="48"/>
        <v>0</v>
      </c>
      <c r="H480" s="46"/>
      <c r="I480" s="3">
        <f t="shared" si="49"/>
        <v>0</v>
      </c>
    </row>
    <row r="481" spans="1:9" x14ac:dyDescent="0.25">
      <c r="A481" s="35" t="s">
        <v>144</v>
      </c>
      <c r="B481" s="1269"/>
      <c r="C481" s="1271"/>
      <c r="D481" s="1276"/>
      <c r="E481" s="69">
        <v>590</v>
      </c>
      <c r="F481" s="45"/>
      <c r="G481" s="189">
        <f t="shared" si="48"/>
        <v>0</v>
      </c>
      <c r="H481" s="46"/>
      <c r="I481" s="3">
        <f t="shared" si="49"/>
        <v>0</v>
      </c>
    </row>
    <row r="482" spans="1:9" x14ac:dyDescent="0.25">
      <c r="A482" s="35" t="s">
        <v>132</v>
      </c>
      <c r="B482" s="1269"/>
      <c r="C482" s="1271"/>
      <c r="D482" s="1276"/>
      <c r="E482" s="69">
        <v>590</v>
      </c>
      <c r="F482" s="45"/>
      <c r="G482" s="189">
        <f t="shared" si="48"/>
        <v>0</v>
      </c>
      <c r="H482" s="46"/>
      <c r="I482" s="3">
        <f t="shared" si="49"/>
        <v>0</v>
      </c>
    </row>
    <row r="483" spans="1:9" x14ac:dyDescent="0.25">
      <c r="A483" s="35" t="s">
        <v>133</v>
      </c>
      <c r="B483" s="1269"/>
      <c r="C483" s="1271"/>
      <c r="D483" s="1276"/>
      <c r="E483" s="69">
        <v>590</v>
      </c>
      <c r="F483" s="45"/>
      <c r="G483" s="189">
        <f t="shared" si="48"/>
        <v>0</v>
      </c>
      <c r="H483" s="46"/>
      <c r="I483" s="3">
        <f t="shared" si="49"/>
        <v>0</v>
      </c>
    </row>
    <row r="484" spans="1:9" x14ac:dyDescent="0.25">
      <c r="A484" s="35" t="s">
        <v>134</v>
      </c>
      <c r="B484" s="1269"/>
      <c r="C484" s="1271"/>
      <c r="D484" s="1276"/>
      <c r="E484" s="69">
        <v>590</v>
      </c>
      <c r="F484" s="45"/>
      <c r="G484" s="189">
        <f t="shared" si="48"/>
        <v>0</v>
      </c>
      <c r="H484" s="46"/>
      <c r="I484" s="3">
        <f t="shared" si="49"/>
        <v>0</v>
      </c>
    </row>
    <row r="485" spans="1:9" x14ac:dyDescent="0.25">
      <c r="A485" s="35" t="s">
        <v>135</v>
      </c>
      <c r="B485" s="1269"/>
      <c r="C485" s="1271"/>
      <c r="D485" s="1276"/>
      <c r="E485" s="69">
        <v>590</v>
      </c>
      <c r="F485" s="45"/>
      <c r="G485" s="189">
        <f t="shared" si="48"/>
        <v>0</v>
      </c>
      <c r="H485" s="46"/>
      <c r="I485" s="3">
        <f t="shared" si="49"/>
        <v>0</v>
      </c>
    </row>
    <row r="486" spans="1:9" x14ac:dyDescent="0.25">
      <c r="A486" s="35" t="s">
        <v>136</v>
      </c>
      <c r="B486" s="1269"/>
      <c r="C486" s="1271"/>
      <c r="D486" s="1276"/>
      <c r="E486" s="69">
        <v>590</v>
      </c>
      <c r="F486" s="126"/>
      <c r="G486" s="189">
        <f t="shared" si="48"/>
        <v>0</v>
      </c>
      <c r="H486" s="46"/>
      <c r="I486" s="3">
        <f t="shared" si="49"/>
        <v>0</v>
      </c>
    </row>
    <row r="487" spans="1:9" ht="15.75" thickBot="1" x14ac:dyDescent="0.3">
      <c r="A487" s="150" t="s">
        <v>137</v>
      </c>
      <c r="B487" s="1270"/>
      <c r="C487" s="1272"/>
      <c r="D487" s="1277"/>
      <c r="E487" s="70">
        <v>590</v>
      </c>
      <c r="F487" s="47"/>
      <c r="G487" s="191">
        <f t="shared" si="48"/>
        <v>0</v>
      </c>
      <c r="H487" s="168"/>
      <c r="I487" s="3">
        <f t="shared" si="49"/>
        <v>0</v>
      </c>
    </row>
    <row r="488" spans="1:9" x14ac:dyDescent="0.25">
      <c r="A488" s="57"/>
      <c r="B488" s="57"/>
      <c r="C488" s="57"/>
      <c r="D488" s="57"/>
      <c r="E488" s="57"/>
      <c r="F488" s="57"/>
      <c r="G488" s="57"/>
      <c r="H488" s="57"/>
    </row>
    <row r="489" spans="1:9" ht="15.75" thickBot="1" x14ac:dyDescent="0.3">
      <c r="A489" s="57"/>
      <c r="B489" s="57"/>
      <c r="C489" s="57"/>
      <c r="D489" s="57"/>
      <c r="E489" s="57"/>
      <c r="F489" s="57"/>
      <c r="G489" s="57"/>
      <c r="H489" s="57"/>
    </row>
    <row r="490" spans="1:9" ht="38.25" x14ac:dyDescent="0.25">
      <c r="A490" s="58" t="s">
        <v>50</v>
      </c>
      <c r="B490" s="59" t="s">
        <v>196</v>
      </c>
      <c r="C490" s="79" t="s">
        <v>152</v>
      </c>
      <c r="D490" s="79" t="s">
        <v>162</v>
      </c>
      <c r="E490" s="79" t="s">
        <v>284</v>
      </c>
      <c r="F490" s="79" t="s">
        <v>285</v>
      </c>
      <c r="G490" s="79" t="s">
        <v>286</v>
      </c>
      <c r="H490" s="61" t="s">
        <v>185</v>
      </c>
    </row>
    <row r="491" spans="1:9" x14ac:dyDescent="0.25">
      <c r="A491" s="155" t="s">
        <v>139</v>
      </c>
      <c r="B491" s="1269" t="s">
        <v>245</v>
      </c>
      <c r="C491" s="1271" t="s">
        <v>246</v>
      </c>
      <c r="D491" s="1273">
        <v>33</v>
      </c>
      <c r="E491" s="188">
        <v>0.73</v>
      </c>
      <c r="F491" s="185" t="e">
        <f>+#REF!</f>
        <v>#REF!</v>
      </c>
      <c r="G491" s="190" t="e">
        <f t="shared" ref="G491:G502" si="50">F491/E491</f>
        <v>#REF!</v>
      </c>
      <c r="H491" s="186"/>
      <c r="I491" s="3">
        <f t="shared" ref="I491:I502" si="51">LEN(H491)</f>
        <v>0</v>
      </c>
    </row>
    <row r="492" spans="1:9" x14ac:dyDescent="0.25">
      <c r="A492" s="35" t="s">
        <v>140</v>
      </c>
      <c r="B492" s="1269"/>
      <c r="C492" s="1271"/>
      <c r="D492" s="1273"/>
      <c r="E492" s="69">
        <v>0.73</v>
      </c>
      <c r="F492" s="45"/>
      <c r="G492" s="192">
        <f t="shared" si="50"/>
        <v>0</v>
      </c>
      <c r="H492" s="46"/>
      <c r="I492" s="3">
        <f t="shared" si="51"/>
        <v>0</v>
      </c>
    </row>
    <row r="493" spans="1:9" x14ac:dyDescent="0.25">
      <c r="A493" s="35" t="s">
        <v>141</v>
      </c>
      <c r="B493" s="1269"/>
      <c r="C493" s="1271"/>
      <c r="D493" s="1273"/>
      <c r="E493" s="69">
        <v>0.73</v>
      </c>
      <c r="F493" s="45"/>
      <c r="G493" s="192">
        <f t="shared" si="50"/>
        <v>0</v>
      </c>
      <c r="H493" s="46"/>
      <c r="I493" s="3">
        <f t="shared" si="51"/>
        <v>0</v>
      </c>
    </row>
    <row r="494" spans="1:9" x14ac:dyDescent="0.25">
      <c r="A494" s="35" t="s">
        <v>142</v>
      </c>
      <c r="B494" s="1269"/>
      <c r="C494" s="1271"/>
      <c r="D494" s="1273"/>
      <c r="E494" s="69">
        <v>0.73</v>
      </c>
      <c r="F494" s="45"/>
      <c r="G494" s="192">
        <f t="shared" si="50"/>
        <v>0</v>
      </c>
      <c r="H494" s="46"/>
      <c r="I494" s="3">
        <f t="shared" si="51"/>
        <v>0</v>
      </c>
    </row>
    <row r="495" spans="1:9" x14ac:dyDescent="0.25">
      <c r="A495" s="35" t="s">
        <v>143</v>
      </c>
      <c r="B495" s="1269"/>
      <c r="C495" s="1271"/>
      <c r="D495" s="1273"/>
      <c r="E495" s="69">
        <v>0.73</v>
      </c>
      <c r="F495" s="45"/>
      <c r="G495" s="192">
        <f t="shared" si="50"/>
        <v>0</v>
      </c>
      <c r="H495" s="46"/>
      <c r="I495" s="3">
        <f t="shared" si="51"/>
        <v>0</v>
      </c>
    </row>
    <row r="496" spans="1:9" x14ac:dyDescent="0.25">
      <c r="A496" s="35" t="s">
        <v>144</v>
      </c>
      <c r="B496" s="1269"/>
      <c r="C496" s="1271"/>
      <c r="D496" s="1273"/>
      <c r="E496" s="69">
        <v>0.73</v>
      </c>
      <c r="F496" s="45"/>
      <c r="G496" s="192">
        <f t="shared" si="50"/>
        <v>0</v>
      </c>
      <c r="H496" s="46"/>
      <c r="I496" s="3">
        <f t="shared" si="51"/>
        <v>0</v>
      </c>
    </row>
    <row r="497" spans="1:9" x14ac:dyDescent="0.25">
      <c r="A497" s="35" t="s">
        <v>132</v>
      </c>
      <c r="B497" s="1269"/>
      <c r="C497" s="1271"/>
      <c r="D497" s="1273"/>
      <c r="E497" s="69">
        <v>0.73</v>
      </c>
      <c r="F497" s="45"/>
      <c r="G497" s="192">
        <f t="shared" si="50"/>
        <v>0</v>
      </c>
      <c r="H497" s="46"/>
      <c r="I497" s="3">
        <f t="shared" si="51"/>
        <v>0</v>
      </c>
    </row>
    <row r="498" spans="1:9" x14ac:dyDescent="0.25">
      <c r="A498" s="35" t="s">
        <v>133</v>
      </c>
      <c r="B498" s="1269"/>
      <c r="C498" s="1271"/>
      <c r="D498" s="1273"/>
      <c r="E498" s="69">
        <v>0.73</v>
      </c>
      <c r="F498" s="45"/>
      <c r="G498" s="192">
        <f t="shared" si="50"/>
        <v>0</v>
      </c>
      <c r="H498" s="46"/>
      <c r="I498" s="3">
        <f t="shared" si="51"/>
        <v>0</v>
      </c>
    </row>
    <row r="499" spans="1:9" x14ac:dyDescent="0.25">
      <c r="A499" s="35" t="s">
        <v>134</v>
      </c>
      <c r="B499" s="1269"/>
      <c r="C499" s="1271"/>
      <c r="D499" s="1273"/>
      <c r="E499" s="69">
        <v>0.73</v>
      </c>
      <c r="F499" s="45"/>
      <c r="G499" s="192">
        <f t="shared" si="50"/>
        <v>0</v>
      </c>
      <c r="H499" s="46"/>
      <c r="I499" s="3">
        <f t="shared" si="51"/>
        <v>0</v>
      </c>
    </row>
    <row r="500" spans="1:9" x14ac:dyDescent="0.25">
      <c r="A500" s="35" t="s">
        <v>135</v>
      </c>
      <c r="B500" s="1269"/>
      <c r="C500" s="1271"/>
      <c r="D500" s="1273"/>
      <c r="E500" s="69">
        <v>0.73</v>
      </c>
      <c r="F500" s="45"/>
      <c r="G500" s="192">
        <f t="shared" si="50"/>
        <v>0</v>
      </c>
      <c r="H500" s="46"/>
      <c r="I500" s="3">
        <f t="shared" si="51"/>
        <v>0</v>
      </c>
    </row>
    <row r="501" spans="1:9" x14ac:dyDescent="0.25">
      <c r="A501" s="35" t="s">
        <v>136</v>
      </c>
      <c r="B501" s="1269"/>
      <c r="C501" s="1271"/>
      <c r="D501" s="1273"/>
      <c r="E501" s="69">
        <v>0.73</v>
      </c>
      <c r="F501" s="126"/>
      <c r="G501" s="192">
        <f t="shared" si="50"/>
        <v>0</v>
      </c>
      <c r="H501" s="46"/>
      <c r="I501" s="3">
        <f t="shared" si="51"/>
        <v>0</v>
      </c>
    </row>
    <row r="502" spans="1:9" ht="15.75" thickBot="1" x14ac:dyDescent="0.3">
      <c r="A502" s="150" t="s">
        <v>137</v>
      </c>
      <c r="B502" s="1270"/>
      <c r="C502" s="1272"/>
      <c r="D502" s="1274"/>
      <c r="E502" s="70">
        <v>0.73</v>
      </c>
      <c r="F502" s="47"/>
      <c r="G502" s="193">
        <f t="shared" si="50"/>
        <v>0</v>
      </c>
      <c r="H502" s="168"/>
      <c r="I502" s="3">
        <f t="shared" si="51"/>
        <v>0</v>
      </c>
    </row>
    <row r="503" spans="1:9" x14ac:dyDescent="0.25">
      <c r="A503" s="57"/>
      <c r="B503" s="100"/>
      <c r="C503" s="100"/>
      <c r="D503" s="172"/>
      <c r="E503" s="77"/>
      <c r="F503" s="57"/>
      <c r="G503" s="173"/>
      <c r="H503" s="57"/>
      <c r="I503" s="3"/>
    </row>
    <row r="505" spans="1:9" ht="20.25" hidden="1" x14ac:dyDescent="0.3">
      <c r="A505" s="1176" t="s">
        <v>200</v>
      </c>
      <c r="B505" s="1177"/>
      <c r="C505" s="1177"/>
      <c r="D505" s="1177"/>
      <c r="E505" s="1177"/>
      <c r="F505" s="1177"/>
      <c r="G505" s="1177"/>
      <c r="H505" s="1178"/>
    </row>
    <row r="506" spans="1:9" ht="38.25" hidden="1" x14ac:dyDescent="0.25">
      <c r="A506" s="32" t="s">
        <v>62</v>
      </c>
      <c r="B506" s="33" t="s">
        <v>196</v>
      </c>
      <c r="C506" s="53" t="s">
        <v>152</v>
      </c>
      <c r="D506" s="53" t="s">
        <v>167</v>
      </c>
      <c r="E506" s="53" t="s">
        <v>201</v>
      </c>
      <c r="F506" s="53" t="s">
        <v>202</v>
      </c>
      <c r="G506" s="53" t="s">
        <v>203</v>
      </c>
      <c r="H506" s="34" t="s">
        <v>185</v>
      </c>
    </row>
    <row r="507" spans="1:9" hidden="1" x14ac:dyDescent="0.25">
      <c r="A507" s="39" t="s">
        <v>139</v>
      </c>
      <c r="B507" s="36"/>
      <c r="C507" s="36"/>
      <c r="D507" s="36"/>
      <c r="E507" s="36"/>
      <c r="F507" s="36"/>
      <c r="G507" s="36" t="e">
        <f>F507/E507</f>
        <v>#DIV/0!</v>
      </c>
      <c r="H507" s="37"/>
    </row>
    <row r="508" spans="1:9" hidden="1" x14ac:dyDescent="0.25">
      <c r="A508" s="39" t="s">
        <v>140</v>
      </c>
      <c r="B508" s="36"/>
      <c r="C508" s="36"/>
      <c r="D508" s="36"/>
      <c r="E508" s="36"/>
      <c r="F508" s="36"/>
      <c r="G508" s="36" t="e">
        <f t="shared" ref="G508:G518" si="52">F508/E508</f>
        <v>#DIV/0!</v>
      </c>
      <c r="H508" s="37"/>
    </row>
    <row r="509" spans="1:9" hidden="1" x14ac:dyDescent="0.25">
      <c r="A509" s="39" t="s">
        <v>141</v>
      </c>
      <c r="B509" s="36"/>
      <c r="C509" s="36"/>
      <c r="D509" s="36"/>
      <c r="E509" s="36"/>
      <c r="F509" s="36"/>
      <c r="G509" s="36" t="e">
        <f t="shared" si="52"/>
        <v>#DIV/0!</v>
      </c>
      <c r="H509" s="37"/>
    </row>
    <row r="510" spans="1:9" hidden="1" x14ac:dyDescent="0.25">
      <c r="A510" s="39" t="s">
        <v>142</v>
      </c>
      <c r="B510" s="36"/>
      <c r="C510" s="36"/>
      <c r="D510" s="36"/>
      <c r="E510" s="36"/>
      <c r="F510" s="36"/>
      <c r="G510" s="36" t="e">
        <f t="shared" si="52"/>
        <v>#DIV/0!</v>
      </c>
      <c r="H510" s="37"/>
    </row>
    <row r="511" spans="1:9" hidden="1" x14ac:dyDescent="0.25">
      <c r="A511" s="39" t="s">
        <v>143</v>
      </c>
      <c r="B511" s="36"/>
      <c r="C511" s="36"/>
      <c r="D511" s="36"/>
      <c r="E511" s="36"/>
      <c r="F511" s="36"/>
      <c r="G511" s="36" t="e">
        <f t="shared" si="52"/>
        <v>#DIV/0!</v>
      </c>
      <c r="H511" s="37"/>
    </row>
    <row r="512" spans="1:9" hidden="1" x14ac:dyDescent="0.25">
      <c r="A512" s="39" t="s">
        <v>144</v>
      </c>
      <c r="B512" s="36"/>
      <c r="C512" s="36"/>
      <c r="D512" s="36"/>
      <c r="E512" s="36"/>
      <c r="F512" s="36"/>
      <c r="G512" s="36" t="e">
        <f t="shared" si="52"/>
        <v>#DIV/0!</v>
      </c>
      <c r="H512" s="37"/>
    </row>
    <row r="513" spans="1:8" hidden="1" x14ac:dyDescent="0.25">
      <c r="A513" s="39" t="s">
        <v>132</v>
      </c>
      <c r="B513" s="36"/>
      <c r="C513" s="36"/>
      <c r="D513" s="36"/>
      <c r="E513" s="36"/>
      <c r="F513" s="36"/>
      <c r="G513" s="36" t="e">
        <f t="shared" si="52"/>
        <v>#DIV/0!</v>
      </c>
      <c r="H513" s="37"/>
    </row>
    <row r="514" spans="1:8" hidden="1" x14ac:dyDescent="0.25">
      <c r="A514" s="39" t="s">
        <v>133</v>
      </c>
      <c r="B514" s="36"/>
      <c r="C514" s="36"/>
      <c r="D514" s="36"/>
      <c r="E514" s="36"/>
      <c r="F514" s="36"/>
      <c r="G514" s="36" t="e">
        <f t="shared" si="52"/>
        <v>#DIV/0!</v>
      </c>
      <c r="H514" s="37"/>
    </row>
    <row r="515" spans="1:8" hidden="1" x14ac:dyDescent="0.25">
      <c r="A515" s="39" t="s">
        <v>134</v>
      </c>
      <c r="B515" s="36"/>
      <c r="C515" s="36"/>
      <c r="D515" s="36"/>
      <c r="E515" s="36"/>
      <c r="F515" s="36"/>
      <c r="G515" s="36" t="e">
        <f t="shared" si="52"/>
        <v>#DIV/0!</v>
      </c>
      <c r="H515" s="37"/>
    </row>
    <row r="516" spans="1:8" hidden="1" x14ac:dyDescent="0.25">
      <c r="A516" s="39" t="s">
        <v>135</v>
      </c>
      <c r="B516" s="36"/>
      <c r="C516" s="36"/>
      <c r="D516" s="36"/>
      <c r="E516" s="36"/>
      <c r="F516" s="36"/>
      <c r="G516" s="36" t="e">
        <f t="shared" si="52"/>
        <v>#DIV/0!</v>
      </c>
      <c r="H516" s="37"/>
    </row>
    <row r="517" spans="1:8" hidden="1" x14ac:dyDescent="0.25">
      <c r="A517" s="39" t="s">
        <v>136</v>
      </c>
      <c r="B517" s="36"/>
      <c r="C517" s="36"/>
      <c r="D517" s="36"/>
      <c r="E517" s="36"/>
      <c r="F517" s="36"/>
      <c r="G517" s="36" t="e">
        <f t="shared" si="52"/>
        <v>#DIV/0!</v>
      </c>
      <c r="H517" s="37"/>
    </row>
    <row r="518" spans="1:8" ht="15.75" hidden="1" thickBot="1" x14ac:dyDescent="0.3">
      <c r="A518" s="40" t="s">
        <v>137</v>
      </c>
      <c r="B518" s="38"/>
      <c r="C518" s="38"/>
      <c r="D518" s="38"/>
      <c r="E518" s="38"/>
      <c r="F518" s="38"/>
      <c r="G518" s="38" t="e">
        <f t="shared" si="52"/>
        <v>#DIV/0!</v>
      </c>
      <c r="H518" s="42"/>
    </row>
    <row r="520" spans="1:8" ht="20.25" hidden="1" x14ac:dyDescent="0.3">
      <c r="A520" s="1176" t="s">
        <v>200</v>
      </c>
      <c r="B520" s="1177"/>
      <c r="C520" s="1177"/>
      <c r="D520" s="1177"/>
      <c r="E520" s="1177"/>
      <c r="F520" s="1177"/>
      <c r="G520" s="1177"/>
      <c r="H520" s="1178"/>
    </row>
    <row r="521" spans="1:8" ht="38.25" hidden="1" x14ac:dyDescent="0.25">
      <c r="A521" s="32" t="s">
        <v>63</v>
      </c>
      <c r="B521" s="33" t="s">
        <v>196</v>
      </c>
      <c r="C521" s="53" t="s">
        <v>152</v>
      </c>
      <c r="D521" s="53" t="s">
        <v>172</v>
      </c>
      <c r="E521" s="53" t="s">
        <v>205</v>
      </c>
      <c r="F521" s="53" t="s">
        <v>206</v>
      </c>
      <c r="G521" s="53" t="s">
        <v>207</v>
      </c>
      <c r="H521" s="34" t="s">
        <v>185</v>
      </c>
    </row>
    <row r="522" spans="1:8" hidden="1" x14ac:dyDescent="0.25">
      <c r="A522" s="39" t="s">
        <v>139</v>
      </c>
      <c r="B522" s="36"/>
      <c r="C522" s="36"/>
      <c r="D522" s="36"/>
      <c r="E522" s="36"/>
      <c r="F522" s="36"/>
      <c r="G522" s="36" t="e">
        <f>F522/E522</f>
        <v>#DIV/0!</v>
      </c>
      <c r="H522" s="37"/>
    </row>
    <row r="523" spans="1:8" hidden="1" x14ac:dyDescent="0.25">
      <c r="A523" s="39" t="s">
        <v>140</v>
      </c>
      <c r="B523" s="36"/>
      <c r="C523" s="36"/>
      <c r="D523" s="36"/>
      <c r="E523" s="36"/>
      <c r="F523" s="36"/>
      <c r="G523" s="36" t="e">
        <f t="shared" ref="G523:G533" si="53">F523/E523</f>
        <v>#DIV/0!</v>
      </c>
      <c r="H523" s="37"/>
    </row>
    <row r="524" spans="1:8" hidden="1" x14ac:dyDescent="0.25">
      <c r="A524" s="39" t="s">
        <v>141</v>
      </c>
      <c r="B524" s="36"/>
      <c r="C524" s="36"/>
      <c r="D524" s="36"/>
      <c r="E524" s="36"/>
      <c r="F524" s="36"/>
      <c r="G524" s="36" t="e">
        <f t="shared" si="53"/>
        <v>#DIV/0!</v>
      </c>
      <c r="H524" s="37"/>
    </row>
    <row r="525" spans="1:8" hidden="1" x14ac:dyDescent="0.25">
      <c r="A525" s="39" t="s">
        <v>142</v>
      </c>
      <c r="B525" s="36"/>
      <c r="C525" s="36"/>
      <c r="D525" s="36"/>
      <c r="E525" s="36"/>
      <c r="F525" s="36"/>
      <c r="G525" s="36" t="e">
        <f t="shared" si="53"/>
        <v>#DIV/0!</v>
      </c>
      <c r="H525" s="37"/>
    </row>
    <row r="526" spans="1:8" hidden="1" x14ac:dyDescent="0.25">
      <c r="A526" s="39" t="s">
        <v>143</v>
      </c>
      <c r="B526" s="36"/>
      <c r="C526" s="36"/>
      <c r="D526" s="36"/>
      <c r="E526" s="36"/>
      <c r="F526" s="36"/>
      <c r="G526" s="36" t="e">
        <f t="shared" si="53"/>
        <v>#DIV/0!</v>
      </c>
      <c r="H526" s="37"/>
    </row>
    <row r="527" spans="1:8" hidden="1" x14ac:dyDescent="0.25">
      <c r="A527" s="39" t="s">
        <v>144</v>
      </c>
      <c r="B527" s="36"/>
      <c r="C527" s="36"/>
      <c r="D527" s="36"/>
      <c r="E527" s="36"/>
      <c r="F527" s="36"/>
      <c r="G527" s="36" t="e">
        <f t="shared" si="53"/>
        <v>#DIV/0!</v>
      </c>
      <c r="H527" s="37"/>
    </row>
    <row r="528" spans="1:8" hidden="1" x14ac:dyDescent="0.25">
      <c r="A528" s="39" t="s">
        <v>132</v>
      </c>
      <c r="B528" s="36"/>
      <c r="C528" s="36"/>
      <c r="D528" s="36"/>
      <c r="E528" s="36"/>
      <c r="F528" s="36"/>
      <c r="G528" s="36" t="e">
        <f t="shared" si="53"/>
        <v>#DIV/0!</v>
      </c>
      <c r="H528" s="37"/>
    </row>
    <row r="529" spans="1:8" hidden="1" x14ac:dyDescent="0.25">
      <c r="A529" s="39" t="s">
        <v>133</v>
      </c>
      <c r="B529" s="36"/>
      <c r="C529" s="36"/>
      <c r="D529" s="36"/>
      <c r="E529" s="36"/>
      <c r="F529" s="36"/>
      <c r="G529" s="36" t="e">
        <f t="shared" si="53"/>
        <v>#DIV/0!</v>
      </c>
      <c r="H529" s="37"/>
    </row>
    <row r="530" spans="1:8" hidden="1" x14ac:dyDescent="0.25">
      <c r="A530" s="39" t="s">
        <v>134</v>
      </c>
      <c r="B530" s="36"/>
      <c r="C530" s="36"/>
      <c r="D530" s="36"/>
      <c r="E530" s="36"/>
      <c r="F530" s="36"/>
      <c r="G530" s="36" t="e">
        <f t="shared" si="53"/>
        <v>#DIV/0!</v>
      </c>
      <c r="H530" s="37"/>
    </row>
    <row r="531" spans="1:8" hidden="1" x14ac:dyDescent="0.25">
      <c r="A531" s="39" t="s">
        <v>135</v>
      </c>
      <c r="B531" s="36"/>
      <c r="C531" s="36"/>
      <c r="D531" s="36"/>
      <c r="E531" s="36"/>
      <c r="F531" s="36"/>
      <c r="G531" s="36" t="e">
        <f t="shared" si="53"/>
        <v>#DIV/0!</v>
      </c>
      <c r="H531" s="37"/>
    </row>
    <row r="532" spans="1:8" hidden="1" x14ac:dyDescent="0.25">
      <c r="A532" s="39" t="s">
        <v>136</v>
      </c>
      <c r="B532" s="36"/>
      <c r="C532" s="36"/>
      <c r="D532" s="36"/>
      <c r="E532" s="36"/>
      <c r="F532" s="36"/>
      <c r="G532" s="36" t="e">
        <f t="shared" si="53"/>
        <v>#DIV/0!</v>
      </c>
      <c r="H532" s="37"/>
    </row>
    <row r="533" spans="1:8" ht="15.75" hidden="1" thickBot="1" x14ac:dyDescent="0.3">
      <c r="A533" s="40" t="s">
        <v>137</v>
      </c>
      <c r="B533" s="38"/>
      <c r="C533" s="38"/>
      <c r="D533" s="38"/>
      <c r="E533" s="38"/>
      <c r="F533" s="38"/>
      <c r="G533" s="38" t="e">
        <f t="shared" si="53"/>
        <v>#DIV/0!</v>
      </c>
      <c r="H533" s="42"/>
    </row>
    <row r="534" spans="1:8" ht="15.75" hidden="1" thickBot="1" x14ac:dyDescent="0.3"/>
    <row r="535" spans="1:8" ht="20.25" hidden="1" x14ac:dyDescent="0.3">
      <c r="A535" s="1176" t="s">
        <v>204</v>
      </c>
      <c r="B535" s="1177"/>
      <c r="C535" s="1177"/>
      <c r="D535" s="1177"/>
      <c r="E535" s="1177"/>
      <c r="F535" s="1177"/>
      <c r="G535" s="1177"/>
      <c r="H535" s="1178"/>
    </row>
    <row r="536" spans="1:8" ht="38.25" hidden="1" x14ac:dyDescent="0.25">
      <c r="A536" s="32" t="s">
        <v>63</v>
      </c>
      <c r="B536" s="33" t="s">
        <v>196</v>
      </c>
      <c r="C536" s="53" t="s">
        <v>152</v>
      </c>
      <c r="D536" s="53" t="s">
        <v>172</v>
      </c>
      <c r="E536" s="53" t="s">
        <v>205</v>
      </c>
      <c r="F536" s="53" t="s">
        <v>206</v>
      </c>
      <c r="G536" s="53" t="s">
        <v>207</v>
      </c>
      <c r="H536" s="34" t="s">
        <v>185</v>
      </c>
    </row>
    <row r="537" spans="1:8" hidden="1" x14ac:dyDescent="0.25">
      <c r="A537" s="39" t="s">
        <v>139</v>
      </c>
      <c r="B537" s="36"/>
      <c r="C537" s="36"/>
      <c r="D537" s="36"/>
      <c r="E537" s="36"/>
      <c r="F537" s="36"/>
      <c r="G537" s="36" t="e">
        <f>F537/E537</f>
        <v>#DIV/0!</v>
      </c>
      <c r="H537" s="37"/>
    </row>
    <row r="538" spans="1:8" hidden="1" x14ac:dyDescent="0.25">
      <c r="A538" s="39" t="s">
        <v>140</v>
      </c>
      <c r="B538" s="36"/>
      <c r="C538" s="36"/>
      <c r="D538" s="36"/>
      <c r="E538" s="36"/>
      <c r="F538" s="36"/>
      <c r="G538" s="36" t="e">
        <f t="shared" ref="G538:G548" si="54">F538/E538</f>
        <v>#DIV/0!</v>
      </c>
      <c r="H538" s="37"/>
    </row>
    <row r="539" spans="1:8" hidden="1" x14ac:dyDescent="0.25">
      <c r="A539" s="39" t="s">
        <v>141</v>
      </c>
      <c r="B539" s="36"/>
      <c r="C539" s="36"/>
      <c r="D539" s="36"/>
      <c r="E539" s="36"/>
      <c r="F539" s="36"/>
      <c r="G539" s="36" t="e">
        <f t="shared" si="54"/>
        <v>#DIV/0!</v>
      </c>
      <c r="H539" s="37"/>
    </row>
    <row r="540" spans="1:8" hidden="1" x14ac:dyDescent="0.25">
      <c r="A540" s="39" t="s">
        <v>142</v>
      </c>
      <c r="B540" s="36"/>
      <c r="C540" s="36"/>
      <c r="D540" s="36"/>
      <c r="E540" s="36"/>
      <c r="F540" s="36"/>
      <c r="G540" s="36" t="e">
        <f t="shared" si="54"/>
        <v>#DIV/0!</v>
      </c>
      <c r="H540" s="37"/>
    </row>
    <row r="541" spans="1:8" hidden="1" x14ac:dyDescent="0.25">
      <c r="A541" s="39" t="s">
        <v>143</v>
      </c>
      <c r="B541" s="36"/>
      <c r="C541" s="36"/>
      <c r="D541" s="36"/>
      <c r="E541" s="36"/>
      <c r="F541" s="36"/>
      <c r="G541" s="36" t="e">
        <f t="shared" si="54"/>
        <v>#DIV/0!</v>
      </c>
      <c r="H541" s="37"/>
    </row>
    <row r="542" spans="1:8" hidden="1" x14ac:dyDescent="0.25">
      <c r="A542" s="39" t="s">
        <v>144</v>
      </c>
      <c r="B542" s="36"/>
      <c r="C542" s="36"/>
      <c r="D542" s="36"/>
      <c r="E542" s="36"/>
      <c r="F542" s="36"/>
      <c r="G542" s="36" t="e">
        <f t="shared" si="54"/>
        <v>#DIV/0!</v>
      </c>
      <c r="H542" s="37"/>
    </row>
    <row r="543" spans="1:8" hidden="1" x14ac:dyDescent="0.25">
      <c r="A543" s="39" t="s">
        <v>132</v>
      </c>
      <c r="B543" s="36"/>
      <c r="C543" s="36"/>
      <c r="D543" s="36"/>
      <c r="E543" s="36"/>
      <c r="F543" s="36"/>
      <c r="G543" s="36" t="e">
        <f t="shared" si="54"/>
        <v>#DIV/0!</v>
      </c>
      <c r="H543" s="37"/>
    </row>
    <row r="544" spans="1:8" hidden="1" x14ac:dyDescent="0.25">
      <c r="A544" s="39" t="s">
        <v>133</v>
      </c>
      <c r="B544" s="36"/>
      <c r="C544" s="36"/>
      <c r="D544" s="36"/>
      <c r="E544" s="36"/>
      <c r="F544" s="36"/>
      <c r="G544" s="36" t="e">
        <f t="shared" si="54"/>
        <v>#DIV/0!</v>
      </c>
      <c r="H544" s="37"/>
    </row>
    <row r="545" spans="1:8" hidden="1" x14ac:dyDescent="0.25">
      <c r="A545" s="39" t="s">
        <v>134</v>
      </c>
      <c r="B545" s="36"/>
      <c r="C545" s="36"/>
      <c r="D545" s="36"/>
      <c r="E545" s="36"/>
      <c r="F545" s="36"/>
      <c r="G545" s="36" t="e">
        <f t="shared" si="54"/>
        <v>#DIV/0!</v>
      </c>
      <c r="H545" s="37"/>
    </row>
    <row r="546" spans="1:8" hidden="1" x14ac:dyDescent="0.25">
      <c r="A546" s="39" t="s">
        <v>135</v>
      </c>
      <c r="B546" s="36"/>
      <c r="C546" s="36"/>
      <c r="D546" s="36"/>
      <c r="E546" s="36"/>
      <c r="F546" s="36"/>
      <c r="G546" s="36" t="e">
        <f t="shared" si="54"/>
        <v>#DIV/0!</v>
      </c>
      <c r="H546" s="37"/>
    </row>
    <row r="547" spans="1:8" hidden="1" x14ac:dyDescent="0.25">
      <c r="A547" s="39" t="s">
        <v>136</v>
      </c>
      <c r="B547" s="36"/>
      <c r="C547" s="36"/>
      <c r="D547" s="36"/>
      <c r="E547" s="36"/>
      <c r="F547" s="36"/>
      <c r="G547" s="36" t="e">
        <f t="shared" si="54"/>
        <v>#DIV/0!</v>
      </c>
      <c r="H547" s="37"/>
    </row>
    <row r="548" spans="1:8" ht="15.75" hidden="1" thickBot="1" x14ac:dyDescent="0.3">
      <c r="A548" s="40" t="s">
        <v>137</v>
      </c>
      <c r="B548" s="38"/>
      <c r="C548" s="38"/>
      <c r="D548" s="38"/>
      <c r="E548" s="38"/>
      <c r="F548" s="38"/>
      <c r="G548" s="38" t="e">
        <f t="shared" si="54"/>
        <v>#DIV/0!</v>
      </c>
      <c r="H548" s="42"/>
    </row>
    <row r="549" spans="1:8" ht="15.75" hidden="1" thickBot="1" x14ac:dyDescent="0.3"/>
    <row r="550" spans="1:8" ht="20.25" hidden="1" x14ac:dyDescent="0.3">
      <c r="A550" s="1176" t="s">
        <v>208</v>
      </c>
      <c r="B550" s="1177"/>
      <c r="C550" s="1177"/>
      <c r="D550" s="1177"/>
      <c r="E550" s="1177"/>
      <c r="F550" s="1177"/>
      <c r="G550" s="1177"/>
      <c r="H550" s="1178"/>
    </row>
    <row r="551" spans="1:8" ht="63.75" hidden="1" customHeight="1" x14ac:dyDescent="0.25">
      <c r="A551" s="32" t="s">
        <v>64</v>
      </c>
      <c r="B551" s="33" t="s">
        <v>196</v>
      </c>
      <c r="C551" s="53" t="s">
        <v>152</v>
      </c>
      <c r="D551" s="53" t="s">
        <v>177</v>
      </c>
      <c r="E551" s="53" t="s">
        <v>209</v>
      </c>
      <c r="F551" s="53" t="s">
        <v>210</v>
      </c>
      <c r="G551" s="53" t="s">
        <v>211</v>
      </c>
      <c r="H551" s="34" t="s">
        <v>185</v>
      </c>
    </row>
    <row r="552" spans="1:8" hidden="1" x14ac:dyDescent="0.25">
      <c r="A552" s="39" t="s">
        <v>139</v>
      </c>
      <c r="B552" s="36"/>
      <c r="C552" s="36"/>
      <c r="D552" s="36"/>
      <c r="E552" s="36"/>
      <c r="F552" s="36"/>
      <c r="G552" s="36" t="e">
        <f>F552/E552</f>
        <v>#DIV/0!</v>
      </c>
      <c r="H552" s="37"/>
    </row>
    <row r="553" spans="1:8" hidden="1" x14ac:dyDescent="0.25">
      <c r="A553" s="39" t="s">
        <v>140</v>
      </c>
      <c r="B553" s="36"/>
      <c r="C553" s="36"/>
      <c r="D553" s="36"/>
      <c r="E553" s="36"/>
      <c r="F553" s="36"/>
      <c r="G553" s="36" t="e">
        <f t="shared" ref="G553:G563" si="55">F553/E553</f>
        <v>#DIV/0!</v>
      </c>
      <c r="H553" s="37"/>
    </row>
    <row r="554" spans="1:8" hidden="1" x14ac:dyDescent="0.25">
      <c r="A554" s="39" t="s">
        <v>141</v>
      </c>
      <c r="B554" s="36"/>
      <c r="C554" s="36"/>
      <c r="D554" s="36"/>
      <c r="E554" s="36"/>
      <c r="F554" s="36"/>
      <c r="G554" s="36" t="e">
        <f t="shared" si="55"/>
        <v>#DIV/0!</v>
      </c>
      <c r="H554" s="37"/>
    </row>
    <row r="555" spans="1:8" hidden="1" x14ac:dyDescent="0.25">
      <c r="A555" s="39" t="s">
        <v>142</v>
      </c>
      <c r="B555" s="36"/>
      <c r="C555" s="36"/>
      <c r="D555" s="36"/>
      <c r="E555" s="36"/>
      <c r="F555" s="36"/>
      <c r="G555" s="36" t="e">
        <f t="shared" si="55"/>
        <v>#DIV/0!</v>
      </c>
      <c r="H555" s="37"/>
    </row>
    <row r="556" spans="1:8" hidden="1" x14ac:dyDescent="0.25">
      <c r="A556" s="39" t="s">
        <v>143</v>
      </c>
      <c r="B556" s="36"/>
      <c r="C556" s="36"/>
      <c r="D556" s="36"/>
      <c r="E556" s="36"/>
      <c r="F556" s="36"/>
      <c r="G556" s="36" t="e">
        <f t="shared" si="55"/>
        <v>#DIV/0!</v>
      </c>
      <c r="H556" s="37"/>
    </row>
    <row r="557" spans="1:8" hidden="1" x14ac:dyDescent="0.25">
      <c r="A557" s="39" t="s">
        <v>144</v>
      </c>
      <c r="B557" s="36"/>
      <c r="C557" s="36"/>
      <c r="D557" s="36"/>
      <c r="E557" s="36"/>
      <c r="F557" s="36"/>
      <c r="G557" s="36" t="e">
        <f t="shared" si="55"/>
        <v>#DIV/0!</v>
      </c>
      <c r="H557" s="37"/>
    </row>
    <row r="558" spans="1:8" hidden="1" x14ac:dyDescent="0.25">
      <c r="A558" s="39" t="s">
        <v>132</v>
      </c>
      <c r="B558" s="36"/>
      <c r="C558" s="36"/>
      <c r="D558" s="36"/>
      <c r="E558" s="36"/>
      <c r="F558" s="36"/>
      <c r="G558" s="36" t="e">
        <f t="shared" si="55"/>
        <v>#DIV/0!</v>
      </c>
      <c r="H558" s="37"/>
    </row>
    <row r="559" spans="1:8" hidden="1" x14ac:dyDescent="0.25">
      <c r="A559" s="39" t="s">
        <v>133</v>
      </c>
      <c r="B559" s="36"/>
      <c r="C559" s="36"/>
      <c r="D559" s="36"/>
      <c r="E559" s="36"/>
      <c r="F559" s="36"/>
      <c r="G559" s="36" t="e">
        <f t="shared" si="55"/>
        <v>#DIV/0!</v>
      </c>
      <c r="H559" s="37"/>
    </row>
    <row r="560" spans="1:8" hidden="1" x14ac:dyDescent="0.25">
      <c r="A560" s="39" t="s">
        <v>134</v>
      </c>
      <c r="B560" s="36"/>
      <c r="C560" s="36"/>
      <c r="D560" s="36"/>
      <c r="E560" s="36"/>
      <c r="F560" s="36"/>
      <c r="G560" s="36" t="e">
        <f t="shared" si="55"/>
        <v>#DIV/0!</v>
      </c>
      <c r="H560" s="37"/>
    </row>
    <row r="561" spans="1:44" hidden="1" x14ac:dyDescent="0.25">
      <c r="A561" s="39" t="s">
        <v>135</v>
      </c>
      <c r="B561" s="36"/>
      <c r="C561" s="36"/>
      <c r="D561" s="36"/>
      <c r="E561" s="36"/>
      <c r="F561" s="36"/>
      <c r="G561" s="36" t="e">
        <f t="shared" si="55"/>
        <v>#DIV/0!</v>
      </c>
      <c r="H561" s="37"/>
    </row>
    <row r="562" spans="1:44" hidden="1" x14ac:dyDescent="0.25">
      <c r="A562" s="39" t="s">
        <v>136</v>
      </c>
      <c r="B562" s="36"/>
      <c r="C562" s="36"/>
      <c r="D562" s="36"/>
      <c r="E562" s="36"/>
      <c r="F562" s="36"/>
      <c r="G562" s="36" t="e">
        <f t="shared" si="55"/>
        <v>#DIV/0!</v>
      </c>
      <c r="H562" s="37"/>
    </row>
    <row r="563" spans="1:44" ht="15.75" hidden="1" thickBot="1" x14ac:dyDescent="0.3">
      <c r="A563" s="40" t="s">
        <v>137</v>
      </c>
      <c r="B563" s="38"/>
      <c r="C563" s="38"/>
      <c r="D563" s="38"/>
      <c r="E563" s="38"/>
      <c r="F563" s="38"/>
      <c r="G563" s="38" t="e">
        <f t="shared" si="55"/>
        <v>#DIV/0!</v>
      </c>
      <c r="H563" s="42"/>
    </row>
    <row r="564" spans="1:44" ht="26.25" customHeight="1" x14ac:dyDescent="0.25">
      <c r="A564" s="26" t="s">
        <v>35</v>
      </c>
      <c r="B564" s="24"/>
      <c r="C564" s="24"/>
      <c r="D564" s="24"/>
      <c r="E564" s="25"/>
      <c r="F564" s="25"/>
      <c r="G564" s="25"/>
      <c r="H564" s="25"/>
      <c r="I564" s="25"/>
      <c r="J564" s="25"/>
      <c r="K564" s="25"/>
      <c r="L564" s="25"/>
      <c r="M564" s="25"/>
      <c r="N564" s="25"/>
      <c r="O564" s="89"/>
      <c r="P564" s="25"/>
      <c r="Q564" s="25"/>
      <c r="R564" s="25"/>
      <c r="S564" s="25"/>
      <c r="T564" s="25"/>
      <c r="U564" s="25"/>
      <c r="V564" s="25"/>
      <c r="W564" s="25"/>
      <c r="X564" s="24"/>
      <c r="Y564" s="24"/>
      <c r="Z564" s="24"/>
      <c r="AA564" s="24"/>
      <c r="AB564" s="24"/>
      <c r="AC564" s="24"/>
      <c r="AD564" s="27"/>
      <c r="AE564" s="27"/>
      <c r="AF564" s="27"/>
      <c r="AG564" s="27"/>
      <c r="AH564" s="27"/>
      <c r="AI564" s="27"/>
      <c r="AJ564" s="31"/>
      <c r="AK564" s="31"/>
      <c r="AL564" s="28"/>
      <c r="AM564" s="28"/>
      <c r="AN564" s="28"/>
      <c r="AO564" s="28"/>
      <c r="AP564" s="28"/>
      <c r="AQ564" s="28"/>
      <c r="AR564" s="28"/>
    </row>
    <row r="565" spans="1:44" ht="26.25" customHeight="1" x14ac:dyDescent="0.25">
      <c r="A565" s="29" t="s">
        <v>36</v>
      </c>
      <c r="B565" s="867" t="s">
        <v>37</v>
      </c>
      <c r="C565" s="868"/>
      <c r="D565" s="869"/>
      <c r="E565" s="870" t="s">
        <v>38</v>
      </c>
      <c r="F565" s="871"/>
      <c r="G565" s="871"/>
      <c r="H565" s="871"/>
      <c r="I565" s="871"/>
      <c r="J565" s="871"/>
      <c r="K565" s="871"/>
      <c r="L565" s="871"/>
      <c r="M565" s="871"/>
      <c r="N565" s="871"/>
      <c r="O565" s="90"/>
      <c r="P565" s="24"/>
      <c r="Q565" s="24"/>
      <c r="R565" s="24"/>
      <c r="S565" s="24"/>
      <c r="T565" s="24"/>
      <c r="U565" s="24"/>
      <c r="V565" s="24"/>
      <c r="W565" s="24"/>
      <c r="X565" s="24"/>
      <c r="Y565" s="24"/>
      <c r="Z565" s="24"/>
      <c r="AA565" s="24"/>
      <c r="AB565" s="24"/>
      <c r="AC565" s="24"/>
      <c r="AD565" s="27"/>
      <c r="AE565" s="27"/>
      <c r="AF565" s="27"/>
      <c r="AG565" s="27"/>
      <c r="AH565" s="27"/>
      <c r="AI565" s="27"/>
      <c r="AJ565" s="31"/>
      <c r="AK565" s="31"/>
      <c r="AL565" s="27"/>
      <c r="AM565" s="27"/>
      <c r="AN565" s="27"/>
      <c r="AO565" s="27"/>
      <c r="AP565" s="27"/>
      <c r="AQ565" s="27"/>
      <c r="AR565" s="31"/>
    </row>
    <row r="566" spans="1:44" ht="43.5" customHeight="1" x14ac:dyDescent="0.25">
      <c r="A566" s="101">
        <v>12</v>
      </c>
      <c r="B566" s="872" t="s">
        <v>84</v>
      </c>
      <c r="C566" s="873"/>
      <c r="D566" s="874"/>
      <c r="E566" s="875" t="s">
        <v>85</v>
      </c>
      <c r="F566" s="876"/>
      <c r="G566" s="876"/>
      <c r="H566" s="876"/>
      <c r="I566" s="876"/>
      <c r="J566" s="876"/>
      <c r="K566" s="876"/>
      <c r="L566" s="876"/>
      <c r="M566" s="876"/>
      <c r="N566" s="876"/>
      <c r="O566" s="90"/>
      <c r="P566" s="24"/>
      <c r="Q566" s="24"/>
      <c r="R566" s="24"/>
      <c r="S566" s="24"/>
      <c r="T566" s="24"/>
      <c r="U566" s="24"/>
      <c r="V566" s="24"/>
      <c r="W566" s="24"/>
      <c r="X566" s="24"/>
      <c r="Y566" s="24"/>
      <c r="Z566" s="24"/>
      <c r="AA566" s="24"/>
      <c r="AB566" s="24"/>
      <c r="AC566" s="24"/>
      <c r="AD566" s="24"/>
      <c r="AE566" s="24"/>
      <c r="AF566" s="24"/>
      <c r="AG566" s="24"/>
      <c r="AH566" s="24"/>
      <c r="AI566" s="24"/>
      <c r="AJ566" s="30"/>
      <c r="AK566" s="30"/>
      <c r="AL566" s="24"/>
      <c r="AM566" s="24"/>
      <c r="AN566" s="24"/>
      <c r="AO566" s="24"/>
      <c r="AP566" s="24"/>
      <c r="AQ566" s="24"/>
      <c r="AR566" s="30"/>
    </row>
    <row r="567" spans="1:44" x14ac:dyDescent="0.25">
      <c r="A567" s="101">
        <v>13</v>
      </c>
      <c r="B567" s="872" t="s">
        <v>95</v>
      </c>
      <c r="C567" s="873"/>
      <c r="D567" s="874"/>
      <c r="E567" s="875" t="s">
        <v>86</v>
      </c>
      <c r="F567" s="876"/>
      <c r="G567" s="876"/>
      <c r="H567" s="876"/>
      <c r="I567" s="876"/>
      <c r="J567" s="876"/>
      <c r="K567" s="876"/>
      <c r="L567" s="876"/>
      <c r="M567" s="876"/>
      <c r="N567" s="876"/>
    </row>
  </sheetData>
  <mergeCells count="167">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 ref="B176:B187"/>
    <mergeCell ref="C176:C187"/>
    <mergeCell ref="D176:D187"/>
    <mergeCell ref="E176:E187"/>
    <mergeCell ref="F176:F187"/>
    <mergeCell ref="G176:G187"/>
    <mergeCell ref="B191:B202"/>
    <mergeCell ref="C191:C202"/>
    <mergeCell ref="D191:D202"/>
    <mergeCell ref="E191:E202"/>
    <mergeCell ref="F191:F202"/>
    <mergeCell ref="G191:G202"/>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A18"/>
    <mergeCell ref="E14:E18"/>
    <mergeCell ref="F14:F18"/>
    <mergeCell ref="G14:G18"/>
    <mergeCell ref="H14:H18"/>
    <mergeCell ref="A19:A23"/>
    <mergeCell ref="E19:E23"/>
    <mergeCell ref="F19:F23"/>
    <mergeCell ref="G19:G23"/>
    <mergeCell ref="H19:H23"/>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B136:B141"/>
    <mergeCell ref="C136:C141"/>
    <mergeCell ref="D136:D141"/>
    <mergeCell ref="E136:E141"/>
    <mergeCell ref="F136:F141"/>
    <mergeCell ref="G136:G141"/>
    <mergeCell ref="B127:B132"/>
    <mergeCell ref="C127:C132"/>
    <mergeCell ref="D127:D132"/>
    <mergeCell ref="E127:E132"/>
    <mergeCell ref="F127:F132"/>
    <mergeCell ref="G127:G132"/>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 </vt:lpstr>
      <vt:lpstr>INVERSIÓN</vt:lpstr>
      <vt:lpstr>ACTIVIDADES</vt:lpstr>
      <vt:lpstr>TERRITORIALIZACIÓN</vt:lpstr>
      <vt:lpstr>SPI.</vt:lpstr>
      <vt:lpstr>SPI</vt:lpstr>
      <vt:lpstr>ACTIVIDADES!Área_de_impresión</vt:lpstr>
      <vt:lpstr>'GESTIÓN '!Área_de_impresión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Usuario</cp:lastModifiedBy>
  <cp:lastPrinted>2021-12-07T16:21:27Z</cp:lastPrinted>
  <dcterms:created xsi:type="dcterms:W3CDTF">2010-03-25T16:40:43Z</dcterms:created>
  <dcterms:modified xsi:type="dcterms:W3CDTF">2024-08-01T20:48:39Z</dcterms:modified>
</cp:coreProperties>
</file>