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YULIED.PENARANDA.SDA\Desktop\2023\4-ABRIL\PLAN DE ACCIÓN MARZO 2023\PLAN DE ACCIÓN MARZO 2023\"/>
    </mc:Choice>
  </mc:AlternateContent>
  <xr:revisionPtr revIDLastSave="0" documentId="13_ncr:1_{C505C54D-437C-4854-B059-E6CECD359FA0}" xr6:coauthVersionLast="47" xr6:coauthVersionMax="47" xr10:uidLastSave="{00000000-0000-0000-0000-000000000000}"/>
  <bookViews>
    <workbookView xWindow="-120" yWindow="-120" windowWidth="20730" windowHeight="11160" tabRatio="601" xr2:uid="{00000000-000D-0000-FFFF-FFFF00000000}"/>
  </bookViews>
  <sheets>
    <sheet name="GESTIÓN " sheetId="25" r:id="rId1"/>
    <sheet name="INVERSIÓN" sheetId="6" r:id="rId2"/>
    <sheet name="ACTIVIDADES" sheetId="21" r:id="rId3"/>
    <sheet name="TERRITORIALIZACIÓN" sheetId="26" r:id="rId4"/>
    <sheet name="SPI." sheetId="17" r:id="rId5"/>
    <sheet name="SPI" sheetId="14" state="hidden" r:id="rId6"/>
  </sheets>
  <externalReferences>
    <externalReference r:id="rId7"/>
    <externalReference r:id="rId8"/>
    <externalReference r:id="rId9"/>
  </externalReferences>
  <definedNames>
    <definedName name="_xlnm._FilterDatabase" localSheetId="2" hidden="1">ACTIVIDADES!$A$7:$C$8</definedName>
    <definedName name="_xlnm._FilterDatabase" localSheetId="0" hidden="1">'GESTIÓN '!$A$12:$FA$12</definedName>
    <definedName name="_xlnm._FilterDatabase" localSheetId="1" hidden="1">INVERSIÓN!$A$9:$HF$35</definedName>
    <definedName name="_xlnm.Print_Area" localSheetId="2">ACTIVIDADES!$A$1:$V$39</definedName>
    <definedName name="_xlnm.Print_Area" localSheetId="0">'GESTIÓN '!$A$1:$FA$14</definedName>
    <definedName name="_xlnm.Print_Area" localSheetId="1">INVERSIÓN!$A$1:$FA$34</definedName>
    <definedName name="CONDICION_POBLACIONAL" localSheetId="2">[1]Variables!$C$1:$C$24</definedName>
    <definedName name="CONDICION_POBLACIONAL" localSheetId="4">[1]Variables!$C$1:$C$24</definedName>
    <definedName name="CONDICION_POBLACIONAL">[2]Variables!$C$1:$C$24</definedName>
    <definedName name="GRUPO_ETAREO" localSheetId="2">[1]Variables!$A$1:$A$8</definedName>
    <definedName name="GRUPO_ETAREO" localSheetId="4">[1]Variables!$A$1:$A$8</definedName>
    <definedName name="GRUPO_ETAREO">[2]Variables!$A$1:$A$8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 localSheetId="2">[1]Variables!$H$1:$H$8</definedName>
    <definedName name="GRUPOS_ETNICOS" localSheetId="4">[1]Variables!$H$1:$H$8</definedName>
    <definedName name="GRUPOS_ETNICOS">[2]Variables!$H$1:$H$8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iterate="1" iterateCount="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N29" i="6" l="1"/>
  <c r="H31" i="6"/>
  <c r="I31" i="6"/>
  <c r="J31" i="6"/>
  <c r="K31" i="6"/>
  <c r="L31" i="6"/>
  <c r="L33" i="6" s="1"/>
  <c r="M31" i="6"/>
  <c r="N31" i="6"/>
  <c r="O31" i="6"/>
  <c r="P31" i="6"/>
  <c r="Q31" i="6"/>
  <c r="R31" i="6"/>
  <c r="S31" i="6"/>
  <c r="T31" i="6"/>
  <c r="T33" i="6" s="1"/>
  <c r="U31" i="6"/>
  <c r="V31" i="6"/>
  <c r="W31" i="6"/>
  <c r="X31" i="6"/>
  <c r="Y31" i="6"/>
  <c r="Z31" i="6"/>
  <c r="AA31" i="6"/>
  <c r="AB31" i="6"/>
  <c r="AB33" i="6" s="1"/>
  <c r="AC31" i="6"/>
  <c r="AD31" i="6"/>
  <c r="AE31" i="6"/>
  <c r="AF31" i="6"/>
  <c r="AG31" i="6"/>
  <c r="AH31" i="6"/>
  <c r="AI31" i="6"/>
  <c r="AJ31" i="6"/>
  <c r="AJ33" i="6" s="1"/>
  <c r="AK31" i="6"/>
  <c r="AL31" i="6"/>
  <c r="AM31" i="6"/>
  <c r="AN31" i="6"/>
  <c r="AO31" i="6"/>
  <c r="AP31" i="6"/>
  <c r="AQ31" i="6"/>
  <c r="AR31" i="6"/>
  <c r="AR33" i="6" s="1"/>
  <c r="AS31" i="6"/>
  <c r="AT31" i="6"/>
  <c r="AU31" i="6"/>
  <c r="AV31" i="6"/>
  <c r="AW31" i="6"/>
  <c r="AX31" i="6"/>
  <c r="AY31" i="6"/>
  <c r="AZ31" i="6"/>
  <c r="AZ33" i="6" s="1"/>
  <c r="BA31" i="6"/>
  <c r="BB31" i="6"/>
  <c r="BC31" i="6"/>
  <c r="BD31" i="6"/>
  <c r="BE31" i="6"/>
  <c r="BF31" i="6"/>
  <c r="BG31" i="6"/>
  <c r="BH31" i="6"/>
  <c r="BH33" i="6" s="1"/>
  <c r="BI31" i="6"/>
  <c r="BJ31" i="6"/>
  <c r="BK31" i="6"/>
  <c r="BL31" i="6"/>
  <c r="BM31" i="6"/>
  <c r="BN31" i="6"/>
  <c r="BO31" i="6"/>
  <c r="BP31" i="6"/>
  <c r="BP33" i="6" s="1"/>
  <c r="BQ31" i="6"/>
  <c r="BR31" i="6"/>
  <c r="BS31" i="6"/>
  <c r="BT31" i="6"/>
  <c r="BU31" i="6"/>
  <c r="BV31" i="6"/>
  <c r="BW31" i="6"/>
  <c r="BX31" i="6"/>
  <c r="BX33" i="6" s="1"/>
  <c r="BY31" i="6"/>
  <c r="BZ31" i="6"/>
  <c r="CA31" i="6"/>
  <c r="CB31" i="6"/>
  <c r="CC31" i="6"/>
  <c r="CD31" i="6"/>
  <c r="CE31" i="6"/>
  <c r="CF31" i="6"/>
  <c r="CF33" i="6" s="1"/>
  <c r="CG31" i="6"/>
  <c r="CH31" i="6"/>
  <c r="CI31" i="6"/>
  <c r="CJ31" i="6"/>
  <c r="CK31" i="6"/>
  <c r="CL31" i="6"/>
  <c r="CM31" i="6"/>
  <c r="CN31" i="6"/>
  <c r="CN33" i="6" s="1"/>
  <c r="CO31" i="6"/>
  <c r="CP31" i="6"/>
  <c r="CQ31" i="6"/>
  <c r="CR31" i="6"/>
  <c r="CS31" i="6"/>
  <c r="CT31" i="6"/>
  <c r="CU31" i="6"/>
  <c r="CV31" i="6"/>
  <c r="CV33" i="6" s="1"/>
  <c r="CW31" i="6"/>
  <c r="CX31" i="6"/>
  <c r="CY31" i="6"/>
  <c r="CZ31" i="6"/>
  <c r="DA31" i="6"/>
  <c r="DB31" i="6"/>
  <c r="DC31" i="6"/>
  <c r="DD31" i="6"/>
  <c r="DD33" i="6" s="1"/>
  <c r="DE31" i="6"/>
  <c r="DF31" i="6"/>
  <c r="DG31" i="6"/>
  <c r="DH31" i="6"/>
  <c r="DI31" i="6"/>
  <c r="DJ31" i="6"/>
  <c r="DK31" i="6"/>
  <c r="DL31" i="6"/>
  <c r="DL33" i="6" s="1"/>
  <c r="DM31" i="6"/>
  <c r="DN31" i="6"/>
  <c r="H32" i="6"/>
  <c r="I32" i="6"/>
  <c r="I33" i="6" s="1"/>
  <c r="J32" i="6"/>
  <c r="K32" i="6"/>
  <c r="L32" i="6"/>
  <c r="M32" i="6"/>
  <c r="M33" i="6" s="1"/>
  <c r="N32" i="6"/>
  <c r="O32" i="6"/>
  <c r="O33" i="6" s="1"/>
  <c r="P32" i="6"/>
  <c r="Q32" i="6"/>
  <c r="Q33" i="6" s="1"/>
  <c r="R32" i="6"/>
  <c r="S32" i="6"/>
  <c r="T32" i="6"/>
  <c r="U32" i="6"/>
  <c r="U33" i="6" s="1"/>
  <c r="V32" i="6"/>
  <c r="W32" i="6"/>
  <c r="W33" i="6" s="1"/>
  <c r="X32" i="6"/>
  <c r="Y32" i="6"/>
  <c r="Y33" i="6" s="1"/>
  <c r="Z32" i="6"/>
  <c r="AA32" i="6"/>
  <c r="AB32" i="6"/>
  <c r="AC32" i="6"/>
  <c r="AC33" i="6" s="1"/>
  <c r="AD32" i="6"/>
  <c r="AE32" i="6"/>
  <c r="AE33" i="6" s="1"/>
  <c r="AF32" i="6"/>
  <c r="AG32" i="6"/>
  <c r="AG33" i="6" s="1"/>
  <c r="AH32" i="6"/>
  <c r="AI32" i="6"/>
  <c r="AJ32" i="6"/>
  <c r="AK32" i="6"/>
  <c r="AK33" i="6" s="1"/>
  <c r="AL32" i="6"/>
  <c r="AM32" i="6"/>
  <c r="AM33" i="6" s="1"/>
  <c r="AN32" i="6"/>
  <c r="AO32" i="6"/>
  <c r="AO33" i="6" s="1"/>
  <c r="AP32" i="6"/>
  <c r="AQ32" i="6"/>
  <c r="AR32" i="6"/>
  <c r="AS32" i="6"/>
  <c r="AS33" i="6" s="1"/>
  <c r="AT32" i="6"/>
  <c r="AU32" i="6"/>
  <c r="AU33" i="6" s="1"/>
  <c r="AV32" i="6"/>
  <c r="AW32" i="6"/>
  <c r="AW33" i="6" s="1"/>
  <c r="AX32" i="6"/>
  <c r="AY32" i="6"/>
  <c r="AZ32" i="6"/>
  <c r="BA32" i="6"/>
  <c r="BA33" i="6" s="1"/>
  <c r="BB32" i="6"/>
  <c r="BC32" i="6"/>
  <c r="BC33" i="6" s="1"/>
  <c r="BD32" i="6"/>
  <c r="BE32" i="6"/>
  <c r="BE33" i="6" s="1"/>
  <c r="BF32" i="6"/>
  <c r="BG32" i="6"/>
  <c r="BH32" i="6"/>
  <c r="BI32" i="6"/>
  <c r="BI33" i="6" s="1"/>
  <c r="BJ32" i="6"/>
  <c r="BK32" i="6"/>
  <c r="BK33" i="6" s="1"/>
  <c r="BL32" i="6"/>
  <c r="BM32" i="6"/>
  <c r="BM33" i="6" s="1"/>
  <c r="BN32" i="6"/>
  <c r="BO32" i="6"/>
  <c r="BP32" i="6"/>
  <c r="BQ32" i="6"/>
  <c r="BQ33" i="6" s="1"/>
  <c r="BR32" i="6"/>
  <c r="BS32" i="6"/>
  <c r="BS33" i="6" s="1"/>
  <c r="BT32" i="6"/>
  <c r="BU32" i="6"/>
  <c r="BU33" i="6" s="1"/>
  <c r="BV32" i="6"/>
  <c r="BW32" i="6"/>
  <c r="BX32" i="6"/>
  <c r="BY32" i="6"/>
  <c r="BY33" i="6" s="1"/>
  <c r="BZ32" i="6"/>
  <c r="CA32" i="6"/>
  <c r="CA33" i="6" s="1"/>
  <c r="CB32" i="6"/>
  <c r="CC32" i="6"/>
  <c r="CC33" i="6" s="1"/>
  <c r="CD32" i="6"/>
  <c r="CE32" i="6"/>
  <c r="CF32" i="6"/>
  <c r="CG32" i="6"/>
  <c r="CG33" i="6" s="1"/>
  <c r="CH32" i="6"/>
  <c r="CI32" i="6"/>
  <c r="CI33" i="6" s="1"/>
  <c r="CJ32" i="6"/>
  <c r="CK32" i="6"/>
  <c r="CK33" i="6" s="1"/>
  <c r="CL32" i="6"/>
  <c r="CM32" i="6"/>
  <c r="CN32" i="6"/>
  <c r="CO32" i="6"/>
  <c r="CO33" i="6" s="1"/>
  <c r="CP32" i="6"/>
  <c r="CQ32" i="6"/>
  <c r="CQ33" i="6" s="1"/>
  <c r="CR32" i="6"/>
  <c r="CS32" i="6"/>
  <c r="CS33" i="6" s="1"/>
  <c r="CT32" i="6"/>
  <c r="CU32" i="6"/>
  <c r="CV32" i="6"/>
  <c r="CW32" i="6"/>
  <c r="CW33" i="6" s="1"/>
  <c r="CX32" i="6"/>
  <c r="CY32" i="6"/>
  <c r="CY33" i="6" s="1"/>
  <c r="CZ32" i="6"/>
  <c r="DA32" i="6"/>
  <c r="DA33" i="6" s="1"/>
  <c r="DB32" i="6"/>
  <c r="DC32" i="6"/>
  <c r="DD32" i="6"/>
  <c r="DE32" i="6"/>
  <c r="DE33" i="6" s="1"/>
  <c r="DF32" i="6"/>
  <c r="DG32" i="6"/>
  <c r="DG33" i="6" s="1"/>
  <c r="DH32" i="6"/>
  <c r="DI32" i="6"/>
  <c r="DI33" i="6" s="1"/>
  <c r="DJ32" i="6"/>
  <c r="DK32" i="6"/>
  <c r="DL32" i="6"/>
  <c r="DM32" i="6"/>
  <c r="DM33" i="6" s="1"/>
  <c r="DN32" i="6"/>
  <c r="H33" i="6"/>
  <c r="J33" i="6"/>
  <c r="K33" i="6"/>
  <c r="N33" i="6"/>
  <c r="P33" i="6"/>
  <c r="R33" i="6"/>
  <c r="S33" i="6"/>
  <c r="V33" i="6"/>
  <c r="X33" i="6"/>
  <c r="Z33" i="6"/>
  <c r="AA33" i="6"/>
  <c r="AD33" i="6"/>
  <c r="AF33" i="6"/>
  <c r="AH33" i="6"/>
  <c r="AI33" i="6"/>
  <c r="AL33" i="6"/>
  <c r="AN33" i="6"/>
  <c r="AP33" i="6"/>
  <c r="AQ33" i="6"/>
  <c r="AT33" i="6"/>
  <c r="AV33" i="6"/>
  <c r="AX33" i="6"/>
  <c r="AY33" i="6"/>
  <c r="BB33" i="6"/>
  <c r="BD33" i="6"/>
  <c r="BF33" i="6"/>
  <c r="BG33" i="6"/>
  <c r="BJ33" i="6"/>
  <c r="BL33" i="6"/>
  <c r="BN33" i="6"/>
  <c r="BO33" i="6"/>
  <c r="BR33" i="6"/>
  <c r="BT33" i="6"/>
  <c r="BV33" i="6"/>
  <c r="BW33" i="6"/>
  <c r="BZ33" i="6"/>
  <c r="CB33" i="6"/>
  <c r="CD33" i="6"/>
  <c r="CE33" i="6"/>
  <c r="CH33" i="6"/>
  <c r="CJ33" i="6"/>
  <c r="CL33" i="6"/>
  <c r="CM33" i="6"/>
  <c r="CP33" i="6"/>
  <c r="CR33" i="6"/>
  <c r="CT33" i="6"/>
  <c r="CU33" i="6"/>
  <c r="CX33" i="6"/>
  <c r="CZ33" i="6"/>
  <c r="DB33" i="6"/>
  <c r="DC33" i="6"/>
  <c r="DF33" i="6"/>
  <c r="DH33" i="6"/>
  <c r="DJ33" i="6"/>
  <c r="DK33" i="6"/>
  <c r="DN33" i="6"/>
  <c r="W28" i="6"/>
  <c r="X28" i="6"/>
  <c r="Y28" i="6"/>
  <c r="AF28" i="6"/>
  <c r="AG28" i="6"/>
  <c r="BA28" i="6" s="1"/>
  <c r="AH28" i="6"/>
  <c r="BC28" i="6" s="1"/>
  <c r="CE28" i="6"/>
  <c r="CF28" i="6"/>
  <c r="CG28" i="6"/>
  <c r="CH28" i="6"/>
  <c r="CI28" i="6"/>
  <c r="DI28" i="6"/>
  <c r="DL28" i="6" s="1"/>
  <c r="DJ28" i="6"/>
  <c r="DK28" i="6"/>
  <c r="DM28" i="6"/>
  <c r="CO30" i="6"/>
  <c r="CP30" i="6"/>
  <c r="CZ30" i="6"/>
  <c r="DA30" i="6"/>
  <c r="DB30" i="6"/>
  <c r="DC30" i="6"/>
  <c r="DD30" i="6"/>
  <c r="DE30" i="6"/>
  <c r="DF30" i="6"/>
  <c r="DH30" i="6"/>
  <c r="DN30"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B16" i="6"/>
  <c r="BC16" i="6"/>
  <c r="BD16" i="6"/>
  <c r="BE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DM16" i="6"/>
  <c r="DN16"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B23" i="6"/>
  <c r="BC23" i="6"/>
  <c r="BD23" i="6"/>
  <c r="BE23" i="6"/>
  <c r="BF23" i="6"/>
  <c r="BG23" i="6"/>
  <c r="BH23" i="6"/>
  <c r="BI23" i="6"/>
  <c r="BJ23" i="6"/>
  <c r="BK23" i="6"/>
  <c r="BL23" i="6"/>
  <c r="BM23" i="6"/>
  <c r="BN23" i="6"/>
  <c r="BO23" i="6"/>
  <c r="BP23" i="6"/>
  <c r="BQ23" i="6"/>
  <c r="BR23" i="6"/>
  <c r="BS23" i="6"/>
  <c r="BT23" i="6"/>
  <c r="BU23" i="6"/>
  <c r="BV23" i="6"/>
  <c r="BW23" i="6"/>
  <c r="BX23" i="6"/>
  <c r="BY23" i="6"/>
  <c r="BZ23" i="6"/>
  <c r="CA23" i="6"/>
  <c r="CB23" i="6"/>
  <c r="CC23" i="6"/>
  <c r="CD23" i="6"/>
  <c r="CE23" i="6"/>
  <c r="CF23" i="6"/>
  <c r="CG23" i="6"/>
  <c r="CH23" i="6"/>
  <c r="CI23" i="6"/>
  <c r="CJ23" i="6"/>
  <c r="CK23" i="6"/>
  <c r="CL23" i="6"/>
  <c r="CM23" i="6"/>
  <c r="CN23" i="6"/>
  <c r="CO23" i="6"/>
  <c r="CP23" i="6"/>
  <c r="CQ23" i="6"/>
  <c r="CR23" i="6"/>
  <c r="CS23" i="6"/>
  <c r="CT23" i="6"/>
  <c r="CU23" i="6"/>
  <c r="CV23" i="6"/>
  <c r="CW23" i="6"/>
  <c r="CX23" i="6"/>
  <c r="CY23" i="6"/>
  <c r="CZ23" i="6"/>
  <c r="DA23" i="6"/>
  <c r="DB23" i="6"/>
  <c r="DC23" i="6"/>
  <c r="DD23" i="6"/>
  <c r="DE23" i="6"/>
  <c r="DF23" i="6"/>
  <c r="DG23" i="6"/>
  <c r="DH23" i="6"/>
  <c r="DI23" i="6"/>
  <c r="DJ23" i="6"/>
  <c r="DK23" i="6"/>
  <c r="DL23" i="6"/>
  <c r="DM23" i="6"/>
  <c r="DN23" i="6"/>
  <c r="EV27" i="6"/>
  <c r="EU27" i="6"/>
  <c r="ET27" i="6"/>
  <c r="ES27" i="6"/>
  <c r="ER27" i="6"/>
  <c r="ER20" i="6"/>
  <c r="EV13" i="6"/>
  <c r="EU13" i="6"/>
  <c r="ET13" i="6"/>
  <c r="ES13" i="6"/>
  <c r="ER13" i="6"/>
  <c r="F148" i="26"/>
  <c r="F150" i="26" s="1"/>
  <c r="F149" i="26"/>
  <c r="E149" i="26"/>
  <c r="E150" i="26" s="1"/>
  <c r="E148" i="26"/>
  <c r="Z151" i="26"/>
  <c r="Y150" i="26"/>
  <c r="AE149" i="26"/>
  <c r="AE150" i="26" s="1"/>
  <c r="AD149" i="26"/>
  <c r="AC149" i="26"/>
  <c r="AB149" i="26"/>
  <c r="AA149" i="26"/>
  <c r="Y149" i="26"/>
  <c r="X149" i="26"/>
  <c r="W149" i="26"/>
  <c r="T149" i="26"/>
  <c r="R149" i="26"/>
  <c r="Q149" i="26"/>
  <c r="P149" i="26"/>
  <c r="O149" i="26"/>
  <c r="N149" i="26"/>
  <c r="M149" i="26"/>
  <c r="M150" i="26" s="1"/>
  <c r="L149" i="26"/>
  <c r="K149" i="26"/>
  <c r="J149" i="26"/>
  <c r="I149" i="26"/>
  <c r="G149" i="26"/>
  <c r="AE148" i="26"/>
  <c r="AD148" i="26"/>
  <c r="AD150" i="26" s="1"/>
  <c r="AC148" i="26"/>
  <c r="AC150" i="26" s="1"/>
  <c r="AB148" i="26"/>
  <c r="AB150" i="26" s="1"/>
  <c r="AA148" i="26"/>
  <c r="Y148" i="26"/>
  <c r="X148" i="26"/>
  <c r="W148" i="26"/>
  <c r="T148" i="26"/>
  <c r="R148" i="26"/>
  <c r="R150" i="26" s="1"/>
  <c r="Q148" i="26"/>
  <c r="P148" i="26"/>
  <c r="P150" i="26" s="1"/>
  <c r="O148" i="26"/>
  <c r="O150" i="26" s="1"/>
  <c r="N148" i="26"/>
  <c r="M148" i="26"/>
  <c r="L148" i="26"/>
  <c r="K148" i="26"/>
  <c r="J148" i="26"/>
  <c r="J150" i="26" s="1"/>
  <c r="G148" i="26"/>
  <c r="G150" i="26" s="1"/>
  <c r="I147" i="26"/>
  <c r="E147" i="26"/>
  <c r="V146" i="26"/>
  <c r="U141" i="26"/>
  <c r="H141" i="26"/>
  <c r="H140" i="26"/>
  <c r="H139" i="26"/>
  <c r="H149" i="26" s="1"/>
  <c r="H138" i="26"/>
  <c r="H137" i="26"/>
  <c r="H136" i="26"/>
  <c r="V133" i="26"/>
  <c r="V149" i="26" s="1"/>
  <c r="U133" i="26"/>
  <c r="U149" i="26" s="1"/>
  <c r="V131" i="26"/>
  <c r="U131" i="26"/>
  <c r="U135" i="26" s="1"/>
  <c r="H131" i="26"/>
  <c r="H135" i="26" s="1"/>
  <c r="AP130" i="26"/>
  <c r="AO130" i="26"/>
  <c r="V129" i="26"/>
  <c r="U129" i="26"/>
  <c r="H129" i="26"/>
  <c r="U128" i="26"/>
  <c r="I125" i="26"/>
  <c r="I131" i="26" s="1"/>
  <c r="V124" i="26"/>
  <c r="V128" i="26" s="1"/>
  <c r="U124" i="26"/>
  <c r="I124" i="26"/>
  <c r="H124" i="26"/>
  <c r="V123" i="26"/>
  <c r="U123" i="26"/>
  <c r="I123" i="26"/>
  <c r="H123" i="26"/>
  <c r="AN118" i="26"/>
  <c r="V118" i="26"/>
  <c r="V122" i="26" s="1"/>
  <c r="U118" i="26"/>
  <c r="U122" i="26" s="1"/>
  <c r="I118" i="26"/>
  <c r="H118" i="26"/>
  <c r="V117" i="26"/>
  <c r="U117" i="26"/>
  <c r="I117" i="26"/>
  <c r="H117" i="26"/>
  <c r="U116" i="26"/>
  <c r="AN112" i="26"/>
  <c r="V112" i="26"/>
  <c r="U112" i="26"/>
  <c r="I112" i="26"/>
  <c r="H112" i="26"/>
  <c r="V111" i="26"/>
  <c r="U111" i="26"/>
  <c r="I111" i="26"/>
  <c r="H111" i="26"/>
  <c r="AN106" i="26"/>
  <c r="V106" i="26"/>
  <c r="V110" i="26" s="1"/>
  <c r="U106" i="26"/>
  <c r="U110" i="26" s="1"/>
  <c r="I106" i="26"/>
  <c r="H106" i="26"/>
  <c r="V105" i="26"/>
  <c r="U105" i="26"/>
  <c r="I105" i="26"/>
  <c r="H105" i="26"/>
  <c r="AN100" i="26"/>
  <c r="V100" i="26"/>
  <c r="V104" i="26" s="1"/>
  <c r="U100" i="26"/>
  <c r="U104" i="26" s="1"/>
  <c r="I100" i="26"/>
  <c r="H100" i="26"/>
  <c r="V99" i="26"/>
  <c r="U99" i="26"/>
  <c r="I99" i="26"/>
  <c r="H99" i="26"/>
  <c r="V98" i="26"/>
  <c r="I98" i="26"/>
  <c r="AN94" i="26"/>
  <c r="V94" i="26"/>
  <c r="U94" i="26"/>
  <c r="U98" i="26" s="1"/>
  <c r="I94" i="26"/>
  <c r="H94" i="26"/>
  <c r="H98" i="26" s="1"/>
  <c r="V93" i="26"/>
  <c r="U93" i="26"/>
  <c r="I93" i="26"/>
  <c r="H93" i="26"/>
  <c r="AN88" i="26"/>
  <c r="V88" i="26"/>
  <c r="V92" i="26" s="1"/>
  <c r="U88" i="26"/>
  <c r="U92" i="26" s="1"/>
  <c r="I88" i="26"/>
  <c r="H88" i="26"/>
  <c r="V87" i="26"/>
  <c r="U87" i="26"/>
  <c r="I87" i="26"/>
  <c r="H87" i="26"/>
  <c r="AN82" i="26"/>
  <c r="V82" i="26"/>
  <c r="V86" i="26" s="1"/>
  <c r="U82" i="26"/>
  <c r="U86" i="26" s="1"/>
  <c r="I82" i="26"/>
  <c r="H82" i="26"/>
  <c r="V81" i="26"/>
  <c r="U81" i="26"/>
  <c r="I81" i="26"/>
  <c r="H81" i="26"/>
  <c r="H80" i="26"/>
  <c r="AN76" i="26"/>
  <c r="V76" i="26"/>
  <c r="V80" i="26" s="1"/>
  <c r="U76" i="26"/>
  <c r="U80" i="26" s="1"/>
  <c r="I76" i="26"/>
  <c r="I80" i="26" s="1"/>
  <c r="H76" i="26"/>
  <c r="V75" i="26"/>
  <c r="U75" i="26"/>
  <c r="I75" i="26"/>
  <c r="H75" i="26"/>
  <c r="V74" i="26"/>
  <c r="AN70" i="26"/>
  <c r="V70" i="26"/>
  <c r="U70" i="26"/>
  <c r="U74" i="26" s="1"/>
  <c r="I70" i="26"/>
  <c r="H70" i="26"/>
  <c r="V69" i="26"/>
  <c r="U69" i="26"/>
  <c r="I69" i="26"/>
  <c r="H69" i="26"/>
  <c r="AN64" i="26"/>
  <c r="V64" i="26"/>
  <c r="V68" i="26" s="1"/>
  <c r="U64" i="26"/>
  <c r="U68" i="26" s="1"/>
  <c r="I64" i="26"/>
  <c r="H64" i="26"/>
  <c r="V63" i="26"/>
  <c r="U63" i="26"/>
  <c r="I63" i="26"/>
  <c r="H63" i="26"/>
  <c r="AN58" i="26"/>
  <c r="V58" i="26"/>
  <c r="V62" i="26" s="1"/>
  <c r="U58" i="26"/>
  <c r="I58" i="26"/>
  <c r="H58" i="26"/>
  <c r="V57" i="26"/>
  <c r="U57" i="26"/>
  <c r="I57" i="26"/>
  <c r="H57" i="26"/>
  <c r="V56" i="26"/>
  <c r="U56" i="26"/>
  <c r="AN52" i="26"/>
  <c r="V52" i="26"/>
  <c r="U52" i="26"/>
  <c r="I52" i="26"/>
  <c r="H52" i="26"/>
  <c r="V51" i="26"/>
  <c r="U51" i="26"/>
  <c r="I51" i="26"/>
  <c r="H51" i="26"/>
  <c r="AN46" i="26"/>
  <c r="V46" i="26"/>
  <c r="V50" i="26" s="1"/>
  <c r="U46" i="26"/>
  <c r="U50" i="26" s="1"/>
  <c r="I46" i="26"/>
  <c r="I50" i="26" s="1"/>
  <c r="H46" i="26"/>
  <c r="H50" i="26" s="1"/>
  <c r="V45" i="26"/>
  <c r="U45" i="26"/>
  <c r="I45" i="26"/>
  <c r="H45" i="26"/>
  <c r="U44" i="26"/>
  <c r="AN40" i="26"/>
  <c r="V40" i="26"/>
  <c r="V44" i="26" s="1"/>
  <c r="U40" i="26"/>
  <c r="I40" i="26"/>
  <c r="H40" i="26"/>
  <c r="V39" i="26"/>
  <c r="U39" i="26"/>
  <c r="I39" i="26"/>
  <c r="H39" i="26"/>
  <c r="AN34" i="26"/>
  <c r="V34" i="26"/>
  <c r="V38" i="26" s="1"/>
  <c r="U34" i="26"/>
  <c r="U38" i="26" s="1"/>
  <c r="I34" i="26"/>
  <c r="H34" i="26"/>
  <c r="V33" i="26"/>
  <c r="U33" i="26"/>
  <c r="I33" i="26"/>
  <c r="H33" i="26"/>
  <c r="U32" i="26"/>
  <c r="AN28" i="26"/>
  <c r="V28" i="26"/>
  <c r="V32" i="26" s="1"/>
  <c r="U28" i="26"/>
  <c r="I28" i="26"/>
  <c r="H28" i="26"/>
  <c r="V27" i="26"/>
  <c r="U27" i="26"/>
  <c r="I27" i="26"/>
  <c r="H27" i="26"/>
  <c r="AN22" i="26"/>
  <c r="V22" i="26"/>
  <c r="V26" i="26" s="1"/>
  <c r="U22" i="26"/>
  <c r="U26" i="26" s="1"/>
  <c r="I22" i="26"/>
  <c r="H22" i="26"/>
  <c r="V21" i="26"/>
  <c r="U21" i="26"/>
  <c r="I21" i="26"/>
  <c r="H21" i="26"/>
  <c r="AN16" i="26"/>
  <c r="V16" i="26"/>
  <c r="V20" i="26" s="1"/>
  <c r="U16" i="26"/>
  <c r="U20" i="26" s="1"/>
  <c r="I16" i="26"/>
  <c r="H16" i="26"/>
  <c r="V15" i="26"/>
  <c r="U15" i="26"/>
  <c r="I15" i="26"/>
  <c r="H15" i="26"/>
  <c r="V14" i="26"/>
  <c r="U14" i="26"/>
  <c r="AN10" i="26"/>
  <c r="V10" i="26"/>
  <c r="U10" i="26"/>
  <c r="I10" i="26"/>
  <c r="H10" i="26"/>
  <c r="BD28" i="6" l="1"/>
  <c r="BE28" i="6"/>
  <c r="BB28" i="6"/>
  <c r="BO30" i="6"/>
  <c r="BN30" i="6"/>
  <c r="BM30" i="6"/>
  <c r="CN30" i="6"/>
  <c r="CL30" i="6"/>
  <c r="CS30" i="6"/>
  <c r="CK30" i="6"/>
  <c r="BV30" i="6"/>
  <c r="CM30" i="6"/>
  <c r="BW30" i="6"/>
  <c r="CR30" i="6"/>
  <c r="CJ30" i="6"/>
  <c r="BU30" i="6"/>
  <c r="DG30" i="6"/>
  <c r="CY30" i="6"/>
  <c r="CQ30" i="6"/>
  <c r="U130" i="26"/>
  <c r="U134" i="26" s="1"/>
  <c r="K150" i="26"/>
  <c r="T150" i="26"/>
  <c r="V135" i="26"/>
  <c r="L150" i="26"/>
  <c r="U148" i="26"/>
  <c r="U150" i="26" s="1"/>
  <c r="AA150" i="26"/>
  <c r="V130" i="26"/>
  <c r="V134" i="26" s="1"/>
  <c r="H130" i="26"/>
  <c r="I129" i="26"/>
  <c r="W150" i="26"/>
  <c r="I130" i="26"/>
  <c r="N150" i="26"/>
  <c r="X150" i="26"/>
  <c r="Q150" i="26"/>
  <c r="AN130" i="26"/>
  <c r="I148" i="26"/>
  <c r="I150" i="26" s="1"/>
  <c r="I135" i="26"/>
  <c r="U62" i="26"/>
  <c r="V116" i="26"/>
  <c r="V148" i="26"/>
  <c r="V150" i="26" s="1"/>
  <c r="H148" i="26"/>
  <c r="H150" i="26" s="1"/>
  <c r="BL30" i="6" l="1"/>
  <c r="BX30" i="6"/>
  <c r="AS30" i="6"/>
  <c r="AA30" i="6"/>
  <c r="AU30" i="6"/>
  <c r="BY30" i="6"/>
  <c r="BK30" i="6"/>
  <c r="Z30" i="6"/>
  <c r="AT30" i="6"/>
  <c r="AI30" i="6" l="1"/>
  <c r="O30" i="6"/>
  <c r="AR30" i="6"/>
  <c r="N30" i="6"/>
  <c r="M30" i="6"/>
  <c r="AG30" i="6"/>
  <c r="P30" i="6" l="1"/>
  <c r="ER14" i="25" l="1"/>
  <c r="ES14" i="25"/>
  <c r="ET14" i="25"/>
  <c r="EU14" i="25"/>
  <c r="EV14" i="25"/>
  <c r="ER11" i="6"/>
  <c r="ER12" i="6"/>
  <c r="ER14" i="6"/>
  <c r="ER15" i="6"/>
  <c r="ER17" i="6"/>
  <c r="ER18" i="6"/>
  <c r="ER19" i="6"/>
  <c r="ER21" i="6"/>
  <c r="ER22" i="6"/>
  <c r="ER24" i="6"/>
  <c r="ER25" i="6"/>
  <c r="ER26" i="6"/>
  <c r="ER28" i="6"/>
  <c r="ER29" i="6"/>
  <c r="ER30" i="6"/>
  <c r="G24" i="6"/>
  <c r="G29" i="6" l="1"/>
  <c r="G28" i="6"/>
  <c r="EV28" i="6" s="1"/>
  <c r="G27" i="6"/>
  <c r="EV24" i="6"/>
  <c r="G22" i="6"/>
  <c r="EV22" i="6" s="1"/>
  <c r="G20" i="6"/>
  <c r="G17" i="6"/>
  <c r="EV17" i="6" s="1"/>
  <c r="G15" i="6"/>
  <c r="G13" i="6"/>
  <c r="G10" i="6"/>
  <c r="EV15" i="6"/>
  <c r="EU15" i="6"/>
  <c r="ES15" i="6"/>
  <c r="ET15" i="6"/>
  <c r="ES17" i="6"/>
  <c r="ET17" i="6"/>
  <c r="EU17" i="6"/>
  <c r="ES20" i="6"/>
  <c r="ET20" i="6"/>
  <c r="EU20" i="6"/>
  <c r="EV20" i="6"/>
  <c r="ES22" i="6"/>
  <c r="ET22" i="6"/>
  <c r="EU22" i="6"/>
  <c r="ES24" i="6"/>
  <c r="ET24" i="6"/>
  <c r="EU24" i="6"/>
  <c r="ES28" i="6"/>
  <c r="ET28" i="6"/>
  <c r="EU28" i="6"/>
  <c r="ES29" i="6"/>
  <c r="ET29" i="6"/>
  <c r="EU29" i="6"/>
  <c r="EV29" i="6"/>
  <c r="EU10" i="6"/>
  <c r="EV10" i="6"/>
  <c r="ET10" i="6"/>
  <c r="ES10" i="6"/>
  <c r="Q30" i="6" l="1"/>
  <c r="AK30" i="6"/>
  <c r="BP30" i="6"/>
  <c r="CT30" i="6"/>
  <c r="BR30" i="6" l="1"/>
  <c r="BS30" i="6"/>
  <c r="BZ30" i="6"/>
  <c r="CW30" i="6"/>
  <c r="AQ30" i="6"/>
  <c r="BQ30" i="6"/>
  <c r="CU30" i="6"/>
  <c r="BT30" i="6"/>
  <c r="CV30" i="6"/>
  <c r="AV30" i="6"/>
  <c r="CX30" i="6"/>
  <c r="EV13" i="25"/>
  <c r="EU13" i="25"/>
  <c r="ET13" i="25"/>
  <c r="ES13" i="25"/>
  <c r="AZ30" i="6" l="1"/>
  <c r="BF30" i="6"/>
  <c r="CA30" i="6"/>
  <c r="AW30" i="6"/>
  <c r="AY30" i="6"/>
  <c r="H30" i="6"/>
  <c r="AB30" i="6"/>
  <c r="CC30" i="6"/>
  <c r="CD30" i="6"/>
  <c r="CB30" i="6"/>
  <c r="AX30" i="6"/>
  <c r="DN15" i="6"/>
  <c r="DL13" i="25"/>
  <c r="BJ30" i="6" l="1"/>
  <c r="J30" i="6"/>
  <c r="AD30" i="6"/>
  <c r="I30" i="6"/>
  <c r="AC30" i="6"/>
  <c r="BG30" i="6"/>
  <c r="R30" i="6"/>
  <c r="AL30" i="6"/>
  <c r="K30" i="6"/>
  <c r="AE30" i="6"/>
  <c r="BI30" i="6"/>
  <c r="BH30" i="6"/>
  <c r="L30" i="6"/>
  <c r="AF30" i="6"/>
  <c r="ER10" i="6"/>
  <c r="DI10" i="6"/>
  <c r="DJ10" i="6"/>
  <c r="DK10" i="6"/>
  <c r="DM10" i="6" s="1"/>
  <c r="DL10" i="6"/>
  <c r="S30" i="6" l="1"/>
  <c r="AM30" i="6"/>
  <c r="AO30" i="6"/>
  <c r="U30" i="6"/>
  <c r="T30" i="6"/>
  <c r="AN30" i="6"/>
  <c r="AP30" i="6"/>
  <c r="V30" i="6"/>
  <c r="DI14" i="25"/>
  <c r="DJ14" i="25"/>
  <c r="DK14" i="25"/>
  <c r="DL14" i="25"/>
  <c r="DM14" i="25"/>
  <c r="ER13" i="25"/>
  <c r="DJ13" i="25"/>
  <c r="CR20" i="25"/>
  <c r="DK13" i="25"/>
  <c r="DI12" i="6" l="1"/>
  <c r="DJ12" i="6"/>
  <c r="DK12" i="6"/>
  <c r="ES12" i="6" s="1"/>
  <c r="DL12" i="6"/>
  <c r="EM12" i="6"/>
  <c r="EN12" i="6"/>
  <c r="EO12" i="6"/>
  <c r="DI13" i="6"/>
  <c r="DL13" i="6" s="1"/>
  <c r="DJ13" i="6"/>
  <c r="DK13" i="6"/>
  <c r="DM13" i="6" s="1"/>
  <c r="EM13" i="6"/>
  <c r="EN13" i="6"/>
  <c r="EO13" i="6"/>
  <c r="DI14" i="6"/>
  <c r="DL14" i="6" s="1"/>
  <c r="DJ14" i="6"/>
  <c r="DK14" i="6"/>
  <c r="ES14" i="6" s="1"/>
  <c r="EM14" i="6"/>
  <c r="EN14" i="6"/>
  <c r="EO14" i="6"/>
  <c r="EM15" i="6"/>
  <c r="EN15" i="6"/>
  <c r="EO15" i="6"/>
  <c r="EM16" i="6"/>
  <c r="EN16" i="6"/>
  <c r="EO16" i="6"/>
  <c r="DI17" i="6"/>
  <c r="DL17" i="6" s="1"/>
  <c r="DJ17" i="6"/>
  <c r="DK17" i="6"/>
  <c r="EM17" i="6"/>
  <c r="EN17" i="6"/>
  <c r="EO17" i="6"/>
  <c r="DI18" i="6"/>
  <c r="DL18" i="6" s="1"/>
  <c r="DJ18" i="6"/>
  <c r="DK18" i="6"/>
  <c r="EM18" i="6"/>
  <c r="EN18" i="6"/>
  <c r="EO18" i="6"/>
  <c r="DI19" i="6"/>
  <c r="DL19" i="6" s="1"/>
  <c r="DJ19" i="6"/>
  <c r="DK19" i="6"/>
  <c r="EM19" i="6"/>
  <c r="EN19" i="6"/>
  <c r="EO19" i="6"/>
  <c r="DI20" i="6"/>
  <c r="DL20" i="6" s="1"/>
  <c r="DJ20" i="6"/>
  <c r="DK20" i="6"/>
  <c r="DM20" i="6"/>
  <c r="EM20" i="6"/>
  <c r="EN20" i="6"/>
  <c r="EO20" i="6"/>
  <c r="DI21" i="6"/>
  <c r="DL21" i="6" s="1"/>
  <c r="DJ21" i="6"/>
  <c r="DK21" i="6"/>
  <c r="EM21" i="6"/>
  <c r="EN21" i="6"/>
  <c r="EO21" i="6"/>
  <c r="DI22" i="6"/>
  <c r="DL22" i="6" s="1"/>
  <c r="DJ22" i="6"/>
  <c r="EM22" i="6"/>
  <c r="EN22" i="6"/>
  <c r="EO22" i="6"/>
  <c r="EM23" i="6"/>
  <c r="EN23" i="6"/>
  <c r="EO23" i="6"/>
  <c r="DI24" i="6"/>
  <c r="DL24" i="6" s="1"/>
  <c r="DJ24" i="6"/>
  <c r="DK24" i="6"/>
  <c r="DM24" i="6" s="1"/>
  <c r="EM24" i="6"/>
  <c r="EN24" i="6"/>
  <c r="EO24" i="6"/>
  <c r="DI25" i="6"/>
  <c r="DJ25" i="6"/>
  <c r="DJ30" i="6" s="1"/>
  <c r="DK25" i="6"/>
  <c r="EM25" i="6"/>
  <c r="EN25" i="6"/>
  <c r="EO25" i="6"/>
  <c r="DI26" i="6"/>
  <c r="DL26" i="6" s="1"/>
  <c r="DJ26" i="6"/>
  <c r="DK26" i="6"/>
  <c r="EM26" i="6"/>
  <c r="EN26" i="6"/>
  <c r="EO26" i="6"/>
  <c r="DI27" i="6"/>
  <c r="DL27" i="6" s="1"/>
  <c r="DJ27" i="6"/>
  <c r="DK27" i="6"/>
  <c r="DM27" i="6" s="1"/>
  <c r="EM27" i="6"/>
  <c r="EN27" i="6"/>
  <c r="EO27" i="6"/>
  <c r="EM28" i="6"/>
  <c r="EN28" i="6"/>
  <c r="EO28" i="6"/>
  <c r="EM29" i="6"/>
  <c r="EN29" i="6"/>
  <c r="EO29" i="6"/>
  <c r="EM30" i="6"/>
  <c r="EN30" i="6"/>
  <c r="EO30" i="6"/>
  <c r="DJ11" i="6"/>
  <c r="DM26" i="6" l="1"/>
  <c r="ET26" i="6" s="1"/>
  <c r="ES26" i="6"/>
  <c r="DL25" i="6"/>
  <c r="DL30" i="6" s="1"/>
  <c r="DI30" i="6"/>
  <c r="DM25" i="6"/>
  <c r="DK30" i="6"/>
  <c r="ES30" i="6" s="1"/>
  <c r="ES25" i="6"/>
  <c r="DM21" i="6"/>
  <c r="ET21" i="6" s="1"/>
  <c r="ES21" i="6"/>
  <c r="DM19" i="6"/>
  <c r="ET19" i="6" s="1"/>
  <c r="ES19" i="6"/>
  <c r="DM18" i="6"/>
  <c r="ET18" i="6" s="1"/>
  <c r="ES18" i="6"/>
  <c r="DM14" i="6"/>
  <c r="ET14" i="6" s="1"/>
  <c r="DM12" i="6"/>
  <c r="ET12" i="6" s="1"/>
  <c r="DM17" i="6"/>
  <c r="DM30" i="6" l="1"/>
  <c r="ET30" i="6" s="1"/>
  <c r="ET25" i="6"/>
  <c r="DI11" i="6"/>
  <c r="DK11" i="6"/>
  <c r="ES11" i="6" s="1"/>
  <c r="DM11" i="6" l="1"/>
  <c r="DL11" i="6"/>
  <c r="DG6" i="6"/>
  <c r="DE6" i="6" s="1"/>
  <c r="ET11" i="6" l="1"/>
  <c r="CN22" i="6"/>
  <c r="DK22" i="6" s="1"/>
  <c r="DM22" i="6" l="1"/>
  <c r="DM13" i="25" l="1"/>
  <c r="S29" i="21" l="1"/>
  <c r="G322" i="17"/>
  <c r="G337" i="17"/>
  <c r="H280" i="17"/>
  <c r="H279" i="17"/>
  <c r="H278" i="17"/>
  <c r="H277" i="17"/>
  <c r="H276" i="17"/>
  <c r="H275" i="17"/>
  <c r="H274" i="17"/>
  <c r="H273" i="17"/>
  <c r="H272" i="17"/>
  <c r="H271" i="17"/>
  <c r="H270" i="17"/>
  <c r="H269" i="17"/>
  <c r="J158" i="17"/>
  <c r="M169" i="17"/>
  <c r="J169" i="17"/>
  <c r="M168" i="17"/>
  <c r="J168" i="17"/>
  <c r="M167" i="17"/>
  <c r="J167" i="17"/>
  <c r="M166" i="17"/>
  <c r="J166" i="17"/>
  <c r="M165" i="17"/>
  <c r="J165" i="17"/>
  <c r="M164" i="17"/>
  <c r="J164" i="17"/>
  <c r="M163" i="17"/>
  <c r="J163" i="17"/>
  <c r="M162" i="17"/>
  <c r="J162" i="17"/>
  <c r="M161" i="17"/>
  <c r="J161" i="17"/>
  <c r="M160" i="17"/>
  <c r="J160" i="17"/>
  <c r="M159" i="17"/>
  <c r="J159" i="17"/>
  <c r="M158" i="17"/>
  <c r="J99" i="17"/>
  <c r="M99" i="17"/>
  <c r="J100" i="17"/>
  <c r="M100" i="17"/>
  <c r="J101" i="17"/>
  <c r="M101" i="17"/>
  <c r="J102" i="17"/>
  <c r="M102" i="17"/>
  <c r="J103" i="17"/>
  <c r="M103" i="17"/>
  <c r="J104" i="17"/>
  <c r="M104" i="17"/>
  <c r="J105" i="17"/>
  <c r="M105" i="17"/>
  <c r="J106" i="17"/>
  <c r="M106" i="17"/>
  <c r="J107" i="17"/>
  <c r="M107" i="17"/>
  <c r="J108" i="17"/>
  <c r="M108" i="17"/>
  <c r="J109" i="17"/>
  <c r="M109" i="17"/>
  <c r="J110" i="17"/>
  <c r="M110" i="17"/>
  <c r="CK29" i="6" l="1"/>
  <c r="CL29" i="6"/>
  <c r="CJ29" i="6"/>
  <c r="CJ22" i="6" l="1"/>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F29" i="6"/>
  <c r="BG29" i="6"/>
  <c r="BH29" i="6"/>
  <c r="BI29" i="6"/>
  <c r="BJ29" i="6"/>
  <c r="BK29" i="6"/>
  <c r="BL29" i="6"/>
  <c r="BM29" i="6"/>
  <c r="BN29" i="6"/>
  <c r="BO29" i="6"/>
  <c r="BP29" i="6"/>
  <c r="BQ29" i="6"/>
  <c r="BR29" i="6"/>
  <c r="BS29" i="6"/>
  <c r="BT29" i="6"/>
  <c r="BU29" i="6"/>
  <c r="BV29" i="6"/>
  <c r="BW29" i="6"/>
  <c r="BX29" i="6"/>
  <c r="BY29" i="6"/>
  <c r="BZ29" i="6"/>
  <c r="CA29" i="6"/>
  <c r="CB29" i="6"/>
  <c r="CC29" i="6"/>
  <c r="CD29" i="6"/>
  <c r="CM29" i="6"/>
  <c r="CO29" i="6"/>
  <c r="CP29" i="6"/>
  <c r="CQ29" i="6"/>
  <c r="CR29" i="6"/>
  <c r="CS29" i="6"/>
  <c r="CT29" i="6"/>
  <c r="CU29" i="6"/>
  <c r="CV29" i="6"/>
  <c r="CW29" i="6"/>
  <c r="CX29" i="6"/>
  <c r="CY29" i="6"/>
  <c r="CZ29" i="6"/>
  <c r="DA29" i="6"/>
  <c r="DB29" i="6"/>
  <c r="DC29" i="6"/>
  <c r="DD29" i="6"/>
  <c r="DE29" i="6"/>
  <c r="DF29" i="6"/>
  <c r="DG29" i="6"/>
  <c r="DH29" i="6"/>
  <c r="AA29"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F22" i="6"/>
  <c r="BG22" i="6"/>
  <c r="BH22" i="6"/>
  <c r="BI22" i="6"/>
  <c r="BJ22" i="6"/>
  <c r="BK22" i="6"/>
  <c r="BL22" i="6"/>
  <c r="BM22" i="6"/>
  <c r="BN22" i="6"/>
  <c r="BO22" i="6"/>
  <c r="BP22" i="6"/>
  <c r="BQ22" i="6"/>
  <c r="BR22" i="6"/>
  <c r="BS22" i="6"/>
  <c r="BT22" i="6"/>
  <c r="BU22" i="6"/>
  <c r="BV22" i="6"/>
  <c r="BW22" i="6"/>
  <c r="BX22" i="6"/>
  <c r="BY22" i="6"/>
  <c r="BZ22" i="6"/>
  <c r="CA22" i="6"/>
  <c r="CB22" i="6"/>
  <c r="CC22" i="6"/>
  <c r="CD22" i="6"/>
  <c r="AA22" i="6"/>
  <c r="AP15" i="6"/>
  <c r="AQ15" i="6"/>
  <c r="AR15" i="6"/>
  <c r="AT15" i="6"/>
  <c r="AV15" i="6"/>
  <c r="AX15" i="6"/>
  <c r="AZ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J15" i="6"/>
  <c r="CK15" i="6"/>
  <c r="CL15" i="6"/>
  <c r="CM15" i="6"/>
  <c r="CN15" i="6"/>
  <c r="CO15" i="6"/>
  <c r="CP15" i="6"/>
  <c r="CQ15" i="6"/>
  <c r="CR15" i="6"/>
  <c r="CS15" i="6"/>
  <c r="CT15" i="6"/>
  <c r="CU15" i="6"/>
  <c r="CV15" i="6"/>
  <c r="CW15" i="6"/>
  <c r="CX15" i="6"/>
  <c r="CY15" i="6"/>
  <c r="CZ15" i="6"/>
  <c r="DA15" i="6"/>
  <c r="DB15" i="6"/>
  <c r="DC15" i="6"/>
  <c r="DD15" i="6"/>
  <c r="DE15" i="6"/>
  <c r="DF15" i="6"/>
  <c r="DG15" i="6"/>
  <c r="DH15" i="6"/>
  <c r="AB15" i="6"/>
  <c r="AC15" i="6"/>
  <c r="AD15" i="6"/>
  <c r="AA15" i="6"/>
  <c r="CI27" i="6"/>
  <c r="CH27" i="6"/>
  <c r="CG27" i="6"/>
  <c r="CF27" i="6"/>
  <c r="CE27" i="6"/>
  <c r="CI26" i="6"/>
  <c r="CG26" i="6"/>
  <c r="CC26" i="6"/>
  <c r="CH26" i="6" s="1"/>
  <c r="CI25" i="6"/>
  <c r="CI30" i="6" s="1"/>
  <c r="CG25" i="6"/>
  <c r="CG30" i="6" s="1"/>
  <c r="BY25" i="6"/>
  <c r="CH25" i="6" s="1"/>
  <c r="CH30" i="6" s="1"/>
  <c r="CI24" i="6"/>
  <c r="CI29" i="6" s="1"/>
  <c r="CH24" i="6"/>
  <c r="CG24" i="6"/>
  <c r="CF24" i="6"/>
  <c r="CE24" i="6"/>
  <c r="CI21" i="6"/>
  <c r="CH21" i="6"/>
  <c r="CG21" i="6"/>
  <c r="CF21" i="6"/>
  <c r="CE21" i="6"/>
  <c r="CI20" i="6"/>
  <c r="CH20" i="6"/>
  <c r="CG20" i="6"/>
  <c r="CF20" i="6"/>
  <c r="CE20" i="6"/>
  <c r="CC19" i="6"/>
  <c r="CF19" i="6" s="1"/>
  <c r="BP19" i="6"/>
  <c r="CG19" i="6" s="1"/>
  <c r="CI18" i="6"/>
  <c r="CG18" i="6"/>
  <c r="CA18" i="6"/>
  <c r="CI17" i="6"/>
  <c r="CH17" i="6"/>
  <c r="CG17" i="6"/>
  <c r="CF17" i="6"/>
  <c r="CE17" i="6"/>
  <c r="CI14" i="6"/>
  <c r="CG14" i="6"/>
  <c r="BO14" i="6"/>
  <c r="BK14" i="6"/>
  <c r="CI13" i="6"/>
  <c r="CH13" i="6"/>
  <c r="CG13" i="6"/>
  <c r="CF13" i="6"/>
  <c r="CE13" i="6"/>
  <c r="CI12" i="6"/>
  <c r="CG12" i="6"/>
  <c r="CC12" i="6"/>
  <c r="CH12" i="6" s="1"/>
  <c r="BR11" i="6"/>
  <c r="BG11" i="6"/>
  <c r="CE11" i="6" s="1"/>
  <c r="CI10" i="6"/>
  <c r="CH10" i="6"/>
  <c r="CG10" i="6"/>
  <c r="CF10" i="6"/>
  <c r="CE10" i="6"/>
  <c r="CI14" i="25"/>
  <c r="CH14" i="25"/>
  <c r="CG14" i="25"/>
  <c r="CF14" i="25"/>
  <c r="CE14" i="25"/>
  <c r="BD14" i="25"/>
  <c r="BB14" i="25"/>
  <c r="BA14" i="25"/>
  <c r="AH14" i="25"/>
  <c r="AJ14" i="25" s="1"/>
  <c r="T14" i="25"/>
  <c r="N14" i="25"/>
  <c r="M14" i="25"/>
  <c r="K14" i="25"/>
  <c r="CI13" i="25"/>
  <c r="CH13" i="25"/>
  <c r="BF13" i="25" s="1"/>
  <c r="CG13" i="25"/>
  <c r="CF13" i="25"/>
  <c r="CE13" i="25"/>
  <c r="BD13" i="25"/>
  <c r="BB13" i="25"/>
  <c r="BA13" i="25"/>
  <c r="AH13" i="25"/>
  <c r="BE13" i="25" s="1"/>
  <c r="I13" i="25" s="1"/>
  <c r="T13" i="25"/>
  <c r="Q13" i="25"/>
  <c r="O13" i="25"/>
  <c r="M13" i="25"/>
  <c r="K13" i="25"/>
  <c r="DJ15" i="6" l="1"/>
  <c r="DK29" i="6"/>
  <c r="DM29" i="6" s="1"/>
  <c r="CE29" i="6"/>
  <c r="DI15" i="6"/>
  <c r="DL15" i="6" s="1"/>
  <c r="DK15" i="6"/>
  <c r="DI29" i="6"/>
  <c r="DL29" i="6" s="1"/>
  <c r="DJ29" i="6"/>
  <c r="CG29" i="6"/>
  <c r="CF22" i="6"/>
  <c r="CH15" i="6"/>
  <c r="CE22" i="6"/>
  <c r="CI22" i="6"/>
  <c r="CH29" i="6"/>
  <c r="CH22" i="6"/>
  <c r="CI15" i="6"/>
  <c r="CF15" i="6"/>
  <c r="CG22" i="6"/>
  <c r="CF29" i="6"/>
  <c r="CE26" i="6"/>
  <c r="CG15" i="6"/>
  <c r="CE15" i="6"/>
  <c r="CF26" i="6"/>
  <c r="CH11" i="6"/>
  <c r="CH14" i="6"/>
  <c r="CF11" i="6"/>
  <c r="CE14" i="6"/>
  <c r="CH18" i="6"/>
  <c r="CH19" i="6"/>
  <c r="BE14" i="25"/>
  <c r="I14" i="25" s="1"/>
  <c r="CG11" i="6"/>
  <c r="CF14" i="6"/>
  <c r="CI19" i="6"/>
  <c r="CI11" i="6"/>
  <c r="CE12" i="6"/>
  <c r="CE19" i="6"/>
  <c r="CF12" i="6"/>
  <c r="CE18" i="6"/>
  <c r="CE25" i="6"/>
  <c r="CE30" i="6" s="1"/>
  <c r="CF18" i="6"/>
  <c r="CF25" i="6"/>
  <c r="CF30" i="6" s="1"/>
  <c r="BC14" i="25"/>
  <c r="BC13" i="25"/>
  <c r="DM15" i="6" l="1"/>
  <c r="CJ19" i="6" l="1"/>
  <c r="CJ26" i="6"/>
  <c r="ER16" i="6"/>
  <c r="S12" i="21"/>
  <c r="S20" i="21"/>
  <c r="ER23" i="6" l="1"/>
  <c r="ES23" i="6" l="1"/>
  <c r="ES16" i="6"/>
  <c r="ET23" i="6" l="1"/>
  <c r="EM11" i="6"/>
  <c r="EN11" i="6"/>
  <c r="EO11" i="6"/>
  <c r="G317" i="17" l="1"/>
  <c r="H49" i="17"/>
  <c r="S18" i="21" l="1"/>
  <c r="S16" i="21" l="1"/>
  <c r="H48" i="17" l="1"/>
  <c r="U37" i="21"/>
  <c r="T37" i="21"/>
  <c r="S36" i="21"/>
  <c r="S35" i="21"/>
  <c r="S34" i="21"/>
  <c r="S33" i="21"/>
  <c r="S32" i="21"/>
  <c r="S31" i="21"/>
  <c r="S30" i="21"/>
  <c r="S28" i="21"/>
  <c r="S27" i="21"/>
  <c r="S26" i="21"/>
  <c r="S25" i="21"/>
  <c r="S24" i="21"/>
  <c r="S23" i="21"/>
  <c r="S22" i="21"/>
  <c r="S21" i="21"/>
  <c r="S19" i="21"/>
  <c r="S17" i="21"/>
  <c r="S15" i="21"/>
  <c r="S14" i="21"/>
  <c r="S13" i="21"/>
  <c r="S11" i="21"/>
  <c r="S10" i="21"/>
  <c r="S9" i="21"/>
  <c r="H240" i="17"/>
  <c r="H239" i="17"/>
  <c r="H238" i="17"/>
  <c r="G314" i="17"/>
  <c r="H237" i="17"/>
  <c r="H236" i="17"/>
  <c r="H235" i="17"/>
  <c r="H46" i="17"/>
  <c r="H42" i="17"/>
  <c r="H43" i="17"/>
  <c r="G312" i="17"/>
  <c r="H231" i="17"/>
  <c r="H230" i="17"/>
  <c r="H229" i="17"/>
  <c r="M119" i="17"/>
  <c r="H233" i="17"/>
  <c r="H234" i="17"/>
  <c r="H232" i="17"/>
  <c r="M120" i="17"/>
  <c r="J116" i="17"/>
  <c r="J115" i="17"/>
  <c r="J114" i="17"/>
  <c r="H41" i="17"/>
  <c r="H39" i="17"/>
  <c r="I309" i="17"/>
  <c r="G309" i="17"/>
  <c r="I308" i="17"/>
  <c r="BC12" i="6"/>
  <c r="BB12" i="6"/>
  <c r="BA12" i="6"/>
  <c r="BB24" i="6"/>
  <c r="BA24" i="6"/>
  <c r="BA11" i="6"/>
  <c r="BB11" i="6"/>
  <c r="BD11" i="6"/>
  <c r="BD12" i="6"/>
  <c r="BA13" i="6"/>
  <c r="BB13" i="6"/>
  <c r="BC13" i="6"/>
  <c r="BD13" i="6"/>
  <c r="BE13" i="6"/>
  <c r="BA14" i="6"/>
  <c r="BB14" i="6"/>
  <c r="BD14" i="6"/>
  <c r="BA17" i="6"/>
  <c r="BB17" i="6"/>
  <c r="BC17" i="6"/>
  <c r="BD17" i="6"/>
  <c r="BE17" i="6"/>
  <c r="BA18" i="6"/>
  <c r="BB18" i="6"/>
  <c r="BD18" i="6"/>
  <c r="BA19" i="6"/>
  <c r="BB19" i="6"/>
  <c r="BC19" i="6"/>
  <c r="BD19" i="6"/>
  <c r="BE19" i="6"/>
  <c r="BA20" i="6"/>
  <c r="BB20" i="6"/>
  <c r="BC20" i="6"/>
  <c r="BD20" i="6"/>
  <c r="BE20" i="6"/>
  <c r="BA21" i="6"/>
  <c r="BB21" i="6"/>
  <c r="BC21" i="6"/>
  <c r="BD21" i="6"/>
  <c r="BE21" i="6"/>
  <c r="BC24" i="6"/>
  <c r="BD24" i="6"/>
  <c r="BE24" i="6"/>
  <c r="BA26" i="6"/>
  <c r="BB26" i="6"/>
  <c r="BC26" i="6"/>
  <c r="BD26" i="6"/>
  <c r="BE26" i="6"/>
  <c r="BA27" i="6"/>
  <c r="BB27" i="6"/>
  <c r="BC27" i="6"/>
  <c r="BD27" i="6"/>
  <c r="BE27" i="6"/>
  <c r="AV11" i="6"/>
  <c r="H17" i="17"/>
  <c r="H16" i="17"/>
  <c r="EM31" i="6"/>
  <c r="EN31" i="6"/>
  <c r="EO31" i="6"/>
  <c r="EM32" i="6"/>
  <c r="EN32" i="6"/>
  <c r="EO32" i="6"/>
  <c r="EM33" i="6"/>
  <c r="EN33" i="6"/>
  <c r="EO33" i="6"/>
  <c r="AS25" i="6"/>
  <c r="AE10" i="6"/>
  <c r="AE15" i="6" s="1"/>
  <c r="F12" i="17"/>
  <c r="F13" i="17" s="1"/>
  <c r="H10" i="17"/>
  <c r="H11" i="17"/>
  <c r="G348" i="17"/>
  <c r="G347" i="17"/>
  <c r="G346" i="17"/>
  <c r="G345" i="17"/>
  <c r="G344" i="17"/>
  <c r="G343" i="17"/>
  <c r="G342" i="17"/>
  <c r="G341" i="17"/>
  <c r="G340" i="17"/>
  <c r="G339" i="17"/>
  <c r="G338" i="17"/>
  <c r="G333" i="17"/>
  <c r="G332" i="17"/>
  <c r="G331" i="17"/>
  <c r="G330" i="17"/>
  <c r="G329" i="17"/>
  <c r="G328" i="17"/>
  <c r="G327" i="17"/>
  <c r="G326" i="17"/>
  <c r="G325" i="17"/>
  <c r="G324" i="17"/>
  <c r="G323" i="17"/>
  <c r="G318" i="17"/>
  <c r="G316" i="17"/>
  <c r="G315" i="17"/>
  <c r="G313" i="17"/>
  <c r="G311" i="17"/>
  <c r="G310" i="17"/>
  <c r="G308" i="17"/>
  <c r="G307" i="17"/>
  <c r="G303" i="17"/>
  <c r="G301" i="17"/>
  <c r="G299" i="17"/>
  <c r="G296" i="17"/>
  <c r="G295" i="17"/>
  <c r="G294" i="17"/>
  <c r="G293" i="17"/>
  <c r="G292" i="17"/>
  <c r="M155" i="17"/>
  <c r="J155" i="17"/>
  <c r="M154" i="17"/>
  <c r="J154" i="17"/>
  <c r="M153" i="17"/>
  <c r="J153" i="17"/>
  <c r="M152" i="17"/>
  <c r="J152" i="17"/>
  <c r="M151" i="17"/>
  <c r="J151" i="17"/>
  <c r="M150" i="17"/>
  <c r="J150" i="17"/>
  <c r="M149" i="17"/>
  <c r="J149" i="17"/>
  <c r="M148" i="17"/>
  <c r="J148" i="17"/>
  <c r="M147" i="17"/>
  <c r="J147" i="17"/>
  <c r="M146" i="17"/>
  <c r="J146" i="17"/>
  <c r="M145" i="17"/>
  <c r="J145" i="17"/>
  <c r="M144" i="17"/>
  <c r="J144" i="17"/>
  <c r="M140" i="17"/>
  <c r="J140" i="17"/>
  <c r="M139" i="17"/>
  <c r="J139" i="17"/>
  <c r="M138" i="17"/>
  <c r="J138" i="17"/>
  <c r="M137" i="17"/>
  <c r="J137" i="17"/>
  <c r="M136" i="17"/>
  <c r="J136" i="17"/>
  <c r="M135" i="17"/>
  <c r="J135" i="17"/>
  <c r="M134" i="17"/>
  <c r="J134" i="17"/>
  <c r="M133" i="17"/>
  <c r="J133" i="17"/>
  <c r="M132" i="17"/>
  <c r="J132" i="17"/>
  <c r="M131" i="17"/>
  <c r="J131" i="17"/>
  <c r="M130" i="17"/>
  <c r="J130" i="17"/>
  <c r="M129" i="17"/>
  <c r="J129" i="17"/>
  <c r="J88" i="17"/>
  <c r="J87" i="17"/>
  <c r="J86" i="17"/>
  <c r="J85" i="17"/>
  <c r="J84" i="17"/>
  <c r="H80" i="17"/>
  <c r="H79" i="17"/>
  <c r="H78" i="17"/>
  <c r="H77" i="17"/>
  <c r="H76" i="17"/>
  <c r="H75" i="17"/>
  <c r="H74" i="17"/>
  <c r="H73" i="17"/>
  <c r="H72" i="17"/>
  <c r="H71" i="17"/>
  <c r="H70" i="17"/>
  <c r="H69" i="17"/>
  <c r="H65" i="17"/>
  <c r="H64" i="17"/>
  <c r="H63" i="17"/>
  <c r="H62" i="17"/>
  <c r="H61" i="17"/>
  <c r="H60" i="17"/>
  <c r="H59" i="17"/>
  <c r="H58" i="17"/>
  <c r="H57" i="17"/>
  <c r="H56" i="17"/>
  <c r="H55" i="17"/>
  <c r="H54" i="17"/>
  <c r="H50" i="17"/>
  <c r="H47" i="17"/>
  <c r="H45" i="17"/>
  <c r="H44" i="17"/>
  <c r="H40" i="17"/>
  <c r="H35" i="17"/>
  <c r="H34" i="17"/>
  <c r="H33" i="17"/>
  <c r="H32" i="17"/>
  <c r="H31" i="17"/>
  <c r="H30" i="17"/>
  <c r="H29" i="17"/>
  <c r="H28" i="17"/>
  <c r="H27" i="17"/>
  <c r="H26" i="17"/>
  <c r="H25" i="17"/>
  <c r="H24" i="17"/>
  <c r="H20" i="17"/>
  <c r="H19" i="17"/>
  <c r="H18" i="17"/>
  <c r="H15" i="17"/>
  <c r="H14" i="17"/>
  <c r="H13" i="17"/>
  <c r="H12" i="17"/>
  <c r="H9" i="17"/>
  <c r="AF10" i="6"/>
  <c r="AF15" i="6" s="1"/>
  <c r="Z22" i="6"/>
  <c r="Y22" i="6"/>
  <c r="X22" i="6"/>
  <c r="W22" i="6"/>
  <c r="V22" i="6"/>
  <c r="U22" i="6"/>
  <c r="T22" i="6"/>
  <c r="S22" i="6"/>
  <c r="R22" i="6"/>
  <c r="Q22" i="6"/>
  <c r="P22" i="6"/>
  <c r="O22" i="6"/>
  <c r="N22" i="6"/>
  <c r="M22" i="6"/>
  <c r="K22" i="6"/>
  <c r="Y15" i="6"/>
  <c r="X15" i="6"/>
  <c r="W15" i="6"/>
  <c r="AF14" i="6"/>
  <c r="Y14" i="6"/>
  <c r="X14" i="6"/>
  <c r="W14" i="6"/>
  <c r="Y13" i="6"/>
  <c r="X13" i="6"/>
  <c r="W13" i="6"/>
  <c r="AH11" i="6"/>
  <c r="AJ11" i="6" s="1"/>
  <c r="Y11" i="6"/>
  <c r="X11" i="6"/>
  <c r="W11" i="6"/>
  <c r="Y10" i="6"/>
  <c r="X10" i="6"/>
  <c r="W10" i="6"/>
  <c r="Y24" i="6"/>
  <c r="X24" i="6"/>
  <c r="W24" i="6"/>
  <c r="Y29" i="6"/>
  <c r="X29" i="6"/>
  <c r="W29" i="6"/>
  <c r="Y27" i="6"/>
  <c r="X27" i="6"/>
  <c r="W27" i="6"/>
  <c r="AH25" i="6"/>
  <c r="AH30" i="6" s="1"/>
  <c r="Y25" i="6"/>
  <c r="Y30" i="6" s="1"/>
  <c r="X25" i="6"/>
  <c r="X30" i="6" s="1"/>
  <c r="W25" i="6"/>
  <c r="W30" i="6" s="1"/>
  <c r="EO10" i="6"/>
  <c r="EN10" i="6"/>
  <c r="EM10"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BE12" i="6"/>
  <c r="BE18" i="6"/>
  <c r="BC18" i="6"/>
  <c r="EV26" i="6" l="1"/>
  <c r="EU26" i="6"/>
  <c r="G21" i="6"/>
  <c r="EU21" i="6"/>
  <c r="EV21" i="6"/>
  <c r="EV19" i="6"/>
  <c r="EU19" i="6"/>
  <c r="G18" i="6"/>
  <c r="EU18" i="6"/>
  <c r="EV12" i="6"/>
  <c r="EU12" i="6"/>
  <c r="AG10" i="6"/>
  <c r="AG15" i="6" s="1"/>
  <c r="BB22" i="6"/>
  <c r="BD29" i="6"/>
  <c r="Q145" i="14"/>
  <c r="BE29" i="6"/>
  <c r="BE22" i="6"/>
  <c r="BA22" i="6"/>
  <c r="AH14" i="6"/>
  <c r="AJ14" i="6" s="1"/>
  <c r="BC29" i="6"/>
  <c r="BD22" i="6"/>
  <c r="BA29" i="6"/>
  <c r="BC22" i="6"/>
  <c r="BB29" i="6"/>
  <c r="CG34" i="6"/>
  <c r="EU23" i="6"/>
  <c r="E34" i="14"/>
  <c r="AL11" i="6"/>
  <c r="BE11" i="6" s="1"/>
  <c r="BD25" i="6"/>
  <c r="BB25" i="6"/>
  <c r="BB30" i="6" s="1"/>
  <c r="BA25" i="6"/>
  <c r="BA30" i="6" s="1"/>
  <c r="AH10" i="6"/>
  <c r="AH15" i="6" s="1"/>
  <c r="AJ25" i="6"/>
  <c r="BD30" i="6" l="1"/>
  <c r="BC25" i="6"/>
  <c r="BC30" i="6" s="1"/>
  <c r="AJ30" i="6"/>
  <c r="EV18" i="6"/>
  <c r="G23" i="6"/>
  <c r="EV23" i="6" s="1"/>
  <c r="EU11" i="6"/>
  <c r="G11" i="6"/>
  <c r="AI10" i="6"/>
  <c r="AI15" i="6" s="1"/>
  <c r="AL14" i="6"/>
  <c r="BE25" i="6"/>
  <c r="AJ10" i="6"/>
  <c r="AJ15" i="6" s="1"/>
  <c r="BC11" i="6"/>
  <c r="BE30" i="6" l="1"/>
  <c r="EU30" i="6" s="1"/>
  <c r="EU25" i="6"/>
  <c r="G25" i="6"/>
  <c r="G31" i="6"/>
  <c r="EV11" i="6"/>
  <c r="AK10" i="6"/>
  <c r="AK15" i="6" s="1"/>
  <c r="AM10" i="6"/>
  <c r="AM15" i="6" s="1"/>
  <c r="BE14" i="6"/>
  <c r="EU16" i="6"/>
  <c r="BC14" i="6"/>
  <c r="AL10" i="6"/>
  <c r="AL15" i="6" s="1"/>
  <c r="EV25" i="6" l="1"/>
  <c r="G30" i="6"/>
  <c r="EV30" i="6" s="1"/>
  <c r="G14" i="6"/>
  <c r="EU14" i="6"/>
  <c r="AO10" i="6"/>
  <c r="AO15" i="6" s="1"/>
  <c r="AN10" i="6"/>
  <c r="AN15" i="6" s="1"/>
  <c r="EV14" i="6" l="1"/>
  <c r="G32" i="6"/>
  <c r="G33" i="6" s="1"/>
  <c r="G16" i="6"/>
  <c r="EV16" i="6" s="1"/>
  <c r="AS10" i="6"/>
  <c r="AS15" i="6" s="1"/>
  <c r="BE10" i="6"/>
  <c r="BC10" i="6"/>
  <c r="AU10" i="6" l="1"/>
  <c r="AU15" i="6" s="1"/>
  <c r="BE15" i="6"/>
  <c r="BC15" i="6"/>
  <c r="AW10" i="6" l="1"/>
  <c r="AW15" i="6" s="1"/>
  <c r="AY10" i="6" l="1"/>
  <c r="AY15" i="6" s="1"/>
  <c r="BA10" i="6" l="1"/>
  <c r="BA15" i="6" s="1"/>
  <c r="BD10" i="6"/>
  <c r="BD15" i="6" s="1"/>
  <c r="BB10" i="6"/>
  <c r="BB15" i="6"/>
  <c r="ET16" i="6" l="1"/>
  <c r="DD6" i="6" l="1"/>
  <c r="DI13"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W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F11" authorId="0" shapeId="0" xr:uid="{00000000-0006-0000-0000-00000C000000}">
      <text>
        <r>
          <rPr>
            <b/>
            <sz val="9"/>
            <color indexed="81"/>
            <rFont val="Tahoma"/>
            <family val="2"/>
          </rPr>
          <t>YULIED.PENARANDA:</t>
        </r>
        <r>
          <rPr>
            <sz val="9"/>
            <color indexed="81"/>
            <rFont val="Tahoma"/>
            <family val="2"/>
          </rPr>
          <t xml:space="preserve">
Año 3</t>
        </r>
      </text>
    </comment>
    <comment ref="CJ11" authorId="0" shapeId="0" xr:uid="{00000000-0006-0000-0000-00000D000000}">
      <text>
        <r>
          <rPr>
            <b/>
            <sz val="9"/>
            <color indexed="81"/>
            <rFont val="Tahoma"/>
            <family val="2"/>
          </rPr>
          <t>YULIED.PENARANDA:</t>
        </r>
        <r>
          <rPr>
            <sz val="9"/>
            <color indexed="81"/>
            <rFont val="Tahoma"/>
            <family val="2"/>
          </rPr>
          <t xml:space="preserve">
Año 4</t>
        </r>
      </text>
    </comment>
    <comment ref="DN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20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14" authorId="0" shapeId="0" xr:uid="{00000000-0006-0000-0100-000022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15" authorId="0" shapeId="0" xr:uid="{00000000-0006-0000-0100-000027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1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3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3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1" authorId="0" shapeId="0" xr:uid="{00000000-0006-0000-0100-000033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2" authorId="0" shapeId="0" xr:uid="{00000000-0006-0000-0100-000034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23" authorId="0" shapeId="0" xr:uid="{00000000-0006-0000-0100-00003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3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3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7" authorId="0" shapeId="0" xr:uid="{00000000-0006-0000-0100-00004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8" authorId="0" shapeId="0" xr:uid="{00000000-0006-0000-0100-000042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9" authorId="0" shapeId="0" xr:uid="{00000000-0006-0000-0100-000043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30" authorId="0" shapeId="0" xr:uid="{00000000-0006-0000-0100-000044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5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46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EAD7EEB-11D2-4A58-8633-D9BBCA2DB368}">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A6E3ED55-5A74-4BC6-8532-62D8DABB3233}">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C1DC78F9-1C7B-4452-BA8A-75803EC3660F}">
      <text>
        <r>
          <rPr>
            <b/>
            <sz val="9"/>
            <color indexed="81"/>
            <rFont val="Tahoma"/>
            <family val="2"/>
          </rPr>
          <t>YULIED.PENARANDA:</t>
        </r>
        <r>
          <rPr>
            <sz val="9"/>
            <color indexed="81"/>
            <rFont val="Tahoma"/>
            <family val="2"/>
          </rPr>
          <t xml:space="preserve">
Relacionar el período del reporte</t>
        </r>
      </text>
    </comment>
    <comment ref="A8" authorId="0" shapeId="0" xr:uid="{E0918E13-285A-429E-BE92-786E964B8033}">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820F2EF3-5DE5-48D0-8107-0B51DFA1F2F6}">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219A7685-877A-4C1E-87E0-CCCCEF642962}">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8D886211-7CDE-451D-87B7-DA1C6D20830A}">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2BD0C5B1-2C6F-4102-9A72-FC045BA1F88D}">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C53BA9B0-8D9A-4A12-91EA-D095DB0CDCDF}">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B01735CF-202A-413F-B20D-E2A1A68E5635}">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53AA0498-EFB7-44A0-94F9-6205E0317C8E}">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98A52180-0422-403F-9281-F30030F70DC5}">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1ACBA063-D4BA-409C-B5B3-768A1FFEEFAD}">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6DEB054C-3121-4AC5-925D-A25FFE68759C}">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DCC1F8C8-23B9-4F36-B622-3C23BCFC52C6}">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85352E3-33D1-419A-B4FD-48F5D56C1854}">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B0896DD1-2A33-4F36-B08D-6E9B69D56193}">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ED6C2D50-EDFA-40AA-B3E1-A61782E904BF}">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14014D19-3A45-481F-AB7A-4B10AA840718}">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9C4BB2F6-FA03-42D9-9E71-7B80AC421F7C}">
      <text>
        <r>
          <rPr>
            <b/>
            <sz val="10"/>
            <color indexed="81"/>
            <rFont val="Tahoma"/>
            <family val="2"/>
          </rPr>
          <t>SPCI:</t>
        </r>
        <r>
          <rPr>
            <sz val="10"/>
            <color indexed="81"/>
            <rFont val="Tahoma"/>
            <family val="2"/>
          </rPr>
          <t xml:space="preserve">
Se relaciona con el seguimiento a la población de acuerdo a la magnitud de la meta.
</t>
        </r>
      </text>
    </comment>
    <comment ref="O17" authorId="0" shapeId="0" xr:uid="{D02E3E44-8E18-4F30-8069-C45015233559}">
      <text>
        <r>
          <rPr>
            <b/>
            <sz val="9"/>
            <color indexed="81"/>
            <rFont val="Tahoma"/>
            <family val="2"/>
          </rPr>
          <t>YULIED.PENARANDA:</t>
        </r>
        <r>
          <rPr>
            <sz val="9"/>
            <color indexed="81"/>
            <rFont val="Tahoma"/>
            <family val="2"/>
          </rPr>
          <t xml:space="preserve">
SEGPLAN REGISTRA 275,389,419</t>
        </r>
      </text>
    </comment>
    <comment ref="R47" authorId="0" shapeId="0" xr:uid="{030A9AB1-AC9F-4B6B-AB48-565DA7BDD8DF}">
      <text>
        <r>
          <rPr>
            <b/>
            <sz val="9"/>
            <color indexed="81"/>
            <rFont val="Tahoma"/>
            <family val="2"/>
          </rPr>
          <t>YULIED.PENARANDA:</t>
        </r>
        <r>
          <rPr>
            <sz val="9"/>
            <color indexed="81"/>
            <rFont val="Tahoma"/>
            <family val="2"/>
          </rPr>
          <t xml:space="preserve">
NO se pudo registrar en SEGPLAN, debido a que es un registro inferior al seguimiento de septiembre de 250.879.204</t>
        </r>
      </text>
    </comment>
    <comment ref="R53" authorId="0" shapeId="0" xr:uid="{B5F38D6A-8276-4546-BE68-9A88816CE522}">
      <text>
        <r>
          <rPr>
            <b/>
            <sz val="9"/>
            <color indexed="81"/>
            <rFont val="Tahoma"/>
            <family val="2"/>
          </rPr>
          <t>YULIED.PENARANDA:</t>
        </r>
        <r>
          <rPr>
            <sz val="9"/>
            <color indexed="81"/>
            <rFont val="Tahoma"/>
            <family val="2"/>
          </rPr>
          <t xml:space="preserve">
No se pudo registrar debido a que es un dato inferior al del reporte de septiembre de 435,201,059</t>
        </r>
      </text>
    </comment>
    <comment ref="R59" authorId="0" shapeId="0" xr:uid="{9B32A5F6-AE9F-4E16-A950-33C2A6896434}">
      <text>
        <r>
          <rPr>
            <b/>
            <sz val="9"/>
            <color indexed="81"/>
            <rFont val="Tahoma"/>
            <family val="2"/>
          </rPr>
          <t>YULIED.PENARANDA:</t>
        </r>
        <r>
          <rPr>
            <sz val="9"/>
            <color indexed="81"/>
            <rFont val="Tahoma"/>
            <family val="2"/>
          </rPr>
          <t xml:space="preserve">
No se pudo actualizar en SEGPLAN, debido a que es un numero menor al seguimiento de septiembre de 345,431,103</t>
        </r>
      </text>
    </comment>
    <comment ref="R65" authorId="0" shapeId="0" xr:uid="{C5E4FAED-57BF-421D-B731-BB5996BA33F1}">
      <text>
        <r>
          <rPr>
            <b/>
            <sz val="9"/>
            <color indexed="81"/>
            <rFont val="Tahoma"/>
            <family val="2"/>
          </rPr>
          <t>YULIED.PENARANDA:</t>
        </r>
        <r>
          <rPr>
            <sz val="9"/>
            <color indexed="81"/>
            <rFont val="Tahoma"/>
            <family val="2"/>
          </rPr>
          <t xml:space="preserve">
No se pudo registrar este valor, debido a que es un registro menor al de septiembre de 355,738,628</t>
        </r>
      </text>
    </comment>
    <comment ref="R77" authorId="0" shapeId="0" xr:uid="{7C54951C-FEE8-46E0-B389-F3EA24208482}">
      <text>
        <r>
          <rPr>
            <b/>
            <sz val="9"/>
            <color indexed="81"/>
            <rFont val="Tahoma"/>
            <family val="2"/>
          </rPr>
          <t>YULIED.PENARANDA:</t>
        </r>
        <r>
          <rPr>
            <sz val="9"/>
            <color indexed="81"/>
            <rFont val="Tahoma"/>
            <family val="2"/>
          </rPr>
          <t xml:space="preserve">
NO se pudo registrar en SEGPLAN, debido a que es un registro inferior al seguimiento de septiembre de 71.936.816</t>
        </r>
      </text>
    </comment>
    <comment ref="R89" authorId="0" shapeId="0" xr:uid="{710810BC-C7FD-4059-9F62-6A69A6EB899A}">
      <text>
        <r>
          <rPr>
            <b/>
            <sz val="9"/>
            <color indexed="81"/>
            <rFont val="Tahoma"/>
            <family val="2"/>
          </rPr>
          <t>YULIED.PENARANDA:</t>
        </r>
        <r>
          <rPr>
            <sz val="9"/>
            <color indexed="81"/>
            <rFont val="Tahoma"/>
            <family val="2"/>
          </rPr>
          <t xml:space="preserve">
No se pudo registrar en SEGPLAN, debido a que es un registro menor que el seguimiento de septiembre de $79,215,600</t>
        </r>
      </text>
    </comment>
    <comment ref="R101" authorId="0" shapeId="0" xr:uid="{ADFF9DF5-3EE9-42CD-AB02-3CF1ABBCFEB8}">
      <text>
        <r>
          <rPr>
            <b/>
            <sz val="9"/>
            <color indexed="81"/>
            <rFont val="Tahoma"/>
            <family val="2"/>
          </rPr>
          <t>YULIED.PENARANDA:</t>
        </r>
        <r>
          <rPr>
            <sz val="9"/>
            <color indexed="81"/>
            <rFont val="Tahoma"/>
            <family val="2"/>
          </rPr>
          <t xml:space="preserve">
No se pudo registrar, debido a que es un registro menor al seguimiento de septiembre de 120,257,329</t>
        </r>
      </text>
    </comment>
    <comment ref="R107" authorId="0" shapeId="0" xr:uid="{8717F340-404D-44D8-9098-F443873FE0AC}">
      <text>
        <r>
          <rPr>
            <b/>
            <sz val="9"/>
            <color indexed="81"/>
            <rFont val="Tahoma"/>
            <family val="2"/>
          </rPr>
          <t>YULIED.PENARANDA:</t>
        </r>
        <r>
          <rPr>
            <sz val="9"/>
            <color indexed="81"/>
            <rFont val="Tahoma"/>
            <family val="2"/>
          </rPr>
          <t xml:space="preserve">
No se registra en SEGPLAN, debido a que es un registro menor al seguimiento de septiembre de 29,436,180</t>
        </r>
      </text>
    </comment>
    <comment ref="R119" authorId="0" shapeId="0" xr:uid="{60B88FAE-BB40-405D-BF19-34598A97D405}">
      <text>
        <r>
          <rPr>
            <b/>
            <sz val="9"/>
            <color indexed="81"/>
            <rFont val="Tahoma"/>
            <family val="2"/>
          </rPr>
          <t>YULIED.PENARANDA:</t>
        </r>
        <r>
          <rPr>
            <sz val="9"/>
            <color indexed="81"/>
            <rFont val="Tahoma"/>
            <family val="2"/>
          </rPr>
          <t xml:space="preserve">
No se pudo registrar en SEGPLAN, debido a que es un registro menor del seguimiento a septiembre de 112,839,541</t>
        </r>
      </text>
    </comment>
    <comment ref="O125" authorId="0" shapeId="0" xr:uid="{E2FE71D6-9A3F-4C32-BF36-0C22D9A10403}">
      <text>
        <r>
          <rPr>
            <b/>
            <sz val="9"/>
            <color indexed="81"/>
            <rFont val="Tahoma"/>
            <family val="2"/>
          </rPr>
          <t>YULIED.PENARANDA:</t>
        </r>
        <r>
          <rPr>
            <sz val="9"/>
            <color indexed="81"/>
            <rFont val="Tahoma"/>
            <family val="2"/>
          </rPr>
          <t xml:space="preserve">
805,630,009</t>
        </r>
      </text>
    </comment>
    <comment ref="R125" authorId="0" shapeId="0" xr:uid="{60CE222D-3CB8-4A7E-A704-62E30DC9E379}">
      <text>
        <r>
          <rPr>
            <b/>
            <sz val="9"/>
            <color indexed="81"/>
            <rFont val="Tahoma"/>
            <family val="2"/>
          </rPr>
          <t>YULIED.PENARANDA:</t>
        </r>
        <r>
          <rPr>
            <sz val="9"/>
            <color indexed="81"/>
            <rFont val="Tahoma"/>
            <family val="2"/>
          </rPr>
          <t xml:space="preserve">
No se registra en SEGPLAN por que es un valor inferior al seguimiento de septiembre</t>
        </r>
      </text>
    </comment>
    <comment ref="R136" authorId="0" shapeId="0" xr:uid="{23A091DB-B353-4EA8-A326-B4C5FCF635EC}">
      <text>
        <r>
          <rPr>
            <b/>
            <sz val="9"/>
            <color indexed="81"/>
            <rFont val="Tahoma"/>
            <family val="2"/>
          </rPr>
          <t>YULIED.PENARANDA:</t>
        </r>
        <r>
          <rPr>
            <sz val="9"/>
            <color indexed="81"/>
            <rFont val="Tahoma"/>
            <family val="2"/>
          </rPr>
          <t xml:space="preserve">
Favor registrar los datos </t>
        </r>
      </text>
    </comment>
    <comment ref="R142" authorId="0" shapeId="0" xr:uid="{4D495949-DD76-4CDB-A24D-F9F6046F3622}">
      <text>
        <r>
          <rPr>
            <b/>
            <sz val="9"/>
            <color indexed="81"/>
            <rFont val="Tahoma"/>
            <family val="2"/>
          </rPr>
          <t>YULIED.PENARANDA:</t>
        </r>
        <r>
          <rPr>
            <sz val="9"/>
            <color indexed="81"/>
            <rFont val="Tahoma"/>
            <family val="2"/>
          </rPr>
          <t xml:space="preserve">
Favor registrar los datos </t>
        </r>
      </text>
    </comment>
    <comment ref="D148" authorId="0" shapeId="0" xr:uid="{41C19D60-A480-442A-B70A-7E4ECD282F4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9" authorId="0" shapeId="0" xr:uid="{D88AB1BB-3FC4-496B-8E5F-706ABA241A4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50" authorId="0" shapeId="0" xr:uid="{5B97F9EF-4A9C-4C1D-8F2F-172E21F0EE43}">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7"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00000000-0006-0000-0400-000012000000}">
      <text>
        <r>
          <rPr>
            <b/>
            <sz val="9"/>
            <color indexed="81"/>
            <rFont val="Tahoma"/>
            <family val="2"/>
          </rPr>
          <t>YULIED.PENARANDA:</t>
        </r>
        <r>
          <rPr>
            <sz val="9"/>
            <color indexed="81"/>
            <rFont val="Tahoma"/>
            <family val="2"/>
          </rPr>
          <t xml:space="preserve">
Vigencia a reportar</t>
        </r>
      </text>
    </comment>
    <comment ref="C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00000000-0006-0000-0400-000016000000}">
      <text>
        <r>
          <rPr>
            <b/>
            <sz val="9"/>
            <color indexed="81"/>
            <rFont val="Tahoma"/>
            <family val="2"/>
          </rPr>
          <t>YULIED.PENARANDA:</t>
        </r>
        <r>
          <rPr>
            <sz val="9"/>
            <color indexed="81"/>
            <rFont val="Tahoma"/>
            <family val="2"/>
          </rPr>
          <t xml:space="preserve">
Corresponde al pago </t>
        </r>
      </text>
    </comment>
    <comment ref="G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2"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00000000-0006-0000-0400-000019000000}">
      <text>
        <r>
          <rPr>
            <b/>
            <sz val="9"/>
            <color indexed="81"/>
            <rFont val="Tahoma"/>
            <family val="2"/>
          </rPr>
          <t>YULIED.PENARANDA:</t>
        </r>
        <r>
          <rPr>
            <sz val="9"/>
            <color indexed="81"/>
            <rFont val="Tahoma"/>
            <family val="2"/>
          </rPr>
          <t xml:space="preserve">
Vigencia a reportar</t>
        </r>
      </text>
    </comment>
    <comment ref="C53"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0000000-0006-0000-0400-00001D000000}">
      <text>
        <r>
          <rPr>
            <b/>
            <sz val="9"/>
            <color indexed="81"/>
            <rFont val="Tahoma"/>
            <family val="2"/>
          </rPr>
          <t>YULIED.PENARANDA:</t>
        </r>
        <r>
          <rPr>
            <sz val="9"/>
            <color indexed="81"/>
            <rFont val="Tahoma"/>
            <family val="2"/>
          </rPr>
          <t xml:space="preserve">
Corresponde al pago </t>
        </r>
      </text>
    </comment>
    <comment ref="G53"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7"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8" authorId="0" shapeId="0" xr:uid="{00000000-0006-0000-0400-000020000000}">
      <text>
        <r>
          <rPr>
            <b/>
            <sz val="9"/>
            <color indexed="81"/>
            <rFont val="Tahoma"/>
            <family val="2"/>
          </rPr>
          <t>YULIED.PENARANDA:</t>
        </r>
        <r>
          <rPr>
            <sz val="9"/>
            <color indexed="81"/>
            <rFont val="Tahoma"/>
            <family val="2"/>
          </rPr>
          <t xml:space="preserve">
Vigencia a reportar</t>
        </r>
      </text>
    </comment>
    <comment ref="C68"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8"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8"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8" authorId="0" shapeId="0" xr:uid="{00000000-0006-0000-0400-000024000000}">
      <text>
        <r>
          <rPr>
            <b/>
            <sz val="9"/>
            <color indexed="81"/>
            <rFont val="Tahoma"/>
            <family val="2"/>
          </rPr>
          <t>YULIED.PENARANDA:</t>
        </r>
        <r>
          <rPr>
            <sz val="9"/>
            <color indexed="81"/>
            <rFont val="Tahoma"/>
            <family val="2"/>
          </rPr>
          <t xml:space="preserve">
Corresponde al pago </t>
        </r>
      </text>
    </comment>
    <comment ref="G68"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82"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27000000}">
      <text>
        <r>
          <rPr>
            <b/>
            <sz val="9"/>
            <color indexed="81"/>
            <rFont val="Tahoma"/>
            <family val="2"/>
          </rPr>
          <t>YULIED.PENARANDA:</t>
        </r>
        <r>
          <rPr>
            <sz val="9"/>
            <color indexed="81"/>
            <rFont val="Tahoma"/>
            <family val="2"/>
          </rPr>
          <t xml:space="preserve">
Vigencia a reportar</t>
        </r>
      </text>
    </comment>
    <comment ref="B83"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1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3" authorId="0" shapeId="0" xr:uid="{00000000-0006-0000-0400-000039000000}">
      <text>
        <r>
          <rPr>
            <b/>
            <sz val="9"/>
            <color indexed="81"/>
            <rFont val="Tahoma"/>
            <family val="2"/>
          </rPr>
          <t>YULIED.PENARANDA:</t>
        </r>
        <r>
          <rPr>
            <sz val="9"/>
            <color indexed="81"/>
            <rFont val="Tahoma"/>
            <family val="2"/>
          </rPr>
          <t xml:space="preserve">
Vigencia a reportar</t>
        </r>
      </text>
    </comment>
    <comment ref="B11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27"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8" authorId="0" shapeId="0" xr:uid="{00000000-0006-0000-0400-000042000000}">
      <text>
        <r>
          <rPr>
            <b/>
            <sz val="9"/>
            <color indexed="81"/>
            <rFont val="Tahoma"/>
            <family val="2"/>
          </rPr>
          <t>YULIED.PENARANDA:</t>
        </r>
        <r>
          <rPr>
            <sz val="9"/>
            <color indexed="81"/>
            <rFont val="Tahoma"/>
            <family val="2"/>
          </rPr>
          <t xml:space="preserve">
Vigencia a reportar</t>
        </r>
      </text>
    </comment>
    <comment ref="B128"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8"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8"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8"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8"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8"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8"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42"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3" authorId="0" shapeId="0" xr:uid="{00000000-0006-0000-0400-00004B000000}">
      <text>
        <r>
          <rPr>
            <b/>
            <sz val="9"/>
            <color indexed="81"/>
            <rFont val="Tahoma"/>
            <family val="2"/>
          </rPr>
          <t>YULIED.PENARANDA:</t>
        </r>
        <r>
          <rPr>
            <sz val="9"/>
            <color indexed="81"/>
            <rFont val="Tahoma"/>
            <family val="2"/>
          </rPr>
          <t xml:space="preserve">
Vigencia a reportar</t>
        </r>
      </text>
    </comment>
    <comment ref="B143"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3"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3"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3"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3"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3"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3"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56" authorId="0" shapeId="0" xr:uid="{00000000-0006-0000-0400-00005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7" authorId="0" shapeId="0" xr:uid="{00000000-0006-0000-0400-000054000000}">
      <text>
        <r>
          <rPr>
            <b/>
            <sz val="9"/>
            <color indexed="81"/>
            <rFont val="Tahoma"/>
            <family val="2"/>
          </rPr>
          <t>YULIED.PENARANDA:</t>
        </r>
        <r>
          <rPr>
            <sz val="9"/>
            <color indexed="81"/>
            <rFont val="Tahoma"/>
            <family val="2"/>
          </rPr>
          <t xml:space="preserve">
Vigencia a reportar</t>
        </r>
      </text>
    </comment>
    <comment ref="B157"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7"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7"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7" authorId="0" shapeId="0" xr:uid="{00000000-0006-0000-0400-00005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7" authorId="0" shapeId="0" xr:uid="{00000000-0006-0000-0400-00005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7" authorId="0" shapeId="0" xr:uid="{00000000-0006-0000-0400-00005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7" authorId="0" shapeId="0" xr:uid="{00000000-0006-0000-0400-00005B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400-00005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3" authorId="0" shapeId="0" xr:uid="{00000000-0006-0000-0400-00005D000000}">
      <text>
        <r>
          <rPr>
            <b/>
            <sz val="9"/>
            <color indexed="81"/>
            <rFont val="Tahoma"/>
            <family val="2"/>
          </rPr>
          <t>YULIED.PENARANDA:</t>
        </r>
        <r>
          <rPr>
            <sz val="9"/>
            <color indexed="81"/>
            <rFont val="Tahoma"/>
            <family val="2"/>
          </rPr>
          <t xml:space="preserve">
Vigencia a reportar</t>
        </r>
      </text>
    </comment>
    <comment ref="B173" authorId="0" shapeId="0" xr:uid="{00000000-0006-0000-0400-00005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400-00005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3" authorId="0" shapeId="0" xr:uid="{00000000-0006-0000-0400-00006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3" authorId="0" shapeId="0" xr:uid="{00000000-0006-0000-0400-000061000000}">
      <text>
        <r>
          <rPr>
            <b/>
            <sz val="9"/>
            <color indexed="81"/>
            <rFont val="Tahoma"/>
            <family val="2"/>
          </rPr>
          <t>YULIED.PENARANDA:</t>
        </r>
        <r>
          <rPr>
            <sz val="9"/>
            <color indexed="81"/>
            <rFont val="Tahoma"/>
            <family val="2"/>
          </rPr>
          <t xml:space="preserve">
Descripción concreta del avance, máximo de caracteres 200</t>
        </r>
      </text>
    </comment>
    <comment ref="A212" authorId="0" shapeId="0" xr:uid="{00000000-0006-0000-0400-000062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3" authorId="0" shapeId="0" xr:uid="{00000000-0006-0000-0400-000063000000}">
      <text>
        <r>
          <rPr>
            <b/>
            <sz val="9"/>
            <color indexed="81"/>
            <rFont val="Tahoma"/>
            <family val="2"/>
          </rPr>
          <t>YULIED.PENARANDA:</t>
        </r>
        <r>
          <rPr>
            <sz val="9"/>
            <color indexed="81"/>
            <rFont val="Tahoma"/>
            <family val="2"/>
          </rPr>
          <t xml:space="preserve">
Vigencia a reportar</t>
        </r>
      </text>
    </comment>
    <comment ref="B213" authorId="0" shapeId="0" xr:uid="{00000000-0006-0000-0400-00006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3" authorId="0" shapeId="0" xr:uid="{00000000-0006-0000-0400-00006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3" authorId="0" shapeId="0" xr:uid="{00000000-0006-0000-0400-00006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3"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252" authorId="0" shapeId="0" xr:uid="{00000000-0006-0000-0400-000068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3" authorId="0" shapeId="0" xr:uid="{00000000-0006-0000-0400-000069000000}">
      <text>
        <r>
          <rPr>
            <b/>
            <sz val="9"/>
            <color indexed="81"/>
            <rFont val="Tahoma"/>
            <family val="2"/>
          </rPr>
          <t>YULIED.PENARANDA:</t>
        </r>
        <r>
          <rPr>
            <sz val="9"/>
            <color indexed="81"/>
            <rFont val="Tahoma"/>
            <family val="2"/>
          </rPr>
          <t xml:space="preserve">
Vigencia a reportar</t>
        </r>
      </text>
    </comment>
    <comment ref="B253" authorId="0" shapeId="0" xr:uid="{00000000-0006-0000-04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3" authorId="0" shapeId="0" xr:uid="{00000000-0006-0000-04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3" authorId="0" shapeId="0" xr:uid="{00000000-0006-0000-04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3" authorId="0" shapeId="0" xr:uid="{00000000-0006-0000-0400-00006D000000}">
      <text>
        <r>
          <rPr>
            <b/>
            <sz val="9"/>
            <color indexed="81"/>
            <rFont val="Tahoma"/>
            <family val="2"/>
          </rPr>
          <t>YULIED.PENARANDA:</t>
        </r>
        <r>
          <rPr>
            <sz val="9"/>
            <color indexed="81"/>
            <rFont val="Tahoma"/>
            <family val="2"/>
          </rPr>
          <t xml:space="preserve">
Descripción concreta del avance, máximo de caracteres 200</t>
        </r>
      </text>
    </comment>
    <comment ref="A290" authorId="0" shapeId="0" xr:uid="{00000000-0006-0000-0400-00006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1" authorId="0" shapeId="0" xr:uid="{00000000-0006-0000-0400-00006F000000}">
      <text>
        <r>
          <rPr>
            <b/>
            <sz val="9"/>
            <color indexed="81"/>
            <rFont val="Tahoma"/>
            <family val="2"/>
          </rPr>
          <t>YULIED.PENARANDA:</t>
        </r>
        <r>
          <rPr>
            <sz val="9"/>
            <color indexed="81"/>
            <rFont val="Tahoma"/>
            <family val="2"/>
          </rPr>
          <t xml:space="preserve">
Vigencia a reportar</t>
        </r>
      </text>
    </comment>
    <comment ref="B291" authorId="0" shapeId="0" xr:uid="{00000000-0006-0000-0400-00007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1" authorId="0" shapeId="0" xr:uid="{00000000-0006-0000-0400-000071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1" authorId="0" shapeId="0" xr:uid="{00000000-0006-0000-0400-000072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1" authorId="0" shapeId="0" xr:uid="{00000000-0006-0000-0400-000073000000}">
      <text>
        <r>
          <rPr>
            <b/>
            <sz val="9"/>
            <color indexed="81"/>
            <rFont val="Tahoma"/>
            <family val="2"/>
          </rPr>
          <t>YULIED.PENARANDA:</t>
        </r>
        <r>
          <rPr>
            <sz val="9"/>
            <color indexed="81"/>
            <rFont val="Tahoma"/>
            <family val="2"/>
          </rPr>
          <t xml:space="preserve">
Descripción concreta del avance, máximo de caracteres 200</t>
        </r>
      </text>
    </comment>
    <comment ref="A305" authorId="0" shapeId="0" xr:uid="{00000000-0006-0000-0400-000074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6" authorId="0" shapeId="0" xr:uid="{00000000-0006-0000-0400-000075000000}">
      <text>
        <r>
          <rPr>
            <b/>
            <sz val="9"/>
            <color indexed="81"/>
            <rFont val="Tahoma"/>
            <family val="2"/>
          </rPr>
          <t>YULIED.PENARANDA:</t>
        </r>
        <r>
          <rPr>
            <sz val="9"/>
            <color indexed="81"/>
            <rFont val="Tahoma"/>
            <family val="2"/>
          </rPr>
          <t xml:space="preserve">
Vigencia a reportar</t>
        </r>
      </text>
    </comment>
    <comment ref="B306" authorId="0" shapeId="0" xr:uid="{00000000-0006-0000-0400-00007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6" authorId="0" shapeId="0" xr:uid="{00000000-0006-0000-0400-000077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6" authorId="0" shapeId="0" xr:uid="{00000000-0006-0000-0400-000078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6" authorId="0" shapeId="0" xr:uid="{00000000-0006-0000-0400-000079000000}">
      <text>
        <r>
          <rPr>
            <b/>
            <sz val="9"/>
            <color indexed="81"/>
            <rFont val="Tahoma"/>
            <family val="2"/>
          </rPr>
          <t>YULIED.PENARANDA:</t>
        </r>
        <r>
          <rPr>
            <sz val="9"/>
            <color indexed="81"/>
            <rFont val="Tahoma"/>
            <family val="2"/>
          </rPr>
          <t xml:space="preserve">
Descripción concreta del avance, máximo de caracteres 200</t>
        </r>
      </text>
    </comment>
    <comment ref="A320" authorId="0" shapeId="0" xr:uid="{00000000-0006-0000-0400-00007A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1" authorId="0" shapeId="0" xr:uid="{00000000-0006-0000-0400-00007B000000}">
      <text>
        <r>
          <rPr>
            <b/>
            <sz val="9"/>
            <color indexed="81"/>
            <rFont val="Tahoma"/>
            <family val="2"/>
          </rPr>
          <t>YULIED.PENARANDA:</t>
        </r>
        <r>
          <rPr>
            <sz val="9"/>
            <color indexed="81"/>
            <rFont val="Tahoma"/>
            <family val="2"/>
          </rPr>
          <t xml:space="preserve">
Vigencia a reportar</t>
        </r>
      </text>
    </comment>
    <comment ref="B321" authorId="0" shapeId="0" xr:uid="{00000000-0006-0000-0400-00007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1" authorId="0" shapeId="0" xr:uid="{00000000-0006-0000-0400-00007D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1" authorId="0" shapeId="0" xr:uid="{00000000-0006-0000-0400-00007E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1" authorId="0" shapeId="0" xr:uid="{00000000-0006-0000-0400-00007F000000}">
      <text>
        <r>
          <rPr>
            <b/>
            <sz val="9"/>
            <color indexed="81"/>
            <rFont val="Tahoma"/>
            <family val="2"/>
          </rPr>
          <t>YULIED.PENARANDA:</t>
        </r>
        <r>
          <rPr>
            <sz val="9"/>
            <color indexed="81"/>
            <rFont val="Tahoma"/>
            <family val="2"/>
          </rPr>
          <t xml:space="preserve">
Descripción concreta del avance, máximo de caracteres 200</t>
        </r>
      </text>
    </comment>
    <comment ref="A335" authorId="0" shapeId="0" xr:uid="{00000000-0006-0000-0400-000080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6" authorId="0" shapeId="0" xr:uid="{00000000-0006-0000-0400-000081000000}">
      <text>
        <r>
          <rPr>
            <b/>
            <sz val="9"/>
            <color indexed="81"/>
            <rFont val="Tahoma"/>
            <family val="2"/>
          </rPr>
          <t>YULIED.PENARANDA:</t>
        </r>
        <r>
          <rPr>
            <sz val="9"/>
            <color indexed="81"/>
            <rFont val="Tahoma"/>
            <family val="2"/>
          </rPr>
          <t xml:space="preserve">
Vigencia a reportar</t>
        </r>
      </text>
    </comment>
    <comment ref="B336" authorId="0" shapeId="0" xr:uid="{00000000-0006-0000-0400-00008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6" authorId="0" shapeId="0" xr:uid="{00000000-0006-0000-0400-00008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6" authorId="0" shapeId="0" xr:uid="{00000000-0006-0000-0400-00008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6" authorId="0" shapeId="0" xr:uid="{00000000-0006-0000-0400-000085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<sst xmlns="http://schemas.openxmlformats.org/spreadsheetml/2006/main" count="3014" uniqueCount="646">
  <si>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</si>
  <si>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</si>
  <si>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</si>
  <si>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</si>
  <si>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</si>
  <si>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</si>
  <si>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</si>
  <si>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</si>
  <si>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</si>
  <si>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</si>
  <si>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</si>
  <si>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</si>
  <si>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</si>
  <si>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</si>
  <si>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</si>
  <si>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</si>
  <si>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</si>
  <si>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</si>
  <si>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</si>
  <si>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</si>
  <si>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</si>
  <si>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</si>
  <si>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</si>
  <si>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</si>
  <si>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</si>
  <si>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</si>
  <si>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</si>
  <si>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</si>
  <si>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</si>
  <si>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</si>
  <si>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</si>
  <si>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</si>
  <si>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</si>
  <si>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</si>
  <si>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</si>
  <si>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</si>
  <si>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</si>
  <si>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</si>
  <si>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</si>
  <si>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</si>
  <si>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</si>
  <si>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</si>
  <si>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</si>
  <si>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</si>
  <si>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</si>
  <si>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</si>
  <si>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</si>
  <si>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</si>
  <si>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</si>
  <si>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</si>
  <si>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</si>
  <si>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</si>
  <si>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</si>
  <si>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</si>
  <si>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</si>
  <si>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</si>
  <si>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</si>
  <si>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</si>
  <si>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</si>
  <si>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</si>
  <si>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</si>
  <si>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</si>
  <si>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</si>
  <si>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</si>
  <si>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</si>
  <si>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</si>
  <si>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</si>
  <si>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</si>
  <si>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</si>
  <si>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</si>
  <si>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</si>
  <si>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</si>
  <si>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</si>
  <si>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</si>
  <si>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</si>
  <si>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</si>
  <si>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</si>
  <si>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</si>
  <si>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</si>
  <si>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</si>
  <si>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</si>
  <si>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</si>
  <si>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</si>
  <si>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</si>
  <si>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</si>
  <si>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</si>
  <si>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</si>
  <si>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</si>
  <si>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</si>
  <si>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</si>
  <si>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</si>
  <si>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</si>
  <si>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</si>
  <si>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</si>
  <si>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</si>
  <si>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</si>
  <si>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</si>
  <si>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</si>
  <si>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</si>
  <si>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</si>
  <si>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</si>
  <si>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</si>
  <si>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</si>
  <si>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</si>
  <si>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</si>
  <si>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</si>
  <si>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</si>
  <si>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</si>
  <si>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</si>
  <si>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</si>
  <si>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</si>
  <si>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</si>
  <si>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</si>
  <si>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</si>
  <si>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</si>
  <si>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</si>
  <si>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</si>
  <si>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</si>
  <si>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</si>
  <si>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</si>
  <si>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</si>
  <si>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</si>
  <si>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</si>
  <si>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</si>
  <si>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</si>
  <si>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</si>
  <si>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</si>
  <si>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</si>
  <si>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</si>
  <si>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</si>
  <si>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</si>
  <si>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</si>
  <si>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</si>
  <si>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</si>
  <si>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</si>
  <si>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</si>
  <si>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</si>
  <si>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</si>
  <si>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</si>
  <si>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</si>
  <si>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</si>
  <si>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</si>
  <si>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</si>
  <si>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</si>
  <si>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</si>
  <si>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</si>
  <si>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</si>
  <si>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</si>
  <si>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</si>
  <si>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</si>
  <si>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</si>
  <si>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</si>
  <si>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</si>
  <si>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</si>
  <si>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</si>
  <si>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</si>
  <si>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</si>
  <si>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</si>
  <si>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</si>
  <si>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</si>
  <si>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</si>
  <si>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</si>
  <si>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</si>
  <si>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</si>
  <si>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</si>
  <si>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</si>
  <si>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</si>
  <si>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</si>
  <si>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</si>
  <si>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</si>
  <si>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</si>
  <si>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</si>
  <si>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</si>
  <si>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</si>
  <si>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</si>
  <si>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</si>
  <si>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</si>
  <si>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</si>
  <si>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</si>
  <si>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</si>
  <si>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</si>
  <si>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</si>
  <si>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</si>
  <si>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</si>
  <si>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</si>
  <si>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</si>
  <si>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</si>
  <si>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</si>
  <si>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</si>
  <si>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</si>
  <si>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</si>
  <si>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</si>
  <si>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</si>
  <si>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</si>
  <si>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</si>
  <si>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</si>
  <si>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</si>
  <si>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</si>
  <si>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</si>
  <si>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</si>
  <si>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</si>
  <si>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</si>
  <si>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</si>
  <si>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</si>
  <si>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</si>
  <si>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</si>
  <si>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</si>
  <si>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</si>
  <si>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</si>
  <si>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</si>
  <si>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</si>
  <si>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</si>
  <si>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</si>
  <si>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</si>
  <si>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</si>
  <si>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</si>
  <si>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</si>
  <si>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</si>
  <si>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</si>
  <si>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</si>
  <si>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</si>
  <si>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</si>
  <si>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</si>
  <si>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</si>
  <si>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</si>
  <si>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</si>
  <si>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</si>
  <si>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</si>
  <si>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</si>
  <si>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</si>
  <si>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</si>
  <si>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</si>
  <si>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</si>
  <si>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</si>
  <si>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</si>
  <si>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</si>
  <si>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</si>
  <si>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</si>
  <si>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</si>
  <si>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</si>
  <si>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</si>
  <si>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</si>
  <si>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</si>
  <si>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</si>
  <si>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</si>
  <si>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</si>
  <si>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</si>
  <si>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</si>
  <si>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</si>
  <si>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</si>
  <si>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</si>
  <si>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</si>
  <si>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</si>
  <si>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</si>
  <si>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</si>
  <si>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</si>
  <si>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</si>
  <si>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</si>
  <si>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</si>
  <si>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</si>
  <si>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</si>
  <si>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</si>
  <si>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</si>
  <si>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</si>
  <si>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</si>
  <si>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</si>
  <si>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</si>
  <si>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</si>
  <si>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</si>
  <si>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</si>
  <si>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</si>
  <si>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</si>
  <si>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</si>
  <si>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</si>
  <si>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</si>
  <si>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</si>
  <si>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</si>
  <si>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</si>
  <si>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</si>
  <si>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</si>
  <si>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</si>
  <si>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</si>
  <si>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</si>
  <si>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</si>
  <si>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</si>
  <si>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</si>
  <si>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</si>
  <si>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</si>
  <si>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</si>
  <si>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</si>
  <si>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</si>
  <si>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</si>
  <si>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</si>
  <si>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</si>
  <si>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</si>
  <si>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</si>
  <si>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</si>
  <si>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</si>
  <si>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</si>
  <si>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</si>
  <si>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</si>
  <si>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</si>
  <si>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</si>
  <si>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</si>
  <si>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</si>
  <si>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</si>
  <si>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</si>
  <si>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</si>
  <si>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</si>
  <si>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</si>
  <si>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</si>
  <si>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</si>
  <si>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</si>
  <si>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</si>
  <si>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</si>
  <si>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</si>
  <si>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</si>
  <si>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</si>
  <si>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</si>
  <si>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</si>
  <si>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</si>
  <si>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</si>
  <si>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</si>
  <si>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</si>
  <si>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</si>
  <si>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</si>
  <si>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</si>
  <si>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</si>
  <si>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</si>
  <si>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</si>
  <si>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</si>
  <si>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</si>
  <si>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</si>
  <si>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</si>
  <si>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</si>
  <si>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</si>
  <si>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</si>
  <si>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</si>
  <si>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</si>
  <si>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</si>
  <si>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</si>
  <si>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</si>
  <si>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</si>
  <si>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</si>
  <si>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</si>
  <si>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</si>
  <si>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</si>
  <si>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</si>
  <si>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</si>
  <si>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</si>
  <si>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</si>
  <si>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</si>
  <si>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</si>
  <si>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</si>
  <si>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</si>
  <si>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</si>
  <si>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</si>
  <si>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</si>
  <si>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</si>
  <si>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</si>
  <si>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</si>
  <si>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</si>
  <si>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</si>
  <si>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</si>
  <si>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Versión: 14</t>
  </si>
  <si>
    <t>Se agregan  en el componente de gestión y de inversión nuevas columnas para establecer más patrones de medición</t>
  </si>
  <si>
    <t>Controlar la disposición adecuada 43.000.000 de toneladas y promover el aprovechamiento de 11.000.000 de toneladas de residuos peligrosos, especiales y de manejo diferenciado</t>
  </si>
  <si>
    <t>Número de toneladas de residuos peligrosos, ordinarios, especiales y/o de manejo diferenciado controlados adecuadamente.</t>
  </si>
  <si>
    <t>Número de toneladas de residuos peligrosos, ordinarios, especiales y/o de manejo diferenciado aprovechados</t>
  </si>
  <si>
    <t>Toneladas</t>
  </si>
  <si>
    <t>suma</t>
  </si>
  <si>
    <t>Subdirección de Control Ambiental al Sector Público</t>
  </si>
  <si>
    <t>7702 - Control, evaluación, seguimiento y promoción a la cadena de gestión de residuos.</t>
  </si>
  <si>
    <t>2- Cambiar nuestros hábitos de vida para reverdecer a Bogotá y adaptarnos y mitigar la crisis climática</t>
  </si>
  <si>
    <t>38 - Ecoeficiencia, reciclaje, manejo de residuos e inclusión de la población recicladora.</t>
  </si>
  <si>
    <t>Optimizar esfuerzos y recursos, con el fin de lograr una adecuada disposición de los residuos generados en el distrito, mejorando la calidad ambiental urbana.</t>
  </si>
  <si>
    <t>1. Control a la gestión de residuos</t>
  </si>
  <si>
    <t>Formular e implementar 1 programa de actividades de evaluación, control y seguimiento ambiental encaminadas a la adecuada disposición y aprovechamiento de residuos en Bogotá.</t>
  </si>
  <si>
    <t>Constante</t>
  </si>
  <si>
    <t>2. Sancionatorio</t>
  </si>
  <si>
    <t>Atender el 100 porciento de los conceptos técnicos que recomiendan actuaciones administrativas sancionatorias durante la vigencia para mejorar la eficiencia del proceso sancionatorio ambiental.</t>
  </si>
  <si>
    <t>Suma</t>
  </si>
  <si>
    <t>3. Consumo sostenible</t>
  </si>
  <si>
    <t>Desarrollar 47 proyectos de economía circular para cerrar el ciclo de vida de los materiales</t>
  </si>
  <si>
    <t>Formular e implementar un programa de actividades de evaluación, control y seguimiento ambiental encaminadas a la adecuada disposición y aprovechamiento de residuos en Bogotá.</t>
  </si>
  <si>
    <t>1. Realizar la priorización y definición de actividades y usuarios a controlar entre la Subdirección de Control Ambiental al Sector Público y la Subdirección del Recurso Hídrico y del Suelo.</t>
  </si>
  <si>
    <t>X</t>
  </si>
  <si>
    <t>5. Controlar la disposición adecuada de las  toneladas de residuos peligrosos programadas para la Subdirección del Recurso Hídrico y del Suelo.</t>
  </si>
  <si>
    <t>2. Atender el 100% de los conceptos técnicos que recomiendan actuaciones administrativas sancionatorias durante la vigencia para mejorar la eficiencia del proceso sancionatorio ambiental.</t>
  </si>
  <si>
    <t>8. Acoger jurídicamente los conceptos técnicos mediante la proyección de los actos administrativos ambientales de carácter sancionatorio</t>
  </si>
  <si>
    <t>3. Desarrollar 47 proyectos de economía circular para cerrar el ciclo de vida de los materiales</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</si>
  <si>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</si>
  <si>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GIRO VIGENCIA</t>
  </si>
  <si>
    <t>Optimizar esfuerzos y recursos, con el fin de lograr el aprovechamiento de los residuos generados en el distrito, mejorando la calidad ambiental urbana.</t>
  </si>
  <si>
    <r>
      <rPr>
        <sz val="12"/>
        <rFont val="Arial"/>
        <family val="2"/>
      </rPr>
      <t xml:space="preserve">PROGRAMACIÓN, ACTUALIZACIÓN Y SEGUIMIENTO DEL PLAN DE ACCIÓN
Actualización y seguimiento a la </t>
    </r>
    <r>
      <rPr>
        <b/>
        <sz val="12"/>
        <rFont val="Arial"/>
        <family val="2"/>
      </rPr>
      <t>Territorialización</t>
    </r>
  </si>
  <si>
    <t>6. POBLACIÓN</t>
  </si>
  <si>
    <t>6.10 NÚMERO DE PERSONAS POR GRUPOS EtonICOS</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</si>
  <si>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</si>
  <si>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residuos ambientales en el Distrito Capital.</t>
  </si>
  <si>
    <t>Municipios - 11001 - BOGOTA D.C. [BOGOTA] - Propios</t>
  </si>
  <si>
    <t xml:space="preserve"> Incrementar el aprovechamiento y el control sobre la disposición de residuos peligrosos, especiales, ordinarios y de manejo diferenciado</t>
  </si>
  <si>
    <t>Servicio de apoyo técnico a la gestión integral de residuos sólidos</t>
  </si>
  <si>
    <t>Instrumentos técnicos generados</t>
  </si>
  <si>
    <t>Número</t>
  </si>
  <si>
    <t>Inversión - Adquisición de Bienes y Servicios: Formular e implementar un programa de actividades de evaluación, control y seguimiento ambiental encaminadas a la adecuada disposición y aprovechamiento de residuos en Bogotá</t>
  </si>
  <si>
    <t>No se reporta avance durante el periodo ya que las acciones se han desarrollado con recursos de la reserva</t>
  </si>
  <si>
    <t>Inversión - Adquisición de Bienes y Servicios: Atender el 100% de los conceptos técnicos que recomiendan actuaciones administrativas sancionatorias durante la vigencia para mejorar la eficiencia del proceso sancionatorio ambiental</t>
  </si>
  <si>
    <t>Inversión - Adquisición de Bienes y Servicios: Desarrollar 47 proyectos de economía circular para cerrar el ciclo de vida de los materiales</t>
  </si>
  <si>
    <t>III ACTIVIDADES SUIFT (PRESUPUESTO) VIGENCIA 2022</t>
  </si>
  <si>
    <t>PRESUPUESTO VIGENCIA SUIFP 2022</t>
  </si>
  <si>
    <t>PRESUPUESTO
OBLIGADO (GIRADO) 2022</t>
  </si>
  <si>
    <t>Instrumentos de asistencia técnica desarrollados</t>
  </si>
  <si>
    <t xml:space="preserve">A mayo de 2021 se reporta avance del 0,42  
-Priorización y definición de actividades y usuarios a controlar: 0,1
-Ejecución de Actuaciones Técnicas y administrativas de evaluación control y seguimiento:  0,20
-Controlar la disposición adecuada de residuos : 0,049
-Controlar el aprovechamiento de residuos : 0,047
-Informe eficiencia de Actuaciones Técnicas y administrativas de evaluación control y seguimiento: 0,025
</t>
  </si>
  <si>
    <t xml:space="preserve">Para el cumplimiento de las regulaciones y control a la gestión de residuos, la Secretaría Distrital de Ambiente ha atendido el 84,05% de los conceptos técnicos que recomiendan una actuación administrativa sancionatoria y el 0,72 % de magnitud física pendiente por atender de la vigencia 2020
</t>
  </si>
  <si>
    <t xml:space="preserve">A mayo de 2021 se ha dado inicio y se presentan avances en 11 proyectos de economía circular para cerrar el ciclo de vida de los materiales 
</t>
  </si>
  <si>
    <t>Se elaboró el  programa de actividades de evaluación, control y seguimiento ambiental encaminadas a la adecuada disposición y aprovechamiento de residuos en Bogotá.</t>
  </si>
  <si>
    <t xml:space="preserve">A junio de 2021 se reporta avance del 0,51  soportado asi:
-Priorización y definición de actividades y usuarios a controlar: 0,1
-Ejecución de Actuaciones Técnicas y administrativas de evaluación control y seguimiento:  0,26
-Controlar la disposición adecuada de residuos : 0,060
-Controlar el aprovechamiento de residuos : 0,060
-Informe eficiencia de Actuaciones Técnicas y administrativas de evaluación control y seguimiento: 0,032
</t>
  </si>
  <si>
    <t xml:space="preserve">Para el cumplimiento de las regulaciones y control a la gestión de residuos, la Secretaría Distrital de Ambiente ha atendido el 91,4% de los conceptos técnicos que recomiendan una actuación administrativa sancionatoria y el 0,72 % de magnitud física pendiente por atender de la vigencia 2020
</t>
  </si>
  <si>
    <t xml:space="preserve">A junio de 2021 se ha dado inicio y se presentan avances en 11 proyectos de economía circular para cerrar el ciclo de vida de los materiales 
</t>
  </si>
  <si>
    <t>A julio de 2021 se reporta un avance del 0,59 así: 
-Priorización y definición de actividades y usuarios a controlar: 0,1
Enero  2021, con recursos de reserva se realizó la formulación del programa para el año 2021.
Febrero  2021 se aprobó la formulación del programa (informe técnico No 00185 del 3/02/2021) y se inició su implementación.
-Ejecución de actuaciones técnicas y administrativas de evaluación control y seguimiento:  0,32
A julio de 2021 se realizaron 11.345 actuaciones técnicas de evaluación, control y seguimiento a la adecuada disposición y aprovechamiento de residuos en Bogotá de las cuales 1.093 aportan  a  ton con disposiciòn adecuada, 1.407 a ton aprovechadas y las restantes 8.845 hacen parte de acciones de seguimiento al cumplimiento de la normatividad ambiental relacionada con Residuos.
Residuos de Construcción y Demolición RCD – Obras: 2.007 acciones (428 aportan al control de ton dispuestas y 286 a ton aprovechadas)
Residuos hospitalarios y similares: 2.795 acciones (379 aportan a ton dispuestas y 309 a ton aprovechadas)
RCD - proyectos especiales de infraestructura: 607 acciones (59 aportan a ton dispuestas y 45 a aprovechadas)
Residuos especiales entidades públicas: 185 acciones (25 aportan a ton dispuestas y 53 a ton aprovechadas)
Residuos llantas usadas: 2.746 acciones (714 aportan a tons aprovechadas) 
Control y vigilancia a RESPEL: 3.005 acciones (202 aportan a tons dispuestas)
-Controlar la disposición adecuada de residuos especiales, peligrosos, ordinarios y de manejo diferenciado: 0,071
-Controlar el aprovechamiento de residuos especiales, peligrosos, ordinarios y de manejo diferenciado: 0,069
Las actuaciones técnicas permitieron controlar 5.968.884,58 ton. De las cuales 4.757.610,69 ton aportan a la disposición adecuada y 1.211.273,89   ton al aprovechamiento de residuos peligrosos, ordinarios, especiales y/o de manejo diferenciado.
-Reporte y consolidación a junio de 2021 de Informe eficiencia de Actuaciones Técnicas y administrativas de evaluación control y seguimiento: 0,039</t>
  </si>
  <si>
    <t>Para el cumplimiento de las regulaciones y control a la gestión de residuos, la Secretaría Distrital de Ambiente durante los meses comprendidos entre enero a julio del año 2021, ha atendido el 90,2%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Total, avance magnitud vigencia 2021: 13.13% 
Total, avance magnitud reserva 2020: 0,72 %</t>
  </si>
  <si>
    <t>A JULIO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50%.
Ecolecta (Permanente) busca culturizar y promover a la ciudadanía sobre la disposición adecuada de residuos peligrosos. Avance: 74% 
Articulación de la ciudadanía para la gestión de residuos en propiedad horizontal busca evitar la gestión inadecuada de aceites usados en el sector residencial evitando taponamiento de tuberías y fuentes hídricas. Avance: 58,25 %
Red de economía circular: Busca disminuir la deficiencia en el flujo de información sobre los productos, servicios, procesos productivos y normatividad, relacionados con la producción y el consumo Sostenible. Avance: 65%
Caja de herramientas:  Su fin es culturizar y promover la disposición adecuada de residuos peligrosos. Avance: 61%
Capacitación para el crecimiento verde:  Fortalece el capital humano para la transición hacia el crecimiento verde, uno de los temas relevantes es el manejo responsable de los materiales y residuos en los actores de la cadena de valor. Avance: 58,25%
Actualización y desarrollo del plan de gestión integral de residuos peligroso PGIRP de Bogotá: Su objetivo es la actualización de un plan actualizado. Avance: 62%
Operación al registro de Aceite Vegetal Usado Inadecuada evita la inadecuada disposición de este residuo. Avance: 65%
Operación al registro acopiadores de llantas usadas: Busca atender los inconvenientes por la inadecuada disposición de este residuo. Avance: 65%
Difusión e información sobre economía circular. Avance: 33%
Promover el consumo responsable: busca promover estilos de consumo sostenibles. Avance: 60%
Activación 12.21 20%</t>
  </si>
  <si>
    <t>A septiembre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76% 
Articulación de la ciudadanía para la gestión de residuos en propiedad horizontal busca evitar la gestión inadecuada de aceites usados en el sector residencial evitando taponamiento de tuberías y fuentes hídricas. Avance: 75%
Red de economía circular: Busca disminuir la deficiencia en el flujo de información sobre los productos, servicios, procesos productivos y normatividad, relacionados con la producción y el consumo Sostenible. Avance: 70%
Caja de herramientas:  Su fin es culturizar y promover la disposición adecuada de residuos peligrosos. Avance: 74%
Capacitación para el crecimiento verde:  Fortalece el capital humano para la transición hacia el crecimiento verde, uno de los temas relevantes es el manejo responsable de los materiales y residuos en los actores de la cadena de valor. Avance: 76%
Actualización y desarrollo del plan de gestión integral de residuos peligroso PGIRP de Bogotá: Su objetivo es la actualización de un plan actualizado. Avance: 66%
Operación al registro de Aceite Vegetal Usado Inadecuada evita la inadecuada disposición de este residuo. Avance: 74%
Operación al registro acopiadores de llantas usadas: Busca atender los inconvenientes por la inadecuada disposición de este residuo. Avance: 73%
Difusión e información sobre economía circular. Avance: 38%
Promover el consumo responsable: busca promover estilos de consumo sostenibles. Avance: 60 %
Activación 12.21 47 %</t>
  </si>
  <si>
    <t>A septiembre de 2021 se reporta un avance del 0,77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0,43
A septiembre de 2021 se realizaron 15.052 actuaciones técnicas, de las cuales 1.631 aportan a disposición adecuada, 1.944 a ton aprovechadas y 11.477 hacen parte de acciones de seguimiento al cumplimiento de la normatividad ambiental relacionada con residuos así: 
Residuos de Construcción y Demolición RCD – obras: 2.560 acciones (599 aportan al control de ton dispuestas y 376 a ton aprovechadas)
Residuos hospitalarios y similares: 3.548 acciones (646 aportan a ton dispuestas y 545 a ton aprovechadas)
RCD - proyectos especiales de infraestructura: 784 acciones (77 aportan a ton dispuestas y 56 a aprovechadas)
Residuos especiales entidades públicas: 224 acciones (29 aportan a ton dispuestas y 67 a ton aprovechadas)
Residuos llantas usadas: 4.180 acciones (900 aportan a ton aprovechadas) 
Control y vigilancia a RESPEL: 3.756 acciones (280 aportan a ton dispuestas)
-Controlar la disposición adecuada de residuos especiales, peligrosos, ordinarios y de manejo diferenciado: 0,090
-Controlar el aprovechamiento de residuos especiales, peligrosos, ordinarios y de manejo diferenciado: 0,092
Las actuaciones técnicas permitieron controlar 8.062.489,45 ton. De las cuales 6.455.633,09 ton aportan a la disposición adecuada y 1.606.856,36 ton al aprovechamiento de residuos peligrosos, ordinarios, especiales y/o de manejo diferenciado.
-Reporte y consolidación a septiembre de 2021 de Informe eficiencia de actuaciones técnicas y administrativas de evaluación control y seguimiento: 0,053.</t>
  </si>
  <si>
    <t xml:space="preserve">Para el cumplimiento de las regulaciones y control a la gestión de residuos, la Secretaría Distrital de Ambiente durante los meses comprendidos entre enero a septiembre del año 2021, ha atendido el 85,41% de los conceptos técnicos representados en la atención de 82 actos administrativos y el 0,72 % de magnitud física pendiente por atender de la vigencia 2020, distribuida así:
Vigencia: 
N° de Conceptos Técnicos que recomiendan actuaciones administrativas sancionatorias: 96
N° de Conceptos Técnicos atendidos jurídicamente: 82
Reserva: 
N° de Conceptos Técnicos que recomiendan actuaciones administrativas sancionatorias pendientes vigencia 2020: 12
N° de Conceptos Técnicos atendidos jurídicamente pendientes de la vigencia 2020: 12
</t>
  </si>
  <si>
    <t>Se elaboró el  100% programa de actividades de evaluación, control y seguimiento ambiental encaminadas a la adecuada disposición y aprovechamiento de residuos en Bogotá.
Se avanza en 77% la elaboración del documento técnico sobre eficiencia de acciones de evaluación control y seguimiento ambiental en la disposición y aprovechamiento de residuos especiales y peligrosos.</t>
  </si>
  <si>
    <t xml:space="preserve">Se elaboró el  100% programa de actividades de evaluación, control y seguimiento ambiental encaminadas a la adecuada disposición y aprovechamiento de residuos en Bogotá.
</t>
  </si>
  <si>
    <t>A  Noviembre de 2021 se ha dado inicio y se presentan avances en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95% 
Articulación de la ciudadanía para la gestión de residuos en propiedad horizontal busca evitar la gestión inadecuada de aceites usados en el sector residencial evitando taponamiento de tuberías y fuentes hídricas. Avance: 91%
Red de economía circular: Busca disminuir la deficiencia en el flujo de información sobre los productos, servicios, procesos productivos y normatividad, relacionados con la producción y el consumo Sostenible. Avance: 80%
Caja de herramientas:  Su fin es culturizar y promover la disposición adecuada de residuos peligrosos. Avance: 98%
Capacitación para el crecimiento verde:  Fortalece el capital humano para la transición hacia el crecimiento verde, uno de los temas relevantes es el manejo responsable de los materiales y residuos en los actores de la cadena de valor. Avance: 91%
Actualización y desarrollo del plan de gestión integral de residuos peligroso PGIRP de Bogotá: Su objetivo es la actualización de un plan actualizado. Avance: 90%
Operación al registro de Aceite Vegetal Usado Inadecuada evita la inadecuada disposición de este residuo. Avance: 95%
Operación al registro acopiadores de llantas usadas: Busca atender los inconvenientes por la inadecuada disposición de este residuo. Avance: 95%
Difusión e información sobre economía circular. Avance: 80%
Promover el consumo responsable: busca promover estilos de consumo sostenibles. Avance: 75%
Activación 12.21 80%
Incentivar los estilos de vida Sostenible  Participación en la mesa nacional de EVS y actividades de articulación interinstitucional sobre EVS 60%</t>
  </si>
  <si>
    <t xml:space="preserve">Para el cumplimiento de las regulaciones y control a la gestión de residuos, la Secretaría Distrital de Ambiente durante lo corrido de la vigencia a noviembre del 2021,  ha atendido el 97% de los conceptos técnicos representados en la atención de 100 actos administrativos y el 0,72 % de magnitud física pendiente por atender de la vigencia 2020, distribuida así:
Vigencia: 
N° de Conceptos Técnicos que recomiendan actuaciones administrativas sancionatorias: 103
N° de Conceptos Técnicos atendidos jurídicamente: 100
Reserva: 
N° de Conceptos Técnicos que recomiendan actuaciones administrativas sancionatorias pendientes vigencia 2020: 12
N° de Conceptos Técnicos atendidos jurídicamente pendientes de la vigencia 2020: 12
Total, avance magnitud vigencia 2021: 22,22% 
Total, avance magnitud reserva 2020: 0,72 % </t>
  </si>
  <si>
    <t xml:space="preserve">A noviembre  de 2021 se reporta un avance del 0,90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0,528
A noviembre de 2021 se realizaron 19.035 actuaciones técnicas, de las cuales 2.277 aportan a disposición adecuada, 2.875 a ton aprovechadas y 13.883 hacen parte de acciones de seguimiento al cumplimiento de la normatividad ambiental relacionada con residuos así: 
Residuos de Construcción y Demolición RCD – obras: 3.314 acciones (746 aportan al control de ton dispuestas y 457 a ton aprovechadas)
Residuos hospitalarios y similares: 4.183 acciones (1.069 aportan a ton dispuestas y 899 a ton aprovechadas)
RCD - proyectos especiales de infraestructura: 925 acciones (91 aportan a ton dispuestas y 63 a aprovechadas)
Residuos especiales entidades públicas: 264 acciones (32 aportan a ton dispuestas y 70 a ton aprovechada
Residuos llantas usadas: 6.161 acciones (1.386 aportan a ton aprovechadas) 
Control y vigilancia a RESPEL: 4.188 acciones (339 aportan a ton dispuestas)
-Controlar la disposición adecuada de residuos especiales, peligrosos, ordinarios y de manejo diferenciado: 0,011
-Controlar el aprovechamiento de residuos especiales, peligrosos, ordinarios y de manejo diferenciado: 0,010
Las actuaciones técnicas permitieron controlar  9.914.204,67  ton. De las cuales 8.079.331 ton aportan a la disposición adecuada y 1.834.873,67  ton al aprovechamiento de residuos peligrosos, ordinarios, especiales y/o de manejo diferenciado.
-Reporte y consolidación a eficiencia de 2021 de Informe eficiencia de actuaciones técnicas y administrativas de evaluación control y </t>
  </si>
  <si>
    <t>Se elaboró el  100% programa de actividades de evaluación, control y seguimiento ambiental encaminadas a la adecuada disposición y aprovechamiento de residuos en Bogotá.
Se avanza en 92% la elaboración del documento técnico sobre eficiencia de acciones de evaluación control y seguimiento ambiental en la disposición y aprovechamiento de residuos especiales y peligrosos.</t>
  </si>
  <si>
    <t>EJECUTADO ACUMULADO  SEGPLAN
 AÑO 2022</t>
  </si>
  <si>
    <t>EJECUTADO ACUMULADO AL PERIODO
 AÑO 2022</t>
  </si>
  <si>
    <t>Prevenir o mitigar la degradación de áreas de importancia ecológica en la ciudad, actuando a favor de la conservación de los recursos naturales y garantizando la calidad de vida de los habitantes de la ciudad, a través de la implementación de un modelo eficiente y sostenible de gestión de Residuos especiales y peligrosos como son los residuos de Construcción y Demolición -RCD- en Bogotá D.C. residuos hospitalarios y similares entre otros. 
Optimizar esfuerzos y recursos, con el fin de lograr una adecuada disposición de los residuos generados en el distrito, mejorando la calidad ambiental urbana.</t>
  </si>
  <si>
    <t>Fortalecer la gestión y el manejo integral de los Residuos especiales y peligrosos generados en el D.C., mediante la promoción, seguimiento y control a su almacenamiento, aprovechamiento, tratamiento y/o disposición final para mitigar los impactos ambientales asociados
Optimizar esfuerzos y recursos, con el fin de lograr el aprovechamiento de los residuos generados en el Distrito, mejorando la calidad ambiental urbana.</t>
  </si>
  <si>
    <t>2. Ejecutar actuaciones técnicas y administrativas de control a la disposición y aprovechamiento de residuos especiales y peligrosos  a cargo de la Subdirección de Control Ambiental al Sector Público</t>
  </si>
  <si>
    <t>4. Controlar la disposición de residuos  de construcción y demolición, residuos hospitalarios y similares  y de manejo diferenciado  a cargo de la Subdirección de Control Ambiental al Sector Público</t>
  </si>
  <si>
    <t>6. Controlar  el aprovechamiento de  residuos de construcción y demolición, residuos hospitalarios y similares, llantas usadas a cargo de la Subdirección de Control Ambiental al Sector Público</t>
  </si>
  <si>
    <t>Archivo de gestión Subdirección de Control Ambiental al Sector Público - Subdirección del Recurso Hídrico y del Suelo.
https://drive.google.com/drive/folders/1bFS2fXXksDLzCj_9B3_uhuGROH3WgnQZ?usp=sharing</t>
  </si>
  <si>
    <t>3. Ejecutar actuaciones Técnico administrativas de control  a la disposición de residuos peligrosos generados en actividades industriales  a cargo de la Subdirección del Recurso Hídrico y del Suelo.</t>
  </si>
  <si>
    <t>Se considera que el área de influencia de la meta está integrada por la totalidad del área  urbana de la Localidad.</t>
  </si>
  <si>
    <t>ENGATIVA</t>
  </si>
  <si>
    <t>TUNJUELITO</t>
  </si>
  <si>
    <t xml:space="preserve">Localidad </t>
  </si>
  <si>
    <t>ANTONIO NARIÑO</t>
  </si>
  <si>
    <t>BARRIOS UNIDOS</t>
  </si>
  <si>
    <t>BOSA</t>
  </si>
  <si>
    <t>CANDELARIA</t>
  </si>
  <si>
    <t>CHAPINERO</t>
  </si>
  <si>
    <t>CIUDAD BOLIVAR</t>
  </si>
  <si>
    <t>FONTIBON</t>
  </si>
  <si>
    <t>KENNEDY</t>
  </si>
  <si>
    <t>LOS MARTIRES</t>
  </si>
  <si>
    <t>PUENTE ARANDA</t>
  </si>
  <si>
    <t>RAFAEL URIBE URIBE</t>
  </si>
  <si>
    <t>SAN CRISTOBAL</t>
  </si>
  <si>
    <t>SANTA FE</t>
  </si>
  <si>
    <t>SUBA</t>
  </si>
  <si>
    <t>TEUSAQUILLO</t>
  </si>
  <si>
    <t>USAQUEN</t>
  </si>
  <si>
    <t>USME</t>
  </si>
  <si>
    <t>Durante el primer trimestre del 2022 se ha dado inicio a las actividades de gestion establecidas en cada uno de los proyectos  y se presenta el porcentaje de avance de 6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Porcentaje de avance  6%
2.	Programa ECOLECTA: Busca culturizar y promover a la ciudadanía sobre la disposición adecuada de residuos peligrosos.
Porcentaje de avance 12%
3.	Ciudadanía con Estilo Verde: Fortalece el capital humano para la transición hacia el crecimiento verde, uno de los temas relevantes es el manejo responsable de los materiales y residuos en los actores de la cadena de valor
Porcentaje de avance  8%
4.	Modelos de Economía Circular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Porcentaje de avance  5%
Proyectos de articulación de actores para la economía circular
5.	EC para la gestión de RESPEL. Su objetivo es realizar la verificación y seguimiento de actividades establecidas en el PGIRESPEL y realizar la actualización del mismo.
Porcentaje de avance  4%
6.	Instrumentos de gobernanza para la EC. La gobernanza público-privada para generar desarrollo económico sostenible, consiste en la participación de actores públicos, privados, organizaciones y comunidad, con el propósito de generar acuerdos, alianzas y toma de decisiones en torno a la sostenibilidad en el crecimiento económico y desarrollo de la ciudad-región. Para esto se requiere contar con instrumentos de gestión y política ambiental de distinta naturaleza
Porcentaje de avance  0%
Proyectos de promoción del aprovechamiento de residuos peligrosos, especiales
7.	Registro y reporte de tramites. Verificación y seguimiento a tramites de registro de aceite vegetal usado, registro de acopiadores de llantas y registro de empresas transformadoras de envases y empaques. 
Porcentaje de avance 12%</t>
  </si>
  <si>
    <t>toneladas</t>
  </si>
  <si>
    <t>A Marzo de 2022, la Secretaría Distrital de Ambiente controló la disposición adecuada de 567.695 ton y el aprovechamiento de 154.062 ton  de residuos peligrosos, ordinarios, especiales en el D.C.</t>
  </si>
  <si>
    <t>A Marzo de 2022, la Secretaría Distrital de Ambiente controló la gestión adecuada de  2.524.276,92 ton de residuos peligrosos, ordinarios, especialesde los cuales  2.130.126,94 ton corresponden a disposición adecuada  y 394.149,98 ton a  aprovechamiento de residuos  en el D.C.</t>
  </si>
  <si>
    <t>Durante el mes de enero y febrero de 2022, la Subdirección de Control Ambiental al Sector Público junto con la Subdirección del Recurso Hídrico y del Suelo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t>
  </si>
  <si>
    <t>Durante el mes de enero de 2021 se realizó el  proceso contractual para la vinculación de los profesionales que desarrollaran las actividades técnicas y administrativas de evaluación y control, así mismo con el valor ejecutado de la reserva se avanzó en el inicio de la formulación del  programa de actividades de evaluación, control y seguimiento ambiental encaminadas a la adecuada disposición y aprovechamiento de residuos en Bogotá.</t>
  </si>
  <si>
    <t>Para el cumplimiento de las regulaciones y control a la gestión de residuos, la Secretaría Distrital de Ambiente durante el periodo comprendido del 01 al 31 de enero  del 2022, no acogió actuaciones técnicas para generar la actuación administrativa en el marco del cumplimiento del procesos sancionatorio ambiental.</t>
  </si>
  <si>
    <t>Durante el mes de enero del año 2022 no se presenta avances en la magnitud de la meta de acuerdo a lo proyectado, teniendo en cuenta que en el mes de enero se realizo el proceso contractual para la vinculación de los profesionales del grupo de consumo sostenible.</t>
  </si>
  <si>
    <t>A febrero de 2022 se realizaron 1.751 actuaciones técnicas, de las cuales 205 aportan a disposición adecuada, 968 a ton aprovechadas y 578 hacen parte de acciones de seguimiento al cumplimiento de la normatividad ambiental relacionada con residuos. Por grupos de residuos las acciones se distribuyen así: 
Residuos de Construcción y Demolición RCD – obras: 352 acciones (41 aportan al control de ton dispuestas y 41 a ton aprovechadas)
Residuos hospitalarios y similares: 162 acciones (65 aportan a ton dispuestas y 64 a ton aprovechadas)
Residuos infecciosos y químicos.34 (23 aportan a ton dispuestas y 23 a ton aprovechadas)
RCD - proyectos especiales de infraestructura: 88 acciones (6 aportan a ton dispuestas y 6 a aprovechadas)
Evaluación control y seguimiento METRO: 57 (28 aportan a ton dispuestas y 19 a ton aprovechadas)
Residuos especiales entidades públicas: 15 acciones (Ninguna aporta)
Residuos llantas usadas: 880 acciones (815 aportan a ton aprovechadas) 
Control y vigilancia a RESPEL: 163 acciones (42 aportan a ton dispuestas)
-Controlar la disposición adecuada de residuos especiales, peligrosos, ordinarios y de manejo diferenciado: 0,009
-Controlar el aprovechamiento de residuos especiales, peligrosos, ordinarios y de manejo diferenciado: 0,007
Las actuaciones técnicas permitieron controlar  721.667,96  ton. De las cuales 567.695,46 ton aportan a la disposición adecuada y 153.972,50   ton al aprovechamiento de residuos peligrosos, ordinarios, especiales y/o de manejo diferenciado.
-Reporte y consolidación  de Informe eficiencia de actuaciones técnicas y administrativas de evaluación control y seguimiento al mes de febrero de 2022: 0,006</t>
  </si>
  <si>
    <t>Para el cumplimiento de las regulaciones y control a la gestión de residuos, la Secretaría Distrital de Ambiente durante el periodo comprendido del 01 al 28 de febrero del 2022,  acogió 29 actuaciones técnicas para generar la actuación administrativa en el marco del cumplimiento del proceso sancionatorio ambiental, de los 33 conceptos técnicos remitidos.
Frente a la reserva física se avanzó en el mes de enero, acogiendo 1 concepto técnico a través de un acto administrativo, con lo cual se da por cumplido al rezago de 0,18, causado en la vigencia 2021</t>
  </si>
  <si>
    <t>A marzo de 2022 se obtuvo un avance del  0,23 relacionado con: 
-Priorización y definición de actividades y usuarios a controlar: 0,1
Enero 2022: se avanzó en la formulación de 1  programa. En febrero se terminó el documento según informe técnico No  0528 del 28/02/2022 y se empezó su implementación con las siguientes actividades:
-Ejecución de actuaciones técnicas y administrativas de evaluación control y seguimiento: 0,079
A marzo de 2022 se realizaron 3.725 actuaciones técnicas, de las cuales 462 aportan a disposición adecuada, 810 a ton aprovechadas y 2.453 hacen parte de acciones de seguimiento al cumplimiento de la normatividad ambiental relacionada con residuos. Por grupos de residuos las acciones se distribuyen así: 
Residuos de Construcción y Demolición RCD – obras: 665 acciones ( aporta 101 a ton dispuestas y 80 a ton aprovechadas)
Residuos hospitalarios y similares: 346 acciones ( 131 aportan a ton dispuestas y 112 a ton aprovechadas)
Residuos infecciosos y químicos.129 (59 aportan a ton dispuestas y 75 a ton aprovechadas)
RCD - proyectos especiales de infraestructura: 227 acciones (25 aportan a ton dispuestas y 19 a aprovechadas)
Evaluación control y seguimiento METRO: 202 (69 aportan a ton dispuestas y 48 a ton aprovechadas)
Residuos especiales entidades públicas: 54 acciones (6 aportan a ton dispuestas y 9 a ton aprovechadas)
Residuos llantas usadas: 1716 acciones (467 aportan a ton aprovechadas) 
Control y vigilancia a RESPEL: 386 acciones (71 aportan a ton dispuestas)
-Controlar la disposición adecuada de residuos especiales, peligrosos, ordinarios y de manejo diferenciado: 0,022
-Controlar el aprovechamiento de residuos especiales, peligrosos, ordinarios y de manejo diferenciado: 0,017
Las actuaciones técnicas permitieron controlar  2.524.146,50  ton. De las cuales 2.130.126,94 ton aportan a la disposición adecuada y 394.019,56   ton a aprovechamiento.
-Reporte y consolidación  de Informe eficiencia de actuaciones técnicas y administrativas de evaluación control y seguimiento al mes de marzo de 2022: 0,012</t>
  </si>
  <si>
    <t xml:space="preserve">Para el cumplimiento de las regulaciones y control a la gestión de residuos, la Secretaría Distrital de Ambiente durante el periodo comprendido del 01 de febrero al 31 de marzo del 2022, acogió 62 actuaciones técnicas para generar la actuación administrativa en el marco del cumplimiento del proceso sancionatorio ambiental.
</t>
  </si>
  <si>
    <t xml:space="preserve">A  febrero de 2022 se ha dado inicio a las actividades de gestión establecidas en cada uno de los proyectos  y se presenta el porcentaje de avance de 6 proyectos de economía circular para cerrar el ciclo de vida de los materiales </t>
  </si>
  <si>
    <t>A julio de 2022 el avance es  0,58 así: 
-Priorización y definición de actividades y usuarios a controlar: 0,1
-Controlar la disposición adecuada de residuos especiales, peligrosos, ordinarios y de manejo diferenciado: 0,076
-Controlar el aprovechamiento de residuos especiales, peligrosos, ordinarios y de manejo diferenciado: 0,067
-Reporte y consolidación  de Informe eficiencia de actuaciones técnicas y administrativas de evaluación control y seguimiento al mes de julio de 2022: 0,037</t>
  </si>
  <si>
    <t xml:space="preserve">Para el cumplimiento de las regulaciones y control a la gestión de residuos, la Secretaría Distrital de Ambiente durante el periodo comprendido del 01 de enero al 31 de Julio del 2022, acogieron 172 actuaciones técnicas de las cuales se generaron 172 actuaciones administrativas en el marco del cumplimiento del proceso sancionatorio ambiental.
</t>
  </si>
  <si>
    <t xml:space="preserve">A JULIO de 2022 se ha dado inicio a las actividades de gestion establecidas en cada uno de los proyectos se presenta el porcentaje de avance de 7  proyectos de economía circular para cerrar el ciclo de vida de los materiales </t>
  </si>
  <si>
    <t>A junio de 2022 el avance es  0,50 así: 
-Priorización y definición de actividades y usuarios a controlar: 0,1
-Ejecución de actuaciones técnicas y administrativas de evaluación control y seguimiento: 0,251
-Controlar la disposición adecuada de residuos especiales, peligrosos, ordinarios y de manejo diferenciado: 0,050
-Controlar el aprovechamiento de residuos especiales, peligrosos, ordinarios y de manejo diferenciado: 0,064
-Reporte y consolidación  de Informe eficiencia de actuaciones técnicas y administrativas de evaluación control y seguimiento al mes de junio de 2022: 0,031</t>
  </si>
  <si>
    <t>Para el cumplimiento de las regulaciones y control a la gestión de residuos, la Secretaría Distrital de Ambiente a junio de 2022, acogió 136 actuaciones técnicas que  generaron 136 actuaciones administrativas en el marco del cumplimiento del proceso sancionatorio ambiental.</t>
  </si>
  <si>
    <t xml:space="preserve">A Junio de 2022 se ha dado inicio a las actividades de gestion establecidas en cada uno de los proyectos se presenta el porcentaje de avance de 7  proyectos de economía circular para cerrar el ciclo de vida de los materiales </t>
  </si>
  <si>
    <t>A mayo de 2022 se obtuvo un avance del  0,39 relacionado con: 
-Priorización y definición de actividades y usuarios a controlar: 0,1
-Ejecución de actuaciones técnicas y administrativas de evaluación control y seguimiento: 0,175
-Controlar la disposición adecuada de residuos especiales, peligrosos, ordinarios y de manejo diferenciado: 0,050
-Controlar el aprovechamiento de residuos especiales, peligrosos, ordinarios y de manejo diferenciado: 0,042
-Reporte y consolidación  de Informe eficiencia de actuaciones técnicas y administrativas de evaluación control y seguimiento al mes de mayo de 2022: 0,024</t>
  </si>
  <si>
    <t>A abril de 2022 se obtuvo un avance del  0,31 relacionado con: 
-Priorización y definición de actividades y usuarios a controlar: 0,1
-Ejecución de actuaciones técnicas y administrativas de evaluación control y seguimiento: 0,128
-Controlar la disposición adecuada de residuos especiales, peligrosos, ordinarios y de manejo diferenciado: 0,036
-Controlar el aprovechamiento de residuos especiales, peligrosos, ordinarios y de manejo diferenciado: 0,029
-Reporte y consolidación  de Informe eficiencia de actuaciones técnicas y administrativas de evaluación control y seguimiento al mes de abril de 2022: 0,018</t>
  </si>
  <si>
    <t>Para el cumplimiento de las regulaciones y control a la gestión de residuos, la Secretaría Distrital de Ambiente durante el periodo comprendido del 01 de enero al 31 de mayo del 2022, acogieron 117 actuaciones técnicas de las cuales se generaron 117 actuaciones administrativas en el marco del cumplimiento del proceso sancionatorio ambiental.</t>
  </si>
  <si>
    <t>A mayo de 2022 se ha dado inicio a las actividades de gestion establecidas en cada uno de los proyectos se presenta el porcentaje de avance de 7  proyectos de economía circular para cerrar el ciclo de vida de los materiales así:</t>
  </si>
  <si>
    <t>A abril de 2022 se ha dado inicio a las actividades de gestion establecidas en cada uno de los proyectos se presenta el porcentaje de avance de 7  proyectos de economía circular para cerrar el ciclo de vida de los materiales así:
Proyectos de articulación de actores para la economía circular</t>
  </si>
  <si>
    <t>Para el cumplimiento de las regulaciones y control a la gestión de residuos, la Secretaría Distrital de Ambiente durante el periodo comprendido del 01 de enero al 30 de abril del 2022, acogió 76 actuaciones técnicas a partir  de las cuales se generaron 76 actuaciones administrativas en el marco del cumplimiento del proceso sancionatorio ambiental.</t>
  </si>
  <si>
    <t>A Agosto de 2022 el avance es  0,66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0,35
-Controlar la disposición adecuada de residuos especiales, peligrosos, ordinarios y de manejo diferenciado: 0,089
-Controlar el aprovechamiento de residuos especiales, peligrosos, ordinarios y de manejo diferenciado: 0,078
Las actuaciones técnicas permitieron controlar 10.995.310,42 ton. De las cuales 9.181.875,32  ton aportan a la disposición adecuada y 1.813.435,10 ton a aprovechamiento.
-Reporte y consolidación  de Informe eficiencia de actuaciones técnicas y administrativas de evaluación control y seguimiento al mes de Agosto de 2022: 0,044</t>
  </si>
  <si>
    <t>Para el cumplimiento de las regulaciones y control a la gestión de residuos, la Secretaría Distrital de Ambiente durante el periodo comprendido del 01 de enero al 31 de agosto del 2022, se recibieron 198 conceptos técnicos  de los cuales se acogieron y generaron 175 actuaciones administrativas en el marco del cumplimiento del proceso sancionatorio ambiental.</t>
  </si>
  <si>
    <t>A AGOSTOde 2022 se ha dado inicio a las actividades de gestion establecidas en cada uno de los proyectos se presenta el porcentaje de avance de 7  proyectos de economía circular para cerrar el ciclo de vida de los materiales así:
1.	Reciclaton Empresarial: Busca disminuir la disposición inadecuada de residuos peligrosos generados por las empresas públicas y privadas. AVANCE  80%
2.	Ciudadanía con Estilo Verde: Fortalece el capital humano para la transición hacia el crecimiento verde, uno de los temas relevantes es el manejo responsable de los materiales y residuos en los actores de la cadena de valor. AVANCE  69%
3.	Modelos de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AVANCE 60%
4.	EC para la gestión de RESPEL: Su objetivo es realizar la verificación y seguimiento de actividades establecidas en el PGIRESPEL y su actualización. AVANCE 40%
5.	Instrumentos de gobernanza para la EC: La gobernanza público-privada para generar desarrollo económico sostenible. Para esto se requiere contar con instrumentos de gestión y política ambiental de distinta naturaleza. AVANCE 58%
6.	Registro y reporte de tramites: Verificación y seguimiento a tramites de registro de aceite vegetal usado, registro de acopiadores de llantas y registro de empresas transformadoras de envases y empaques. AVANCE  62,5%
7. 	Programa ECOLECTA: Busca culturizar y promover a la ciudadanía sobre la disposición adecuada de residuos peligrosos. AVANCE  60%</t>
  </si>
  <si>
    <t>A Julio de 2022, la Secretaría Distrital de Ambiente controló la gestión adecuada de  9.365.682,8  ton de residuos peligrosos, ordinarios, especialesde los cuales  7.793.594,11 ton corresponden a disposición adecuada  y 1.572.088,69 ton a  aprovechamiento de residuos  en el D.C.</t>
  </si>
  <si>
    <t>A Junio de 2022, la Secretaría Distrital de Ambiente controló la gestión adecuada de  7.681.227,2  ton de residuos peligrosos, ordinarios, especialesde los cuales  6.405.762,13 ton corresponden a disposición adecuada  y 1.275.465,07 ton a  aprovechamiento de residuos  en el D.C.</t>
  </si>
  <si>
    <t>A Agosto de 2022, la Secretaría Distrital de Ambiente controló la gestión adecuada de  10.995.310,42 ton de residuos peligrosos, ordinarios, especialesde los cuales  9.181.875   ton corresponden a disposición adecuada  y 1.813.435,10 ton a  aprovechamiento de residuos  en el D.C.</t>
  </si>
  <si>
    <t xml:space="preserve">Especial: Realizar un adecuado aprovechamiento y control de residuos en Bogotá mediante acciones de evaluación, control y seguimiento desarrolladas en dos o más localidades del Distrito Capital.
</t>
  </si>
  <si>
    <t>ESPECIAL</t>
  </si>
  <si>
    <t xml:space="preserve">Durante el mes de enero y febrero de 2022, la Subdirección de Control Ambiental al Sector Público junto con la Subdirección del Recurso Hídrico y del Suelo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
A agosto se avanza en la consolidación del segundo instrumento </t>
  </si>
  <si>
    <t>A septiembre de 2022 el avance es  0,76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0,42
A septiembre de 2022 se realizaron 20,519 actuaciones técnicas, Por grupos de residuos las acciones se distribuyen así:
Residuos de Construcción y Demolición RCD – obras: 2.833
Residuos hospitalarios y similares: 4.812 acciones
Residuos infecciosos y químicos Micro: 1.509 acciones
RCD - proyectos especiales de infraestructura: 1101 acciones 
Evaluación control y seguimiento Metro: 1.256 acciones 
Residuos especiales entidades públicas: 337 acciones 
Residuos llantas usadas: 5.716 acciones 
Control y vigilancia a RESPEL: 2.955 acciones 
-Controlar la disposición adecuada de residuos especiales, peligrosos, ordinarios y de manejo diferenciado: 0,10
-Controlar el aprovechamiento de residuos especiales, peligrosos, ordinarios y de manejo diferenciado:0,90
Las actuaciones técnicas permitieron controlar 12.670.714  ton. De las cuales 10.568.121,60 ton aportan a la disposición adecuada y 2.101.917,27 ton a aprovechamiento.
-Reporte y consolidación  de Informe eficiencia de actuaciones técnicas y administrativas de evaluación control y seguimiento al mes de septiembre de 2022: 0,050</t>
  </si>
  <si>
    <t>Para el cumplimiento de las regulaciones y control a la gestión de residuos, la Secretaría Distrital de Ambiente durante el periodo comprendido del 01 de enero al 30 de septiembre del 2022, recibió 232 conceptos técnicos de las cuales se acogieron y generaron 199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t>
  </si>
  <si>
    <t>A septiembre de 2022 se presenta el porcentaje de avance de 7 proyectos de economía circular para cerrar el ciclo de vida de los materiales así:
PROYECTOS DE ARTICULACIÓN DE ACTORES PARA LA ECONOMÍA CIRCULAR (EC)
1. Reciclaton Empresarial: Busca disminuir la disposición inadecuada de residuos peligrosos generados por las empresas públicas y privadas. AVANCE  82%
2. Ciudadanía con Estilo Verde: Fortalece el capital humano para la transición hacia el crecimiento verde, uno de los temas relevantes es el manejo responsable de los materiales y residuos en los actores de la cadena de valor. AVANCE  74%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70%
PROYECTOS DE PROCESAMIENTO, PRODUCCIÓN Y DIFUSIÓN DE INFORMACIÓN PARA LA ECONOMÍA CIRCULAR
4. EC para la gestión de RESPEL: Su objetivo es realizar la verificación y seguimiento de actividades establecidas en el PGIRESPEL y su actualización. AVANCE 50%
5. Instrumentos de gobernanza para la EC: La gobernanza público-privada para generar desarrollo económico sostenible. Para esto se requiere contar con instrumentos de gestión y política ambiental de distinta naturaleza. AVANCE 65%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72%
7.  Programa ECOLECTA: Busca culturizar y promover a la ciudadanía sobre la disposición adecuada de residuos peligrosos. AVANCE  70%</t>
  </si>
  <si>
    <t>A Septiembre de 2022, la Secretaría Distrital de Ambiente controló la gestión adecuada de  12.670.715,43 ton de. residuos peligrosos, ordinarios, especialesde los cuales  10.568.122   ton corresponden a disposición adecuada  y 2.102.593,83 ton a  aprovechamiento de residuos  en el D.C.</t>
  </si>
  <si>
    <t xml:space="preserve">Durante el mes de enero y febrero de 2022, la Subdirección de Control Ambiental al Sector Público junto con la Subdirección del Recurso Hídrico y del Suelo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
A octubre se avanza en el 84% de la consolidación del segundo instrumento </t>
  </si>
  <si>
    <t xml:space="preserve">Para el cumplimiento de las regulaciones y control a la gestión de residuos, la Secretaría Distrital de Ambiente durante el periodo comprendido del 01 de enero al 31 de octubre del 2022, se recibieron 248 conceptos técnicos de las cuales se acogieron y generaron 237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</si>
  <si>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A Octubre de 2022 se avanza en  las actividades de gestión establecidas en cada uno de los proyectos se presenta el porcentaje de avance de 7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AVANCE  85%
2. Ciudadanía con Estilo Verde: Fortalece el capital humano para la transición hacia el crecimiento verde, uno de los temas relevantes es el manejo responsable de los materiales y residuos en los actores de la cadena de valor. AVANCE 87%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80%
PROYECTOS DE PROCESAMIENTO, PRODUCCIÓN Y DIFUSIÓN DE INFORMACIÓN PARA LA ECONOMÍA CIRCULAR
4. EC para la gestión de RESPEL: Su objetivo es realizar la verificación y seguimiento de actividades establecidas en el PGIRESPEL y su actualización. AVANCE 70%
5. Instrumentos de gobernanza para la EC: La gobernanza público-privada para generar desarrollo económico sostenible. Para esto se requiere contar con instrumentos de gestión y política ambiental de distinta naturaleza. AVANCE 80%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90%
7.  Programa ECOLECTA: Busca culturizar y promover a la ciudadanía sobre la disposición adecuada de residuos peligrosos. AVANCE  90%</t>
  </si>
  <si>
    <t>A octubre de 2022 el avance es  0,84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0,47
A octubre de 2022 se realizaron 22.835 actuaciones técnicas, Por grupos de residuos las acciones se distribuyen así:
Residuos de Construcción y Demolición RCD – obras: 3.161
Residuos hospitalarios y similares: 5.151 acciones
Residuos infecciosos y químicos Micro: 1.888 acciones
RCD - proyectos especiales de infraestructura: 1.172 acciones 
Evaluación control y seguimiento Metro: 1.443 acciones 
Residuos especiales entidades públicas: 353 acciones 
Residuos llantas usadas: 6.497 acciones 
Control y vigilancia a RESPEL: 3.170 acciones 
-Controlar la disposición adecuada de residuos especiales, peligrosos, ordinarios y de manejo diferenciado: 0,11
-Controlar el aprovechamiento de residuos especiales, peligrosos, ordinarios y de manejo diferenciado:0,099
Las actuaciones técnicas permitieron controlar 14.490.732,69  ton. De las cuales 12.166.626,72 ton aportan a la disposición adecuada y 2.324.105,97 ton a aprovechamiento.
-Reporte y consolidación  de Informe eficiencia de actuaciones técnicas y administrativas de evaluación control y seguimiento al mes de octubre de 2022: 0,056</t>
  </si>
  <si>
    <t>A Octubre de 2022, la Secretaría Distrital de Ambiente controló la gestión adecuada de  14.491.999,90 ton de residuos peligrosos, ordinarios, especialesde los cuales  12.166.626,72   ton corresponden a disposición adecuada  y 2.325.373,18 ton a  aprovechamiento de residuos  en el D.C.</t>
  </si>
  <si>
    <t>6.9  GRUPOS ETNICOS</t>
  </si>
  <si>
    <t xml:space="preserve">
01-USAQUEN</t>
  </si>
  <si>
    <t xml:space="preserve">
02-CHAPINERO</t>
  </si>
  <si>
    <t xml:space="preserve">
03-SANTA FE</t>
  </si>
  <si>
    <t xml:space="preserve">
04-SAN CRISTOBAL</t>
  </si>
  <si>
    <t xml:space="preserve">
05-USME</t>
  </si>
  <si>
    <t xml:space="preserve">
06-TUNJUELITO</t>
  </si>
  <si>
    <t xml:space="preserve">
07-BOSA  </t>
  </si>
  <si>
    <t xml:space="preserve">
08-KENNEDY</t>
  </si>
  <si>
    <t xml:space="preserve">
09-FONTIBON</t>
  </si>
  <si>
    <t xml:space="preserve">
10-ENGATIVA</t>
  </si>
  <si>
    <t xml:space="preserve">
11-SUBA</t>
  </si>
  <si>
    <t xml:space="preserve">
12-BARRIOS UNIDOS  </t>
  </si>
  <si>
    <t xml:space="preserve">
13-TEUSAQUILLO</t>
  </si>
  <si>
    <t xml:space="preserve">
14-LOS MARTIRES</t>
  </si>
  <si>
    <t xml:space="preserve">
15-ANTONIO NARIÑO  </t>
  </si>
  <si>
    <t xml:space="preserve">
16-PUENTE ARANDA</t>
  </si>
  <si>
    <t xml:space="preserve">
17-CANDELARIA</t>
  </si>
  <si>
    <t xml:space="preserve">
18-RAFAEL URIBE URIBE</t>
  </si>
  <si>
    <t>19-CIUDAD BOLIVAR</t>
  </si>
  <si>
    <t>Localidades
01-USAQUEN
02-CHAPINERO
03-SANTA FE
04-SAN CRISTOBAL
05-USME
06-TUNJUELITO
07-BOSA
08-KENNEDY
09-FONTIBON
10-ENGATIVA
11-SUBA
12-BARRIOS UNIDOS
13-TEUSAQUILLO
14-LOS MARTIRES
15-ANTONIO NARIÑO
16-PUENTE ARANDA
17-CANDELARIA
18-RAFAEL URIBE URIBE
19-CIUDAD BOLIVAR</t>
  </si>
  <si>
    <t>TODAS LAS UPZ´S DEL PERÍMETRO URBANO</t>
  </si>
  <si>
    <t>A Noviembre de 2022 se avanza en  las actividades de gestión establecidas en cada uno de los proyectos se presenta el porcentaje de avance de 7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AVANCE  85%
2.	Ciudadanía con Estilo Verde: Fortalece el capital humano para la transición hacia el crecimiento verde, uno de los temas relevantes es el manejo responsable de los materiales y residuos en los actores de la cadena de valor. AVANCE 87%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80%
PROYECTOS DE PROCESAMIENTO, PRODUCCIÓN Y DIFUSIÓN DE INFORMACIÓN PARA LA ECONOMÍA CIRCULAR
4.	EC para la gestión de RESPEL: Su objetivo es realizar la verificación y seguimiento de actividades establecidas en el PGIRESPEL y su actualización. AVANCE 70%
5.	Instrumentos de gobernanza para la EC: La gobernanza público-privada para generar desarrollo económico sostenible. Para esto se requiere contar con instrumentos de gestión y política ambiental de distinta naturaleza. AVANCE 80%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90%
7. 	Programa ECOLECTA: Busca culturizar y promover a la ciudadanía sobre la disposición adecuada de residuos peligrosos. AVANCE  90%</t>
  </si>
  <si>
    <t xml:space="preserve">Durante el mes de enero y febrero de 2022, la Subdirección de Control Ambiental al Sector Público junto con la Subdirección del Recurso Hídrico y del Suelo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
A octubre se avanza en el 92% de la consolidación del segundo instrumento </t>
  </si>
  <si>
    <t xml:space="preserve">Para el cumplimiento de las regulaciones y control a la gestión de residuos, la Secretaría Distrital de Ambiente durante el periodo comprendido del 01 de enero al 30 de noviembre del 2022, se recibieron 279 conceptos técnicos de las cuales se acogieron y generaron 275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</si>
  <si>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A noviembre de 2022 el avance es  0,92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0,52
A Noviembre de 2022 se realizaron 25.235 actuaciones técnicas, Por grupos de residuos las acciones se distribuyen así:
Residuos de Construcción y Demolición RCD – obras: 3.500
Residuos hospitalarios y similares: 5.667 acciones
Residuos infecciosos y químicos Micro: 2.213 acciones
RCD - proyectos especiales de infraestructura: 1.247 acciones 
Evaluación control y seguimiento Metro: 1.593 acciones 
Residuos especiales entidades públicas: 370 acciones 
Residuos llantas usadas: 7.161 acciones 
Control y vigilancia a RESPEL: 3.484 acciones 
-Controlar la disposición adecuada de residuos especiales, peligrosos, ordinarios y de manejo diferenciado: 0,13
-Controlar el aprovechamiento de residuos especiales, peligrosos, ordinarios y de manejo diferenciado:0,11
Las actuaciones técnicas permitieron controlar 15.823.798,05  ton. De las cuales 15.823.798,05 ton aportan a la disposición adecuada y 2.481.363,72 ton a aprovechamiento.
-Reporte y consolidación  de Informe eficiencia de actuaciones técnicas y administrativas de evaluación control y seguimiento al mes de noviembre de 2022: 0,06</t>
  </si>
  <si>
    <t>A Noviembre de 2022, la Secretaría Distrital de Ambiente controló la gestión adecuada de  15.825.105,08  ton de residuos peligrosos, ordinarios, especialesde los cuales  13342434,33 ton corresponden a disposición adecuada  y 2.482.671 ton a  aprovechamiento de residuos  en el D.C.</t>
  </si>
  <si>
    <t>5, PONDERACIÓN HORIZONTAL AÑO: 2023</t>
  </si>
  <si>
    <t xml:space="preserve">Sistema de información ambiental FOREST 
Archivos de la Dirección de Control Ambiental </t>
  </si>
  <si>
    <t xml:space="preserve">Durante el periodo comprendido entre el 01 de enero al 31 de enero de 2023 no se realizaron actuaciones administrativas sancionatorias de impulso o de fondo.
Los avances en la magnitud de la meta están sujetos a la demanda de conceptos técnicos que remita el área técnica para ser acogidos jurídicamente, la cual para este mes no demando.
Para el 2022 no se atendieron jurídicamente 6 conceptos tecnicos,los cuales se constituyeron como productos de la reserva, sin embargo en el 2023 en el mes de enero se intervinieron 2 de estos conceptos </t>
  </si>
  <si>
    <t>NA</t>
  </si>
  <si>
    <t xml:space="preserve">Durante este periódo no se avanzó en el desarrollo de esta actividad </t>
  </si>
  <si>
    <t xml:space="preserve">7. Realizar el reporte y consolidación de eficiencia de actuaciones técnicas y administrativas de evaluación control y  seguimiento </t>
  </si>
  <si>
    <t>Sistema de información ambiental FOREST 
Archivos de la Subdirección de Control Ambiental</t>
  </si>
  <si>
    <t>1, 5. PROGRAMACIÓN INICIAL AÑO 2023</t>
  </si>
  <si>
    <t>Durante  el mes de enero del año 2023, la Subdirección de Recurso Hídrico y del suelo realizó control a 16.409,77 Toneladas de residuos peligrosos competencia de esta Subdirección, clasificadas de la siguiente manera:
Grandes Generadores: 14705,28 Tn
Medianos Generadores: 1549,82 Tn
Pequeños Generadores: 154,67 Tn</t>
  </si>
  <si>
    <t>A enero de 2023 se logró avanzar en el 0,028%  de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enero reportan   avance en tres actividades  así: 
-Priorización y definición de actividades y usuarios a controlar: 0,025%
Enero 2023: se avanzó en la formulación de 1 programa. El avance se relaciona con la elaboración del primer capítulo componente de la Subdirección de Recurso Hídrico y del Suelo, mediante el informe técnico No. 00306 del 23/01/2023 (2023IE13811 del 23/01/2023), en el cual se priorizaron las actividades de control a la generación de residuos peligrosos competencia de la SRHS, para el año 2023. 
-Ejecución de actuaciones técnicas y administrativas de evaluación control y seguimiento: 0,0014
A enero de 2023  se realizaron 194 actuaciones técnicas,  de control y vigilancia a RESPEL
-Controlar la disposición adecuada de residuos especiales, peligrosos, ordinarios y de manejo diferenciado: 0,0013
Las actuaciones técnicas permitieron controlar   la disposición adecuada 16409,77 ton de residuos peligrosos clasificadas de la siguiente manera:
Grandes Generadores: 14705,28 Tn
Medianos Generadores: 1549,82 Tn
Pequeños Generadores: 154,67 Tn</t>
  </si>
  <si>
    <t>A febrero de 2023 se estructuró y formuló el  "Programa de actividades de evaluación, control y seguimiento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seguimiento ambiental que realiza la Secretaría Distrital de Ambiente, en el marco del cumplimiento normativo para la adecuada disposición y aprovechamiento de residuos peligrosos, especiales,ordinarios y de manejo diferenciado en Bogotá.</t>
  </si>
  <si>
    <t>88
90
97
99</t>
  </si>
  <si>
    <t>-</t>
  </si>
  <si>
    <t>Suba - Engativa</t>
  </si>
  <si>
    <t>21
22
98</t>
  </si>
  <si>
    <t xml:space="preserve">35
38
</t>
  </si>
  <si>
    <t>Localidades
01-USAQUEN
02-CHAPINERO
03-SANTA FE
07-BOSA
08-KENNEDY
09-FONTIBON
10-ENGATIVA
11-SUBA
12-BARRIOS UNIDOS
13-TEUSAQUILLO
14-LOS MARTIRES
15-ANTONIO NARIÑO
16-PUENTE ARANDA
18-RAFAEL URIBE URIBE
19-CIUDAD BOLIVAR</t>
  </si>
  <si>
    <t>TODAS</t>
  </si>
  <si>
    <t xml:space="preserve">TOTAL PRESUPUESTO DE LA META
</t>
  </si>
  <si>
    <t xml:space="preserve">En el marco de las acciones de evaluación, control y seguimiento a los factores de deterioro ambiental como los son los residuos y escombros, la Secretaría Distrital de Ambiente durante el periodo comprendido entre el 01 enero al 31 de marzo del año 2023, atendió el 53,5% de los conceptos técnicos que recomiendan una actuación administrativa sancionatoria, distribuida así:
N° de Conceptos Técnicos que recomiendan actuaciones administrativas sancionatorias: 43
N° de Conceptos Técnicos acogidos jurídicamente mediante acto administrativo: 23
Para el 2022 no se atendieron jurídicamente 6 conceptos tecnicos,los cuales se constituyeron como productos de la reserva, sin embargo en el 2023 entre el 1  de enero al 31 de marzo se intervinieron 5 de estos conceptos </t>
  </si>
  <si>
    <t>Durante el mes de marzo se presenta un retrazo de 20 conceptos técnicos, toda vez que después de realizar el diagnostico jurídico frente a los conceptos técnicos emitidos, se evidencio un grado de complejidad mayor en los hechos para definir las actuaciónes Administrativas a realizar.</t>
  </si>
  <si>
    <t>La Dirección de Control Ambiental dará prioridad en acoger jurídicamente los 20 concepto técnico pendientes, durante los planes de trabajo del mes de Abril.</t>
  </si>
  <si>
    <t xml:space="preserve">Durante el periodo comprendido entre el 01 de enero al 31 de marzo de la vigencia, se realizaron 403 acciones archivísticas, derivadas de la atención de los conceptos técnicos que recomiendan actuaciones administrativas en el marco del tramite sancionatorio asi:
Apertura: 50    
Inserción: 45    
Encarpetado de expedientes: 29    
Consulta de expedientes: 6    
Préstamo de expedientes: 126    
Organización de expedientes: 24    
Hoja de control:52    
Clasificación documental: 7    
Asociación de radicados- forest :16    
Foliación: 39    
Asociación de radicados - Forest:1    
Inserciones expedientes sancionatorios:1    
Atención ventanilla: 7 
</t>
  </si>
  <si>
    <t>Durante el periodo comprendido entre el 01 de enero al 31 de marzo del 2023, se notificaron 57  actuaciones administrativas derivadas de las acciones del tramite sancionatorio.</t>
  </si>
  <si>
    <t>Durante el periodo comprendido entre el 01 de enero al 31 de marzo de 2023, se realizaron actividades asociadas al proceso de  seguimiento y control a los factores de deterioro ambiental como residuos y vertimientos de los cuales se elaboraron 3 informes tecnicos de criterios con los siguientes procesos: 4960222, 4961901 y 5478279,  en el marco del trámite sancionatorio y/o del proceso de evaluación, control  y seguimiento ambiental.</t>
  </si>
  <si>
    <t>En el marco de las acciones de evaluación, control y seguimiento a los factores de deterioro ambiental como los son los residuos y escombros, la Secretaría Distrital de Ambiente durante el periodo comprendido entre el 01 enero al 31 de marzo del año 2023, atendió el 53,5% de los conceptos técnicos que recomiendan una actuación administrativa sancionatoria, distribuida así:
N° de Conceptos Técnicos que recomiendan actuaciones administrativas sancionatorias: 43
N° de Conceptos Técnicos acogidos jurídicamente mediante acto administrativo: 23</t>
  </si>
  <si>
    <t>/SHP/TERRSEGAEMETA 3</t>
  </si>
  <si>
    <t xml:space="preserve">
PEC #1 - Recolección de residuos peligrosos especiales y de manejo diferenciado en el sector empresarial en el marco de la campaña “Reciclatón Empresarial de posconsumo, especiales, envases y empaques. AVANCE 6%
PEC #2 - Promoción y difusión de la adecuada gestión de residuos peligrosos y especiales en el sector residencial en el marco del proyecto “Bogotá RIE Fase I - La palabra enseña y el ejemplo moviliza” AVANCE 8%
PEC # 3 - Promoción a la gestión integral de asbesto - Acuerdo 825 de 2021. AVANCE 15%
PEC #4 - Economía circular de residuos de construcción y demolición. AVANCE 7%
PEC # 5 - Economía circular sector textil. AVANCE 5%
PEC # 6 - Economía circular sector gastronómico y biomasa residual. AVANCE 5%
PEC # 7- Promoción a la gestión adecuada de residuos de Movilidad eléctrica - Acuerdo 811 de 2021. AVANCE 5%
PEC # 8 - Desarrollo e implementación de una app para la gestión de llantas usadas en la ciudad. AVANCE 10%
PEC # 9 - Identificación y articulación de acciones para la promoción de estilos de vida sostenible. AVANCE 5%
PEC#11 - Coordinación interna de actividades establecidas en el PGIRS. AVANCE 5%
PEC #12 - Registro y reporte de trámites de residuos - 2023 AVANCE 16%
</t>
  </si>
  <si>
    <r>
      <t>7, LOGROS CORTE A</t>
    </r>
    <r>
      <rPr>
        <b/>
        <u/>
        <sz val="10"/>
        <rFont val="Arial"/>
        <family val="2"/>
      </rPr>
      <t>_</t>
    </r>
    <r>
      <rPr>
        <b/>
        <sz val="10"/>
        <rFont val="Arial"/>
        <family val="2"/>
      </rPr>
      <t xml:space="preserve"> MARZO  AÑO __2023</t>
    </r>
  </si>
  <si>
    <t>A Marzo de 2023 la Subdirección de Control Ambiental al Sector Público (SCASP) realizó acciones de evaluación,control y seguimiento que permitieron controlar la disposición adecuada de 1.535.184,53 Ton de residuos especiales y peligrosos generadas en el Distrito Capital acorde con los siguientes tipos de residuos:  
Disposición RCD PROYECTOS CONSTRUCTIVOS 739.323,83
Disposición RCD INFRAESTRUCTURA  534.433,08
Disposición RCD MEGAOBRAS  256.421,58
Disposición Residuos Hospitalarios y similares  5.002,19
Disposición Microgeneradores  3,85
El avance reportado a la fecha es del 12,81% y se establece sobre el total de las  11.979.260 toneladas definidas como objeto de control para la vigencia 2023.</t>
  </si>
  <si>
    <t>Durante el primer trimestre de 2023, la Subdirección de Recurso Hídrico y del suelo realizó control a 16534,16 Toneladas de residuos peligrosos competencia de esta Subdirección, clasificadas de la siguiente manera:
Grandes Generadores: 14806,42 Tn
Medianos Generadores: 1569,56 Tn
Pequeños Generadores: 158,19 Tn
El avance del 79,7% se reporta sobre las 20.740 toneladas programadas para la vigencia.</t>
  </si>
  <si>
    <t>Para el cumplimiento de la meta plan de desarrollo, durante lo corrido del cuatrienio a enero de 2023 la SDA ha realizado el control y disposición adecuada de 28.035.643,27   ton de las cuales 4.365.906,53 ton se controlaron en el segundo semestre de 2020; en la vigencia 2021 se controlaron  8.466.949,41  ton,  13.651.068,64  en la vigencia 2022, y  a marzo del año 2023, se  realizó control a 1.551.718,69 Toneladas de residuos peligrosos, clasificadas de la siguiente manera:
Disposición RCD PROYECTOS CONSTRUCTIVOS 739.323,83
Disposición RCD INFRAESTRUCTURA  534.433,08
Disposición RCD MEGAOBRAS  256.421,58
Disposición Residuos Hospitalarios y similares  5.002,19
Disposición Microgeneradores  3,85
Grandes Generadores: 14806,42 Tn
Medianos Generadores: 1569,56 Tn
Pequeños Generadores: 158,19 Tn</t>
  </si>
  <si>
    <t>A marzo de 2023, la Subdirección de Control Ambiental al Sector Público (SCASP) realizó acciones de evaluación, control y seguimiento que permitieron controlar el aprovechamiento de 446.614,27  toneladas de residuos especiales y peligrosos generadas en el Distrito Capital, acorde con los siguientes tipos de residuos:
Aprovechamiento RCD PROYECTOS CONSTRUCTIVOS  201.518,11
Aprovechamiento RCD INFRAESTRUCTURA  147.828,89
Aprovechamiento RCD MEGAOBRAS  95.788,05
Aprovechamiento Residuos Hospitalarios y similares  578,99
Aprovechamiento Microgeneradores  4,24
Aprovechamiento Llantas  896,00
El avance reportado a la fecha es del 12,76%  y se establece sobre el total de las  3.500.000  toneladas definidas como objeto de control de aprovechamiento para la vigencia 2023.</t>
  </si>
  <si>
    <t xml:space="preserve">Para el cumplimiento de esta meta plan de desarrollo, se han realizado diversas actuaciones técnicas de gestión y control que permitieron obtener en lo corrido del cuatrienio a enero de 2023 el aprovechamiento de 6.711.746,95 toneladas de residuos peligrosos, ordinarios, especiales y/o de manejo diferenciado, de los cuales 1.019.665,43 ton fueron controladas durante el segundo semestre de 2020, en la vigencia 2021 se controlaron   2.135.872,75 ton,a diciembre de 2022 fueron controladas   3.109.407,33 ton y a marzo de 2023 un total de  446.801,44 Tn clasificadas de la siguiente manera:
Aprovechamiento RCD PROYECTOS CONSTRUCTIVOS  201.518,11
Aprovechamiento RCD INFRAESTRUCTURA  147.828,89
Aprovechamiento RCD MEGAOBRAS  95.788,05
Aprovechamiento Residuos Hospitalarios y similares  578,99
Aprovechamiento Microgeneradores  4,24
Aprovechamiento Llantas  896,00
Aprovechamiento  RAEE, generados por el sector residencial, programa ECOLECTA 3,80 Ton
Aprovechamiento  aceite vegetal usado 183,38 ton
</t>
  </si>
  <si>
    <t>A Marzo de 2023 la Subdirección de Control Ambiental al Sector Público realizó 3017 actuaciones de evaluación control y seguimiento a la disposición y aprovechamiento de residuos en Bogotá así: (EJECUTADO/PROGRAMADO)
RESIDUOS DE CONSTRUCCIÓN Y DEMOLICIÓN (RCD) OBRAS:605/553
Revisión: obras aplicativo 216/226 Plan Gestión 98/96 Pin aplicativo 147/103 Registro gestor 4/4
Visita: Control 100/96 Sitios Disposición Final 15/10
Cierre Pin 17/11
Concepto técnico 8/6
RESIDUOS HOSPITALARIOS :1214/1015
Visita control 113/90
Concepto técnico 36/35 Requerimiento 39/64 Caracterización384/370
Atención emergencias 12/12 Registro RESPEL 518/370 Acopiador Primario 8/9
Análisis informe gestión 76/43 plataforma SIRHO 26/20 Gestor Autorizado 2/2 
RESIDUOS INFECCIOSOS MICROGENERADORES:459/441
Visita control 21/22 Oficios análisis caracterizaciones 6/4
Análisis informe gestión 50/41
Atención emergencia 4/4
Registro RESPEL 378/370
RCD INFRAESTRUCTURA PERMISOS DE OCUPACIÓN DE CAUCE (POC) Y ESTRUCTURA ECOLÓGICA PRINCIPAL (EPP):102/117
POC Evaluación: Concepto técnico 7/4  Seguimiento o cierre 1/1 Sancionatorio 1/1
Check list 2/2 Requerimiento 2/2 Visita solicitud 3/3 Visita seguimiento 3/2 
EEP:Concepto técnico 2/2 Informe técnico 3/3 Visita control 48/60 
PEI: Informe 3/3 Punto crítico 1/1
Revisión aplicativo 19/19 plan gestión 5/12
Cierre PIN 2/2
METRO POC EPP:308/278
POC Evaluación: Concepto evaluación 8/8 seguimiento o cierre 9/2 sancionatorio 1/1 chek list 5/5 requerimiento 19/19 Visita 3/3 seguimiento o cierre 3/2
EEP Informe técnico 18/18 Visita control 52/32 Concepto técnico 3/3
Cierre PIN 31/31
Puntos críticos 5/5
Revisión plan gestión50/50 pin aplicativo 96/96
PEI Visita 4/4 informe Técnico 1/1
 ENTIDADES PÚBLICAS:52/52
Registro RESPEL 31/31 Policlorobifenilos 1/1
PIGA Oficios 10/10
Requerimiento10/10
LLANTAS USADAS: 277/187
Requerimiento 19/8
Verificación aplicativo 213/150
Visitas control 42/21
Oficios cumplimiento 1/1
cierre PIN 2/1
JURIDICO 129/127
Actuaciones administrativas 26/20 Conceptos técnicos 48/30 Vigencias anteriores 6/15
Notificaciones 33/25</t>
  </si>
  <si>
    <t>Durante el primer trimestre de 2023, se realizaron 300 actuaciones técnicas de las cuales 34 aportan al control de toneladas. El detalle de las actuaciones se presenta a continuación:
Se emitieron 19 conceptos técnicos, 10 informes técnicos y 5 oficio/requerimientos de control y vigilancia en el tema de residuos peligrosos y aceites usados, que aportaron a la meta de control de 20.745 toneladas de residuos peligrosos competencia de la SRHS.
Se emitieron 4 informes y/o conceptos técnicos de control y vigilancia en materia de residuos peligrosos y aceites usados.
Se emitieron 103 oficios y/o requerimientos en materia de residuos peligrosos y aceites usados, los cuales son derivados de conceptos técnicos y/o visitas de control y vigilancia.
Se atendieron 75 quejas, derechos de petición y/o entes de control.
Se validaron 33 planes de contingencia para el almacenamiento y/o transporte de sustancias nocivas.
Se realizaron otras actividades de control de acuerdo con lo establecido en el Programa, en las cuales se incluyen la atención a registros como acopiador primario de aceite usado, atención a registros como generadores de residuos peligrosos, atención a registros en el inventario nacional de PCB,  por lo que han sido atendidos 51 radicados relacionados con estos instrumentos ambientales.</t>
  </si>
  <si>
    <t>A marzo de 2023 se logró avanzar en el 0,25%  correspondiente a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febrero reportan   avance en cico actividades  así: 
-Priorización y definición de actividades y usuarios a controlar: 0,10%
Enero 2023: se avanzó en la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0,079%
A marzo de 2023  se realizaron 3,317 actuaciones de evaluación control y seguimiento a la disposición y aprovechamiento de residuos en Bogotá así:
RESIDUOS DE CONSTRUCCIÓN Y DEMOLICIÓN (RCD) OBRAS:605
RCD INFRAESTRUCTURA PERMISOS DE OCUPACIÓN DE CAUCE (POC) Y ESTRUCTURA ECOLÓGICA PRINCIPAL (EPP):102
METRO POC EPP:308
RESIDUOS HOSPITALARIOS :1.214
RESIDUOS INFECCIOSOS MICROGENERADORES:459
ENTIDADES PÚBLICAS:52
LLANTAS USADAS: 277
RESPEL:300
-Controlar la disposición adecuada de residuos especiales, peligrosos, ordinarios y de manejo diferenciado: 0,043.
Las actuaciones técnicas permitieron controlar   la disposición adecuada  1.551.718,69 ton de residuos peligrosos clasificadas de la siguiente manera:
Disposición RCD PROYECTOS CONSTRUCTIVOS 739.323,83
Disposición RCD INFRAESTRUCTURA  534.433,08
Disposición RCD MEGAOBRAS  256.421,58
Disposición Residuos Hospitalarios y similares  5.002,19
Disposición Microgeneradores  3,85
Grandes Generadores: 14806,42 Tn
Medianos Generadores: 1569,56 Tn
Pequeños Generadores: 158,19 Tn
Asi mismo las actuaciones permitieron controla el aprovechamiento de 446.614,27 toneladas de residuos especiales y peligrosos generadas en el Distrito Capital, acorde con los siguientes tipos de residuos:
Aprovechamiento RCD PROYECTOS CONSTRUCTIVOS  201.518,11
Aprovechamiento RCD INFRAESTRUCTURA  147.828,89
Aprovechamiento RCD MEGAOBRAS  95.788,05
Aprovechamiento Residuos Hospitalarios y similares  578,99
Aprovechamiento Microgeneradores  4,24
Aprovechamiento Llantas  896,00
-Reporte y consolidación  de Informe eficiencia de actuaciones técnicas y administrativas de evaluación control y seguimiento al mes de marzo de 2023: 0,012%</t>
  </si>
  <si>
    <t>PROYECTOS DE ARTICULACIÓN DE ACTORES DE LA DE RED ECONOMÍA CIRCULAR 
PEC 1.  Recolección de residuos peligrosos especiales y de manejo diferenciado
Mesa de trabajo con el fin de establecer fechas de campañas de recolección de residuos en el sector residencial y cronograma de campañas de recolección de llantas llantaton. 
Se realizaron jornadas de recolección de llantas en la localidad de bosa y barrios unidos 1382 llantas recolectas.  
PEC 2. Promoción y difusión de la adecuada gestión de residuos peligrosos y especiales. Se inicia el proceso de capacitaciones en temas relacionados con residuos especiales, peligrosos y de manejo diferenciado durante este mes se realizó la primera capacitación en el centro comercial Plaza de las Américas donde se logro capacitar un total de 43 personas. 
PEC. 3 Promoción a la gestión integral de asbesto - Acuerdo 825 de 2021. Se realiza ajuste a las piezas de comunicación de la guía Guía de Asbesto.Se estructura encuesta dirigida a entidades públicas y constructoras asociadas con la gestión de asbesto. 
PEC4. Economía circular de residuos de construcción y demolición. Se realiza el ajuste al proyecto de Decreto – RCD- en Bogotá D.C., de acuerdo a los comentarios y observaciones realizadas por la Secretaría Jurídica Distrital
Se realizan mesas de trabajo con CEMEX con el fin de avanzar en la estructuración y puesta en marcha de la prueba piloto de punto limpio para la atención de pequeños generadores de RCD, se realiza acercamiento con pequeños transportadores de RCD con el fin de proyectar su participación en el piloto de punto limpio.
PEC5. Economía circular sector textil. Se coordina la ampliación hasta el mes de diciembre de 2023 de la prueba piloto del posconsumo de red moda circular y la inclusión de 6 puntos adicionales a los siete existentes. Se realiza mesa de trabajo con GIZ con el fin de encontrar puntos de contacto en el avance de acciones dirigidas a la circularidad en el sector textil.Se realiza la gestión de cerca de 2 Ton de ropa y calzado en desuso para un total de 15 Ton gestionadas durante el piloto. 
PEC 6. Economía circular sector gastronómico y biomasa residual.  A partir de datos de entrada, se obtiene propuesta de gestión de residuos orgánico por parte de la agremiación 9R para 76 restaurantes afiliados a ANDI y Cámara de Comercio de Bogotá. Se realiza mesa de trabajo con los empresarios del sector gastronómico con el fin de presentar el proyecto para la gestión de residuos de envases y empaques, así como de residuos orgánicos (participación de ANDI-CCB-SDA-GIZ)
PEC 7.Promoción a la gestión adecuada de residuos de Movilidad eléctrica - Acuerdo 811 de 2021. Se avanza en la elaboración de la guía de buenas practicas para el manejo de baterías de litio consolidación de información técnica. 
Se realizan reuniones, la primera con la gestora Recobatt relacionada a la obtención de la licencia ambiental de la planta aprovechamiento de baterías de litio; y la segunda con la empresa posconsumo Recopila sobre la instalación de contenedores de baterías de litio, en puntos estratégicos en la ciudad de Bogotá.</t>
  </si>
  <si>
    <t xml:space="preserve">PROYECTOS DE PROCESAMIENTO, PRODUCCIÓN Y DIFUSIÓN DE INFORMACIÓN DE ECONOMÍA CIRCULAR
PEC 8. Desarrollo e implementación de una app para la gestión de llantas usadas en la ciudad. Se realiza visita a planta de pirolisis de la empresa ECOSOLUCIONES en compañía de la UAESP con el fin de conocer el proceso y ver la viabilidad de iniciar proyecto piloto con llantas usadas producto de la recolección de llantas en espacio publico.
PEC 9.Identificación y articulación de acciones para la promoción de estilos de vida sostenible. Avance en la compilación y sistematización de información de EVS (encuestas distritales, estudios sobre comportamientos y hábitos población de Bogotá).  Se dictaron 2 capacitaciones sobre Consumo Responsable, Acuerdo 808 de 2021 plásticos de un solo uso a Veeduría y Personería. Se elaboraron 4 piezas de EVS sobre ahorro de agua, movilidad, alimentación y consumo responsable que están en revisión para publicación.
PEC 11. Coordinación interna de actividades establecidas en el PGIRS. Se avanza en la solicitud de información para la elaboración del reporte de las actividades que son responsabilidad de la Secretaría Distrital de Ambiente en el Plan de Gestión Integral de Residuos Sólidos adoptado mediante Decreto 345 del 30 de diciembre de 2020. Por medio del radicado 2023IE40010. </t>
  </si>
  <si>
    <t xml:space="preserve">PROYECTOS DE PROMOCIÓN DE APROVECHAMIENTO DE RESIDUOS PELIGROSOS, ESPECIALES Y DE MANEJO DIFERENCIADO
Acciones Reporte de cantidades gestionadas de RAEE, generados por el sector residencial, recolectados por medio de los puntos de recolección establecidos por medio del programa ECOLECTA. En el cual se reporto un total de 1,18 Toneladas
Seguimiento verificacion de informacion en los tramites de registro a cargo de la SEGAE. 
Se avanzo en la verificación de 324 reportes de AVU, de acuerdo a esa revisión se reporta un total de 37,22 toneladas de aceite vegetal usado gestionado.
</t>
  </si>
  <si>
    <t>Durante el primer trimestre de 2023, se realizó el reporte de eficiencia de las actuaciones técnicas y administrativas de evaluación control y seguimiento para cada uno de los tipos de usuarios controlados según se soporta en los  informes técnicos, así:
Informe técnico programa marzo   RCD Proceso Forest SDA 2023IE78059
Informe técnico programa marzo   LLANTAS Proceso Forest SDA  2023IE78056
Informe técnico programa marzo   Entidades Públicas Proceso Forest SDA  2023IE78056
Informe técnico programa marzo  INFRAESTRUCTURA Proceso Forest SDA   2023IE78057
Informe técnico programa marzo  HOSPITALARIOS Proceso Forest SDA 2023IE78061
Informe técnico programa marzo  MICROGENERADORES  Proceso Forest SDA 2023IE78060
Informe técnico programa marzo  METRO Proceso Forest SDA 5839966</t>
  </si>
  <si>
    <t>9. Realizar el proceso de  organización y administración de los documentos de archivos y expedientes sancionatorios</t>
  </si>
  <si>
    <t>10. Notificar los actos administrativos en cumplimiento de la normatividad establecida.</t>
  </si>
  <si>
    <t>11. Realizar acciones en el marco del trámite sancionatorio y/o del proceso de evaluación, control  y seguimiento ambiental.</t>
  </si>
  <si>
    <t>12. Implementar proyectos de articulación de actores para la economía circular</t>
  </si>
  <si>
    <t>13. Desarrollar proyectos de procesamiento, producción y difusión de información para la economía circular</t>
  </si>
  <si>
    <t>14.  Desarrollar proyectos de promoción del aprovechamiento de 800 toneladas de residuos peligrosos, especiales y de manejo diferenciado</t>
  </si>
  <si>
    <r>
      <t>Versión:</t>
    </r>
    <r>
      <rPr>
        <b/>
        <sz val="12"/>
        <color rgb="FFFF0000"/>
        <rFont val="Arial"/>
        <family val="2"/>
      </rPr>
      <t xml:space="preserve"> </t>
    </r>
    <r>
      <rPr>
        <b/>
        <sz val="12"/>
        <rFont val="Arial"/>
        <family val="2"/>
      </rPr>
      <t>14</t>
    </r>
  </si>
  <si>
    <t>Formato: Programación, Actualización y Seguimiento del Plan de Acción - Componente de Actividades</t>
  </si>
  <si>
    <t xml:space="preserve">TOTAL </t>
  </si>
  <si>
    <t>Radicado No. 2021IE106063 del 31 de mayo del 2021.</t>
  </si>
  <si>
    <r>
      <t xml:space="preserve">REPROGRAMACIÓN </t>
    </r>
    <r>
      <rPr>
        <b/>
        <sz val="14"/>
        <rFont val="Arial"/>
        <family val="2"/>
      </rPr>
      <t>VIGENCIA 
(VALOR INICIAL)</t>
    </r>
  </si>
  <si>
    <r>
      <t>PROGRAMADO</t>
    </r>
    <r>
      <rPr>
        <b/>
        <sz val="14"/>
        <rFont val="Arial"/>
        <family val="2"/>
      </rPr>
      <t xml:space="preserve"> ABR.</t>
    </r>
  </si>
  <si>
    <t>EJECUTADO ACUMUALDO AL PERIODO
 AÑO 2022</t>
  </si>
  <si>
    <t>EJECUTADO ACUMUALDO  SEGPLAN
 AÑO 2022</t>
  </si>
  <si>
    <t xml:space="preserve">Para el año 2023 se establecieron y priorizaron 12 proyectos de economía circular enfocados en tres temáticas especificas. Durante el mes de MARZO se reporta el avance de acciones en 11 proyectos de economía circular (PEC). 
PROYECTOS DE ARTICULACIÓN DE ACTORES DE LA DE RED ECONOMÍA CIRCULAR 
PEC #1 - Recolección de residuos peligrosos especiales y de manejo diferenciado en el sector empresarial en el marco de la campaña “Reciclatón Empresarial de posconsumo, especiales, envases y empaques. AVANCE 6%
PEC #2 - Promoción y difusión de la adecuada gestión de residuos peligrosos y especiales en el sector residencial en el marco del proyecto “Bogotá RIE Fase I - La palabra enseña y el ejemplo moviliza” AVANCE 8%
PEC # 3 - Promoción a la gestión integral de asbesto - Acuerdo 825 de 2021. AVANCE 15%
PEC #4 - Economía circular de residuos de construcción y demolición. AVANCE 7%
PEC # 5 - Economía circular sector textil. AVANCE 5%
PEC # 6 - Economía circular sector gastronómico y biomasa residual. AVANCE 5%
PEC # 7- Promoción a la gestión adecuada de residuos de Movilidad eléctrica - Acuerdo 811 de 2021. AVANCE 5%
PROYECTOS DE PROCESAMIENTO, PRODUCCIÓN Y DIFUSIÓN DE INFORMACIÓN DE ECONOMÍA CIRCULAR.
PEC # 8 - Desarrollo e implementación de una app para la gestión de llantas usadas en la ciudad. AVANCE 10%
PEC # 9 - Identificación y articulación de acciones para la promoción de estilos de vida sostenible. AVANCE 5%
PEC#11 - Coordinación interna de actividades establecidas en el PGIRS. AVANCE 5%
PROYECTOS DE PROMOCIÓN DE APROVECHAMIENTO DE RESIDUOS PELIGROSOS, ESPECIALES Y DE MANEJO DIFERENCIADO
PEC #12 - Registro y reporte de trámites de residuos - 2023 AVANCE 16%
</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</si>
  <si>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USAQUEN  255641,68908  ton de las cuales son GEOREFERENCIABLES 203477,68908  y no GEOREFERENCIABLES 52164</t>
  </si>
  <si>
    <t>1
10
11
12
13
14
15
16</t>
  </si>
  <si>
    <t>ACACIAS USAQUEN
BELLA SUIZA
CANAIMA
CEDRITOS
EL CONTADOR
EL TOBERIN
ESCUELA DE INFANTERIA
LA CALLEJA
LA URIBE
LOS CEDROS
LOS CEDROS ORIENTAL
MOLINOS NORTE
SAN ANTONIO NOROCCIDENTAL
SAN JOSE DE USAQUEN
SAN PATRICIO
SANTA ANA OCCIDENTAL
SANTA BARBARA CENTRAL
SANTA BARBARA OCCIDENTAL
SANTA BARBARA ORIENTAL
SANTA BIBIANA
SANTA TERESA
TIBABITA RURAL
TORCA II
USAQUEN</t>
  </si>
  <si>
    <t xml:space="preserve">POL_7702_1_3_2023_DETALLADO
</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</si>
  <si>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CHAPINERO  152001,22504  ton de las cuales son GEOREFERENCIABLES 151862,62504  y no GEOREFERENCIABLES 138,6</t>
  </si>
  <si>
    <t>ANTIGUO COUNTRY
CHAPINERO CENTRAL
CHICO NORTE
CHICO NORTE II SECTOR
CHICO NORTE III SECTOR
EL CHICO
EL NOGAL
ESPARTILLAL
LA CABRERA
LAGO GAITAN
MARIA CRISTINA
MARLY
PARDO RUBIO
PORCIUNCULA
QUINTA CAMACHO
SEMINARIO</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</si>
  <si>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SANTA FE  16843,646  ton de las cuales son GEOREFERENCIABLES 15739,062  y no GEOREFERENCIABLES 1104,584</t>
  </si>
  <si>
    <t>91
92
93
96</t>
  </si>
  <si>
    <t>EL ROCIO
LA MACARENA
LAS NIEVES
SAMPER</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</si>
  <si>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SAN CRISTOBAL  22265,4097  ton de las cuales son GEOREFERENCIABLES 13699,7337  y no GEOREFERENCIABLES 8565,676</t>
  </si>
  <si>
    <t>LAS BRISAS
MODELO SUR
SOCIEGO-</t>
  </si>
  <si>
    <t>1
5</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</si>
  <si>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USME  50031,77458  ton de las cuales son GEOREFERENCIABLES 48705,97458  y no GEOREFERENCIABLES 1325,8</t>
  </si>
  <si>
    <t>52
56
57
58
59
60
61</t>
  </si>
  <si>
    <t>CENTRO USME URBANO
DANUBIO
DESARROLLO BRAZUELOS I
JUAN REY SUR
LA COMUNA
PORVENIR
PUERTA AL LLANO DE USME
SANTA LIBRADA</t>
  </si>
  <si>
    <t>1
8</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</si>
  <si>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TUNJUELITO  7622,63987  ton de las cuales son GEOREFERENCIABLES 5318,23987  y no GEOREFERENCIABLES 2304,4</t>
  </si>
  <si>
    <t>42
62</t>
  </si>
  <si>
    <t>FATIMA
MUZU
PARQUE EL TUNAL
SAN CARLOS
SAN VICENTE FERRER
TUNAL ORIENTAL</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</si>
  <si>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BOSA  95409,25123  ton de las cuales son GEOREFERENCIABLES 9084,08723  y no GEOREFERENCIABLES 86325,16</t>
  </si>
  <si>
    <t>49
84
85
86</t>
  </si>
  <si>
    <t>BRASIL
CEMENTERIO JARDINES APOGEO
CHICO SUR
EL REMANSO
GRAN COLOMBIANO
GUALOCHE
JIMENEZ DE QUESADA II SECTOR
NUEVA GRANADA BOSA
OSORIO X URBANO
PASO ANCHO
SAN MARTIN</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</si>
  <si>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KENNEDY  91490,6362  ton de las cuales son GEOREFERENCIABLES 78181,3962  y no GEOREFERENCIABLES 13309,24</t>
  </si>
  <si>
    <t>113
44
45
46
47
48
79
81</t>
  </si>
  <si>
    <t>CASA BLANCA SUR
CASABLANCA
CIUDAD KENNEDY CENTRAL
CIUDAD KENNEDY NORTE
CIUDAD KENNEDY ORIENTAL
CIUDAD KENNEDY SUR
CIUDAD TECHO II
EL VERGEL
EL VERGEL ORIENTAL
HIPOTECHO OCCIDENTAL
HIPOTECHO SUR
MANDALAY
MARSELLA
NUEVO TECHO
PASTRANA
PROVIVIENDA OCCIDENTAL
PROVIVIENDA ORIENTAL
TIMIZA
TIMIZA B
TIMIZA C
TINTALA
TOCAREMA</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</si>
  <si>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FONTIBON  153920,52753  ton de las cuales son GEOREFERENCIABLES 153920,52753  y no GEOREFERENCIABLES 0</t>
  </si>
  <si>
    <t>110
112
114
115
75
76
77</t>
  </si>
  <si>
    <t>BELEN FONTIBON
BRISAS ALDEA FONTIBON
CENTRO FONTIBON
CIUDAD HAYUELOS
EL CARMEN FONTIBON
EL CHANCO I
EL TINTAL CENTRAL
EL VERGEL
FERROCAJA FONTIBON
LA CABANA FONTIBON
LA ESPERANZA NORTE
MODELIA
MONTEVIDEO
PUENTE GRANDE
SAN JOSE DE FONTIBON
SAN PABLO JERICO
SANTA CECILIA
VILLEMAR</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</si>
  <si>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ENGATIVA  237163,1704  ton de las cuales son GEOREFERENCIABLES 178145,9704  y no GEOREFERENCIABLES 59017,2</t>
  </si>
  <si>
    <t>105
116
26
29
31
72
73
74</t>
  </si>
  <si>
    <t>BELLAVISTA OCCIDENTAL
CENTRO ENGATIVA II
CIUDADELA COLSUBSIDIO
EL DORADO INDUSTRIAL
EL GACO
EL MINUTO DE DIOS
JARDIN BOTANICO
LA FAENA
LAS FERIAS
LOS ALAMOS
NORMANDIA
NORMANDIA OCCIDENTAL
PARIS GAITAN
SABANA DEL DORADO
SAN IGNACIO
SANTA MONICA
VILLA DEL MAR
VILLAS DE ALCALA</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</si>
  <si>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SUBA  111947,26815  ton de las cuales son GEOREFERENCIABLES 111947,26815  y no GEOREFERENCIABLES 0</t>
  </si>
  <si>
    <t>17
18
19
2
20
23
24
25
27
28
71</t>
  </si>
  <si>
    <t>ANDES NORTE
BILBAO
CANODROMO
CANTAGALLO
CIUDAD JARDIN NORTE
CLUB DE LOS LAGARTOS
COSTA AZUL
EL PLAN
EL POA
ESTORIL
GILMAR
JULIO FLOREZ
LAGO DE SUBA
LAS FLORES
MAZUREN
MIRANDELA
MONACO
NIZA NORTE
NUEVA ZELANDIA
POTOSI
PRADO VERANIEGO
PRADO VERANIEGO NORTE
PUENTE LARGO
SAN JOSE DEL PRADO
SANTA ROSA
SUBA URBANO
VEREDA SUBA NARANJOS
VICTORIA NORTE
VILLA ELISA</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</si>
  <si>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BARRIOS UNIDOS  3652,37228  ton de las cuales son GEOREFERENCIABLES 3243,25228  y no GEOREFERENCIABLES 409,12</t>
  </si>
  <si>
    <t>ALCAZARES NORTE
BAQUERO
JORGE ELIECER GAITAN
JOSE JOAQUIN VARGAS
LA CASTELLANA
LA PAZ
POPULAR MODELO
QUINTA MUTIS
SAN FELIPE
SAN FERNANDO
SAN FERNANDO OCCIDENTAL
SIMON BOLIVAR</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</si>
  <si>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TEUSAQUILLO  11751,338716  ton de las cuales son GEOREFERENCIABLES 11751,338716  y no GEOREFERENCIABLES 0</t>
  </si>
  <si>
    <t>100
101
104
106
107
109</t>
  </si>
  <si>
    <t>ARMENIA
CENTRO ADMINISTRATIVO OCC.
CHAPINERO OCCIDENTAL
CIUDAD SALITRE NOR-ORIENTAL
CIUDAD SALITRE SUR-ORIENTAL
CIUDAD UNIVERSITARIA
EL RECUERDO
ESTRELLA
LA MAGDALENA
NICOLAS DE FEDERMAN
ORTEZAL
PABLO VI NORTE
PALERMO
QUESADA
SAN LUIS
TEUSAQUILLO</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</si>
  <si>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LOS MARTIRES  28382,68077  ton de las cuales son GEOREFERENCIABLES 25254,77277  y no GEOREFERENCIABLES 3127,908</t>
  </si>
  <si>
    <t>102
37</t>
  </si>
  <si>
    <t>EDUARDO SANTOS
EL LISTON
LA FAVORITA
LA PEPITA
PALOQUEMAO
RICAURTE
SAN VICTORINO
SANTA FE
SANTA ISABEL
VOTO NACIONAL</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</si>
  <si>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ANTONIO NARIÑO  8848,34  ton de las cuales son GEOREFERENCIABLES 8848,34  y no GEOREFERENCIABLES 0</t>
  </si>
  <si>
    <t>RESTREPO
RESTREPO OCCIDENTAL
SAN ANTONIO
SANTANDER
SANTANDER SUR
SENA
SEVILLA</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</si>
  <si>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PUENTE ARANDA  58722,8176  ton de las cuales son GEOREFERENCIABLES 58722,8176  y no GEOREFERENCIABLES 0</t>
  </si>
  <si>
    <t>40
43
108
111</t>
  </si>
  <si>
    <t>CENTRO INDUSTRIAL
EL EJIDO
LA ASUNCION
LA PRADERA
LA TRINIDAD
LOS EJIDOS
ORTEZAL
PRIMAVERA OCCIDENTAL
SALAZAR GOMEZ
SAN RAFAEL
SAN RAFAEL INDUSTRIAL
TIBANA</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</si>
  <si>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CANDELARIA  5960,04  ton de las cuales son GEOREFERENCIABLES 4891,18  y no GEOREFERENCIABLES 1068,86</t>
  </si>
  <si>
    <t>LA CATEDRAL
LAS AGUAS</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</si>
  <si>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RAFAEL URIBE URIBE  35117,54113  ton de las cuales son GEOREFERENCIABLES 33383,20713  y no GEOREFERENCIABLES 1734,334</t>
  </si>
  <si>
    <t xml:space="preserve">36
39
53
54
55
</t>
  </si>
  <si>
    <t>BRAVO PAEZ
CLARET
GUSTAVO RESTREPO
LA PICOTA ORIENTAL
LIBERTADOR
MOLINOS DEL SUR
MURILLO TORO
OLAYA
QUIROGA
SAN JORGE SUR
SANTA LUCIA</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</si>
  <si>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CIUDAD BOLIVAR  82305,67357  ton de las cuales son GEOREFERENCIABLES 61021,06757  y no GEOREFERENCIABLES 21284,606</t>
  </si>
  <si>
    <t>64
65
66
67
69
70</t>
  </si>
  <si>
    <t>ARBORIZADORA ALTA
ATLANTA
BARLOVENTO
BRAZUELOS OCCIDENTAL
EL ENSUENO
GUADALUPE
LAS ACACIAS
MEISSEN
NUEVA ESPERANZA
RINCON DE LA VALVANERA
RONDA
VERONA</t>
  </si>
  <si>
    <t>La implementación del programa de actividades de evaluación, control y seguimiento ambiental a la adecuada disposición y aprovechamiento de residuos en Bogotá esta orientado al control de toneladas; el valor del presupuesto ejecutado a marzo de 2023 para esta meta  es directamente proporcional al número total de toneladas controladas en cada localidad para este caso ESPECIAL  569254,928  ton de las cuales son GEOREFERENCIABLES   y no GEOREFERENCIABLES 569254,928</t>
  </si>
  <si>
    <t xml:space="preserve">POL_7702_1_3_2023
</t>
  </si>
  <si>
    <t xml:space="preserve">POL_7702_1_3_2023
POL_7702_1_3_2023_DETALLADO
</t>
  </si>
  <si>
    <t>CON CORTE A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</si>
</sst>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5" formatCode="&quot;$&quot;\ #,##0;\-&quot;$&quot;\ #,##0"/>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00\ &quot;€&quot;_-;\-* #,##0.00\ &quot;€&quot;_-;_-* &quot;-&quot;??\ &quot;€&quot;_-;_-@_-"/>
    <numFmt numFmtId="167" formatCode="_-* #,##0.00\ _€_-;\-* #,##0.00\ _€_-;_-* &quot;-&quot;??\ _€_-;_-@_-"/>
    <numFmt numFmtId="168" formatCode="_(&quot;$&quot;\ * #,##0.00_);_(&quot;$&quot;\ * \(#,##0.00\);_(&quot;$&quot;\ * &quot;-&quot;??_);_(@_)"/>
    <numFmt numFmtId="169" formatCode="_(* #,##0.00_);_(* \(#,##0.00\);_(* &quot;-&quot;??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80" formatCode="#,##0.000"/>
    <numFmt numFmtId="181" formatCode="&quot;$&quot;\ #,##0"/>
    <numFmt numFmtId="182" formatCode="&quot;$&quot;\ #,##0.00"/>
    <numFmt numFmtId="183" formatCode="#,##0.0000"/>
    <numFmt numFmtId="184" formatCode="#,##0.0"/>
    <numFmt numFmtId="185" formatCode="#,##0_ ;\-#,##0\ "/>
    <numFmt numFmtId="186" formatCode="&quot;$&quot;#,##0.00"/>
    <numFmt numFmtId="187" formatCode="_([$$-240A]\ * #,##0_);_([$$-240A]\ * \(#,##0\);_([$$-240A]\ * &quot;-&quot;??_);_(@_)"/>
    <numFmt numFmtId="188" formatCode="_-&quot;$&quot;\ * #,##0_-;\-&quot;$&quot;\ * #,##0_-;_-&quot;$&quot;\ * &quot;-&quot;??_-;_-@_-"/>
    <numFmt numFmtId="189" formatCode="0.000%"/>
    <numFmt numFmtId="190" formatCode="0.00000000"/>
    <numFmt numFmtId="191" formatCode="_-&quot;$&quot;\ * #,##0.00_-;\-&quot;$&quot;\ * #,##0.00_-;_-&quot;$&quot;\ * &quot;-&quot;_-;_-@_-"/>
    <numFmt numFmtId="192" formatCode="_-&quot;$&quot;\ * #,##0.000_-;\-&quot;$&quot;\ * #,##0.000_-;_-&quot;$&quot;\ * &quot;-&quot;_-;_-@_-"/>
    <numFmt numFmtId="193" formatCode="_-&quot;$&quot;\ * #,##0.0_-;\-&quot;$&quot;\ * #,##0.0_-;_-&quot;$&quot;\ * &quot;-&quot;_-;_-@_-"/>
    <numFmt numFmtId="194" formatCode="_-* #,##0.000\ _€_-;\-* #,##0.000\ _€_-;_-* &quot;-&quot;??\ _€_-;_-@_-"/>
    <numFmt numFmtId="195" formatCode="0.000"/>
    <numFmt numFmtId="196" formatCode="#,##0.00000"/>
    <numFmt numFmtId="198" formatCode="#,##0.00000000000000"/>
  </numFmts>
  <fonts count="9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b/>
      <sz val="14"/>
      <color theme="1"/>
      <name val="Calibri"/>
      <family val="2"/>
      <scheme val="minor"/>
    </font>
    <font>
      <b/>
      <sz val="16"/>
      <name val="Arial"/>
      <family val="2"/>
    </font>
    <font>
      <sz val="14"/>
      <color theme="1"/>
      <name val="Arial"/>
      <family val="2"/>
    </font>
    <font>
      <b/>
      <sz val="14"/>
      <name val="Calibri"/>
      <family val="2"/>
      <scheme val="minor"/>
    </font>
    <font>
      <sz val="16"/>
      <name val="Arial"/>
      <family val="2"/>
    </font>
    <font>
      <b/>
      <sz val="30"/>
      <name val="Arial"/>
      <family val="2"/>
    </font>
    <font>
      <sz val="30"/>
      <name val="Arial"/>
      <family val="2"/>
    </font>
    <font>
      <b/>
      <sz val="30"/>
      <name val="Calibri"/>
      <family val="2"/>
      <scheme val="minor"/>
    </font>
    <font>
      <sz val="24"/>
      <name val="Arial"/>
      <family val="2"/>
    </font>
    <font>
      <sz val="8"/>
      <color theme="1"/>
      <name val="Arial"/>
      <family val="2"/>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sz val="12"/>
      <color theme="1"/>
      <name val="Arial"/>
      <family val="2"/>
    </font>
    <font>
      <b/>
      <u/>
      <sz val="10"/>
      <name val="Arial"/>
      <family val="2"/>
    </font>
    <font>
      <sz val="9"/>
      <name val="Calibri"/>
      <family val="2"/>
      <scheme val="minor"/>
    </font>
    <font>
      <b/>
      <sz val="16"/>
      <color theme="1"/>
      <name val="Calibri"/>
      <family val="2"/>
      <scheme val="minor"/>
    </font>
    <font>
      <sz val="8"/>
      <color rgb="FF000000"/>
      <name val="Calibri"/>
      <family val="2"/>
      <scheme val="minor"/>
    </font>
    <font>
      <b/>
      <sz val="11"/>
      <name val="Arial"/>
      <family val="2"/>
    </font>
    <font>
      <b/>
      <sz val="12"/>
      <color rgb="FFFF0000"/>
      <name val="Arial"/>
      <family val="2"/>
    </font>
    <font>
      <b/>
      <sz val="10"/>
      <color theme="0"/>
      <name val="Arial"/>
      <family val="2"/>
    </font>
    <font>
      <sz val="11"/>
      <color theme="0"/>
      <name val="Arial"/>
      <family val="2"/>
    </font>
    <font>
      <b/>
      <sz val="11"/>
      <name val="Calibri"/>
      <family val="2"/>
      <scheme val="minor"/>
    </font>
    <font>
      <sz val="9"/>
      <name val="Calibri"/>
      <family val="2"/>
    </font>
    <font>
      <sz val="7"/>
      <color theme="1"/>
      <name val="Arial"/>
      <family val="2"/>
    </font>
    <font>
      <sz val="14"/>
      <name val="Calibri"/>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bgColor theme="0"/>
      </patternFill>
    </fill>
    <fill>
      <patternFill patternType="solid">
        <fgColor rgb="FFFFFF00"/>
        <bgColor indexed="64"/>
      </patternFill>
    </fill>
    <fill>
      <patternFill patternType="solid">
        <fgColor theme="4" tint="0.39997558519241921"/>
        <bgColor indexed="64"/>
      </patternFill>
    </fill>
    <fill>
      <patternFill patternType="solid">
        <fgColor rgb="FFFF00FF"/>
        <bgColor indexed="64"/>
      </patternFill>
    </fill>
    <fill>
      <patternFill patternType="solid">
        <fgColor rgb="FFFF99CC"/>
        <bgColor indexed="64"/>
      </patternFill>
    </fill>
    <fill>
      <patternFill patternType="solid">
        <fgColor theme="7" tint="0.39997558519241921"/>
        <bgColor indexed="64"/>
      </patternFill>
    </fill>
    <fill>
      <patternFill patternType="solid">
        <fgColor rgb="FFCC99FF"/>
        <bgColor indexed="64"/>
      </patternFill>
    </fill>
    <fill>
      <patternFill patternType="solid">
        <fgColor rgb="FF00FF00"/>
        <bgColor indexed="64"/>
      </patternFill>
    </fill>
    <fill>
      <patternFill patternType="solid">
        <fgColor rgb="FFFFC000"/>
        <bgColor indexed="64"/>
      </patternFill>
    </fill>
    <fill>
      <patternFill patternType="solid">
        <fgColor theme="0"/>
        <bgColor rgb="FF3AEE3A"/>
      </patternFill>
    </fill>
    <fill>
      <patternFill patternType="solid">
        <fgColor rgb="FF9999FF"/>
        <bgColor indexed="64"/>
      </patternFill>
    </fill>
    <fill>
      <patternFill patternType="solid">
        <fgColor rgb="FFFFCCCC"/>
        <bgColor indexed="64"/>
      </patternFill>
    </fill>
    <fill>
      <patternFill patternType="solid">
        <fgColor rgb="FF00FFFF"/>
        <bgColor indexed="64"/>
      </patternFill>
    </fill>
    <fill>
      <patternFill patternType="solid">
        <fgColor rgb="FFD8DEE8"/>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top style="thin">
        <color auto="1"/>
      </top>
      <bottom style="thin">
        <color auto="1"/>
      </bottom>
      <diagonal/>
    </border>
    <border>
      <left/>
      <right style="thin">
        <color auto="1"/>
      </right>
      <top style="thin">
        <color auto="1"/>
      </top>
      <bottom/>
      <diagonal/>
    </border>
    <border>
      <left style="medium">
        <color auto="1"/>
      </left>
      <right/>
      <top style="thin">
        <color auto="1"/>
      </top>
      <bottom/>
      <diagonal/>
    </border>
    <border>
      <left style="medium">
        <color rgb="FF999999"/>
      </left>
      <right/>
      <top style="medium">
        <color rgb="FF999999"/>
      </top>
      <bottom style="medium">
        <color rgb="FF999999"/>
      </bottom>
      <diagonal/>
    </border>
    <border>
      <left/>
      <right/>
      <top style="medium">
        <color rgb="FF999999"/>
      </top>
      <bottom style="medium">
        <color rgb="FF999999"/>
      </bottom>
      <diagonal/>
    </border>
    <border>
      <left/>
      <right style="medium">
        <color rgb="FF999999"/>
      </right>
      <top style="medium">
        <color rgb="FF999999"/>
      </top>
      <bottom style="medium">
        <color rgb="FF999999"/>
      </bottom>
      <diagonal/>
    </border>
  </borders>
  <cellStyleXfs count="3648">
    <xf numFmtId="0" fontId="0" fillId="0" borderId="0"/>
    <xf numFmtId="171" fontId="8" fillId="0" borderId="0" applyFont="0" applyFill="0" applyBorder="0" applyAlignment="0" applyProtection="0"/>
    <xf numFmtId="171" fontId="4" fillId="0" borderId="0" applyFont="0" applyFill="0" applyBorder="0" applyAlignment="0" applyProtection="0"/>
    <xf numFmtId="167" fontId="6" fillId="0" borderId="0" applyFont="0" applyFill="0" applyBorder="0" applyAlignment="0" applyProtection="0"/>
    <xf numFmtId="169" fontId="19"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8" fontId="19" fillId="0" borderId="0" applyFont="0" applyFill="0" applyBorder="0" applyAlignment="0" applyProtection="0"/>
    <xf numFmtId="174" fontId="12"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6"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19" fillId="0" borderId="0" applyFont="0" applyFill="0" applyBorder="0" applyAlignment="0" applyProtection="0"/>
    <xf numFmtId="168" fontId="4" fillId="0" borderId="0" applyFont="0" applyFill="0" applyBorder="0" applyAlignment="0" applyProtection="0"/>
    <xf numFmtId="165"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1" fillId="9" borderId="0" applyNumberFormat="0" applyBorder="0" applyAlignment="0" applyProtection="0"/>
    <xf numFmtId="0" fontId="19" fillId="0" borderId="0"/>
    <xf numFmtId="0" fontId="4" fillId="0" borderId="0"/>
    <xf numFmtId="0" fontId="39" fillId="0" borderId="0"/>
    <xf numFmtId="0" fontId="33" fillId="0" borderId="0"/>
    <xf numFmtId="0" fontId="33" fillId="0" borderId="0"/>
    <xf numFmtId="0" fontId="39" fillId="0" borderId="0"/>
    <xf numFmtId="0" fontId="4" fillId="0" borderId="0"/>
    <xf numFmtId="0" fontId="19"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4" fillId="0" borderId="0"/>
    <xf numFmtId="167" fontId="1" fillId="0" borderId="0" applyFont="0" applyFill="0" applyBorder="0" applyAlignment="0" applyProtection="0"/>
    <xf numFmtId="0" fontId="58" fillId="0" borderId="0"/>
    <xf numFmtId="166"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3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39"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3" fontId="25"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1" fontId="19"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3" fontId="25"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1" fontId="19"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3" fontId="25" fillId="0" borderId="0" applyFont="0" applyFill="0" applyBorder="0" applyAlignment="0" applyProtection="0"/>
  </cellStyleXfs>
  <cellXfs count="1413">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1"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1" fillId="0" borderId="0" xfId="0" applyFont="1"/>
    <xf numFmtId="0" fontId="0" fillId="0" borderId="0" xfId="0" applyAlignment="1">
      <alignment horizontal="center"/>
    </xf>
    <xf numFmtId="0" fontId="21" fillId="0" borderId="0" xfId="0" applyFont="1" applyAlignment="1">
      <alignment horizontal="center" vertical="center"/>
    </xf>
    <xf numFmtId="0" fontId="27" fillId="0" borderId="0" xfId="0" applyFont="1"/>
    <xf numFmtId="0" fontId="29" fillId="0" borderId="0" xfId="0" applyFont="1"/>
    <xf numFmtId="0" fontId="22" fillId="0" borderId="0" xfId="0" applyFont="1"/>
    <xf numFmtId="0" fontId="0" fillId="0" borderId="1" xfId="0" applyBorder="1" applyAlignment="1">
      <alignment horizontal="center" vertical="center"/>
    </xf>
    <xf numFmtId="0" fontId="22" fillId="3" borderId="0" xfId="0" applyFont="1" applyFill="1"/>
    <xf numFmtId="0" fontId="4" fillId="3" borderId="0" xfId="0" applyFont="1" applyFill="1"/>
    <xf numFmtId="0" fontId="5" fillId="3" borderId="0" xfId="0" applyFont="1" applyFill="1" applyAlignment="1">
      <alignment horizontal="center"/>
    </xf>
    <xf numFmtId="0" fontId="43" fillId="15" borderId="0" xfId="0" applyFont="1" applyFill="1"/>
    <xf numFmtId="4" fontId="43" fillId="15" borderId="0" xfId="0" applyNumberFormat="1" applyFont="1" applyFill="1"/>
    <xf numFmtId="0" fontId="45"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0" fontId="43" fillId="0" borderId="0" xfId="0" applyFont="1"/>
    <xf numFmtId="4" fontId="43" fillId="0" borderId="0" xfId="0" applyNumberFormat="1" applyFont="1"/>
    <xf numFmtId="178" fontId="5" fillId="0" borderId="0" xfId="0" applyNumberFormat="1" applyFont="1" applyAlignment="1">
      <alignment horizontal="center"/>
    </xf>
    <xf numFmtId="0" fontId="22" fillId="4" borderId="1" xfId="0" applyFont="1" applyFill="1" applyBorder="1" applyAlignment="1">
      <alignment horizontal="center" vertical="center"/>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57" fillId="18" borderId="18" xfId="0" applyFont="1" applyFill="1" applyBorder="1" applyAlignment="1">
      <alignment horizontal="center" vertical="center"/>
    </xf>
    <xf numFmtId="0" fontId="57" fillId="19" borderId="1" xfId="2868" applyFont="1" applyFill="1" applyBorder="1" applyAlignment="1">
      <alignment horizontal="center" vertical="center" wrapText="1"/>
    </xf>
    <xf numFmtId="0" fontId="57" fillId="19" borderId="11" xfId="2868" applyFont="1" applyFill="1" applyBorder="1" applyAlignment="1">
      <alignment horizontal="center" vertical="center" wrapText="1"/>
    </xf>
    <xf numFmtId="0" fontId="58"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57" fillId="19" borderId="1" xfId="2868" applyFont="1" applyFill="1" applyBorder="1" applyAlignment="1">
      <alignment horizontal="center" vertical="top" wrapText="1"/>
    </xf>
    <xf numFmtId="0" fontId="0" fillId="0" borderId="12" xfId="0" applyBorder="1"/>
    <xf numFmtId="0" fontId="57" fillId="19" borderId="4" xfId="2868" applyFont="1" applyFill="1" applyBorder="1" applyAlignment="1">
      <alignment horizontal="center" vertical="center" wrapText="1"/>
    </xf>
    <xf numFmtId="0" fontId="57" fillId="19" borderId="12" xfId="2868" applyFont="1" applyFill="1" applyBorder="1" applyAlignment="1">
      <alignment horizontal="center" vertical="center" wrapText="1"/>
    </xf>
    <xf numFmtId="0" fontId="58" fillId="0" borderId="1" xfId="0" applyFont="1" applyBorder="1"/>
    <xf numFmtId="0" fontId="58" fillId="0" borderId="11" xfId="0" applyFont="1" applyBorder="1"/>
    <xf numFmtId="0" fontId="58"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5"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58" fillId="0" borderId="0" xfId="0" applyFont="1"/>
    <xf numFmtId="0" fontId="57" fillId="18" borderId="17" xfId="0" applyFont="1" applyFill="1" applyBorder="1" applyAlignment="1">
      <alignment horizontal="center" vertical="center"/>
    </xf>
    <xf numFmtId="0" fontId="57" fillId="19" borderId="3" xfId="2868" applyFont="1" applyFill="1" applyBorder="1" applyAlignment="1">
      <alignment horizontal="center" vertical="center" wrapText="1"/>
    </xf>
    <xf numFmtId="0" fontId="57" fillId="19" borderId="3" xfId="2868" applyFont="1" applyFill="1" applyBorder="1" applyAlignment="1">
      <alignment horizontal="center" vertical="top" wrapText="1"/>
    </xf>
    <xf numFmtId="0" fontId="57" fillId="19" borderId="10" xfId="2868" applyFont="1" applyFill="1" applyBorder="1" applyAlignment="1">
      <alignment horizontal="center" vertical="center" wrapText="1"/>
    </xf>
    <xf numFmtId="0" fontId="57" fillId="18" borderId="20" xfId="0" applyFont="1" applyFill="1" applyBorder="1" applyAlignment="1">
      <alignment horizontal="center" vertical="center"/>
    </xf>
    <xf numFmtId="0" fontId="57" fillId="19" borderId="2" xfId="2868" applyFont="1" applyFill="1" applyBorder="1" applyAlignment="1">
      <alignment horizontal="center" vertical="center" wrapText="1"/>
    </xf>
    <xf numFmtId="0" fontId="57"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8" fillId="0" borderId="1" xfId="0" applyFont="1" applyBorder="1" applyAlignment="1">
      <alignment horizontal="center"/>
    </xf>
    <xf numFmtId="0" fontId="58" fillId="0" borderId="4" xfId="0" applyFont="1" applyBorder="1" applyAlignment="1">
      <alignment horizontal="center"/>
    </xf>
    <xf numFmtId="0" fontId="0" fillId="0" borderId="0" xfId="0" applyAlignment="1">
      <alignment vertical="center"/>
    </xf>
    <xf numFmtId="0" fontId="58" fillId="0" borderId="18" xfId="0" applyFont="1" applyBorder="1" applyAlignment="1">
      <alignment vertical="center"/>
    </xf>
    <xf numFmtId="42" fontId="0" fillId="0" borderId="1" xfId="2867" applyFont="1" applyBorder="1"/>
    <xf numFmtId="42" fontId="0" fillId="0" borderId="1" xfId="0" applyNumberFormat="1" applyBorder="1"/>
    <xf numFmtId="42" fontId="19" fillId="0" borderId="1" xfId="2867" applyFont="1" applyBorder="1"/>
    <xf numFmtId="0" fontId="19" fillId="0" borderId="11" xfId="0" applyFont="1" applyBorder="1"/>
    <xf numFmtId="0" fontId="58" fillId="0" borderId="0" xfId="0" applyFont="1" applyAlignment="1">
      <alignment horizontal="center"/>
    </xf>
    <xf numFmtId="0" fontId="58" fillId="0" borderId="1" xfId="0" applyFont="1" applyBorder="1" applyAlignment="1">
      <alignment horizontal="center" wrapText="1"/>
    </xf>
    <xf numFmtId="0" fontId="55" fillId="17" borderId="3" xfId="0" applyFont="1" applyFill="1" applyBorder="1" applyAlignment="1">
      <alignment horizontal="center" vertical="center" wrapText="1"/>
    </xf>
    <xf numFmtId="0" fontId="55" fillId="17" borderId="2" xfId="0" applyFont="1" applyFill="1" applyBorder="1" applyAlignment="1">
      <alignment horizontal="center" vertical="center" wrapText="1"/>
    </xf>
    <xf numFmtId="0" fontId="58" fillId="0" borderId="17" xfId="0" applyFont="1" applyBorder="1"/>
    <xf numFmtId="0" fontId="58" fillId="0" borderId="3" xfId="0" applyFont="1" applyBorder="1"/>
    <xf numFmtId="0" fontId="58" fillId="0" borderId="3" xfId="0" applyFont="1" applyBorder="1" applyAlignment="1">
      <alignment horizontal="center"/>
    </xf>
    <xf numFmtId="0" fontId="58" fillId="0" borderId="10" xfId="0" applyFont="1" applyBorder="1"/>
    <xf numFmtId="0" fontId="0" fillId="0" borderId="1" xfId="0" applyBorder="1" applyAlignment="1">
      <alignment horizontal="center"/>
    </xf>
    <xf numFmtId="0" fontId="57" fillId="19" borderId="16" xfId="2868" applyFont="1" applyFill="1" applyBorder="1" applyAlignment="1">
      <alignment horizontal="center" vertical="center" wrapText="1"/>
    </xf>
    <xf numFmtId="0" fontId="57" fillId="19" borderId="17" xfId="2868" applyFont="1" applyFill="1" applyBorder="1" applyAlignment="1">
      <alignment horizontal="center" vertical="center" wrapText="1"/>
    </xf>
    <xf numFmtId="0" fontId="57" fillId="19" borderId="8" xfId="2868" applyFont="1" applyFill="1" applyBorder="1" applyAlignment="1">
      <alignment horizontal="center" vertical="center" wrapText="1"/>
    </xf>
    <xf numFmtId="4" fontId="43" fillId="15" borderId="0" xfId="0" applyNumberFormat="1" applyFont="1" applyFill="1" applyAlignment="1">
      <alignment horizontal="center" vertical="center"/>
    </xf>
    <xf numFmtId="0" fontId="43" fillId="15" borderId="0" xfId="0" applyFont="1" applyFill="1" applyAlignment="1">
      <alignment horizontal="center" vertical="center"/>
    </xf>
    <xf numFmtId="181"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7" applyFont="1" applyFill="1" applyBorder="1" applyAlignment="1">
      <alignment vertical="center"/>
    </xf>
    <xf numFmtId="42" fontId="0" fillId="0" borderId="1" xfId="0" applyNumberFormat="1" applyBorder="1" applyAlignment="1">
      <alignment vertical="center"/>
    </xf>
    <xf numFmtId="42" fontId="0" fillId="0" borderId="1" xfId="2867" applyFont="1" applyFill="1" applyBorder="1" applyAlignment="1">
      <alignment vertical="center"/>
    </xf>
    <xf numFmtId="0" fontId="0" fillId="0" borderId="26" xfId="0" applyBorder="1" applyAlignment="1">
      <alignment horizontal="center" vertical="center" wrapText="1"/>
    </xf>
    <xf numFmtId="0" fontId="0" fillId="0" borderId="0" xfId="0" applyAlignment="1">
      <alignment horizontal="center" vertical="center" wrapText="1"/>
    </xf>
    <xf numFmtId="0" fontId="43" fillId="0" borderId="1" xfId="0" applyFont="1" applyBorder="1" applyAlignment="1">
      <alignment horizontal="center" vertical="center"/>
    </xf>
    <xf numFmtId="0" fontId="43" fillId="0" borderId="0" xfId="0" applyFont="1" applyAlignment="1">
      <alignment horizont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8"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2" fontId="0" fillId="0" borderId="1" xfId="24" applyNumberFormat="1" applyFont="1" applyFill="1" applyBorder="1"/>
    <xf numFmtId="2" fontId="0" fillId="0" borderId="1" xfId="0" applyNumberFormat="1" applyBorder="1"/>
    <xf numFmtId="42" fontId="0" fillId="0" borderId="0" xfId="0" applyNumberFormat="1"/>
    <xf numFmtId="0" fontId="58" fillId="0" borderId="18" xfId="0" applyFont="1" applyBorder="1" applyAlignment="1">
      <alignment horizontal="left" vertical="center"/>
    </xf>
    <xf numFmtId="42" fontId="0" fillId="20" borderId="4" xfId="0" applyNumberFormat="1" applyFill="1" applyBorder="1"/>
    <xf numFmtId="0" fontId="58"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8" fillId="0" borderId="1" xfId="24" applyFont="1" applyFill="1" applyBorder="1"/>
    <xf numFmtId="0" fontId="58" fillId="20" borderId="4" xfId="0" applyFont="1" applyFill="1" applyBorder="1" applyAlignment="1">
      <alignment horizontal="center" wrapText="1"/>
    </xf>
    <xf numFmtId="0" fontId="58" fillId="20" borderId="4" xfId="0" applyFont="1" applyFill="1" applyBorder="1"/>
    <xf numFmtId="9" fontId="58" fillId="20" borderId="4" xfId="24" applyFont="1" applyFill="1" applyBorder="1"/>
    <xf numFmtId="2" fontId="58" fillId="0" borderId="1" xfId="0" applyNumberFormat="1" applyFont="1" applyBorder="1"/>
    <xf numFmtId="0" fontId="58" fillId="20" borderId="4" xfId="0" applyFont="1" applyFill="1" applyBorder="1" applyAlignment="1">
      <alignment horizontal="center"/>
    </xf>
    <xf numFmtId="9" fontId="58"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8" fillId="0" borderId="40" xfId="0" applyFont="1" applyBorder="1"/>
    <xf numFmtId="42" fontId="0" fillId="0" borderId="1" xfId="2867" applyFont="1" applyBorder="1" applyAlignment="1"/>
    <xf numFmtId="42" fontId="19" fillId="0" borderId="5" xfId="2867" applyFont="1" applyBorder="1" applyAlignment="1"/>
    <xf numFmtId="0" fontId="19" fillId="0" borderId="21" xfId="0" applyFont="1" applyBorder="1"/>
    <xf numFmtId="181" fontId="0" fillId="0" borderId="1" xfId="0" applyNumberFormat="1" applyBorder="1"/>
    <xf numFmtId="181" fontId="0" fillId="0" borderId="3" xfId="0" applyNumberFormat="1" applyBorder="1"/>
    <xf numFmtId="181" fontId="0" fillId="0" borderId="4" xfId="0" applyNumberFormat="1" applyBorder="1"/>
    <xf numFmtId="41" fontId="0" fillId="0" borderId="16" xfId="0" applyNumberFormat="1" applyBorder="1"/>
    <xf numFmtId="41" fontId="0" fillId="0" borderId="65" xfId="2866" applyFont="1" applyFill="1" applyBorder="1"/>
    <xf numFmtId="41" fontId="0" fillId="0" borderId="8" xfId="0" applyNumberFormat="1" applyBorder="1"/>
    <xf numFmtId="41" fontId="0" fillId="0" borderId="67" xfId="2866" applyFont="1" applyFill="1" applyBorder="1"/>
    <xf numFmtId="41" fontId="0" fillId="0" borderId="68" xfId="0" applyNumberFormat="1" applyBorder="1"/>
    <xf numFmtId="41" fontId="0" fillId="0" borderId="69" xfId="2866"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Alignment="1">
      <alignment horizontal="center"/>
    </xf>
    <xf numFmtId="0" fontId="58" fillId="0" borderId="63"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8" fillId="20" borderId="18" xfId="0" applyFont="1" applyFill="1" applyBorder="1"/>
    <xf numFmtId="0" fontId="58"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Border="1"/>
    <xf numFmtId="0" fontId="58" fillId="0" borderId="12" xfId="0" applyFont="1" applyBorder="1"/>
    <xf numFmtId="0" fontId="57" fillId="19" borderId="52" xfId="2868" applyFont="1" applyFill="1" applyBorder="1" applyAlignment="1">
      <alignment horizontal="center" vertical="center" wrapText="1"/>
    </xf>
    <xf numFmtId="0" fontId="57" fillId="19" borderId="61" xfId="2868" applyFont="1" applyFill="1" applyBorder="1" applyAlignment="1">
      <alignment horizontal="center" vertical="center" wrapText="1"/>
    </xf>
    <xf numFmtId="0" fontId="0" fillId="0" borderId="12" xfId="0" applyBorder="1" applyAlignment="1">
      <alignment vertical="center"/>
    </xf>
    <xf numFmtId="0" fontId="58" fillId="0" borderId="0" xfId="0" applyFont="1" applyAlignment="1">
      <alignment horizontal="center" vertical="center"/>
    </xf>
    <xf numFmtId="9" fontId="58"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8" fillId="20" borderId="40" xfId="0" applyFont="1" applyFill="1" applyBorder="1"/>
    <xf numFmtId="42" fontId="19" fillId="20" borderId="5" xfId="2867" applyFont="1" applyFill="1" applyBorder="1" applyAlignment="1"/>
    <xf numFmtId="0" fontId="19" fillId="20" borderId="21" xfId="0" applyFont="1" applyFill="1" applyBorder="1"/>
    <xf numFmtId="42" fontId="0" fillId="20" borderId="1" xfId="2867" applyFont="1" applyFill="1" applyBorder="1" applyAlignment="1"/>
    <xf numFmtId="0" fontId="58" fillId="20" borderId="1" xfId="0" applyFont="1" applyFill="1" applyBorder="1" applyAlignment="1">
      <alignment horizontal="center" wrapText="1"/>
    </xf>
    <xf numFmtId="0" fontId="58" fillId="20" borderId="1" xfId="0" applyFont="1" applyFill="1" applyBorder="1"/>
    <xf numFmtId="0" fontId="58" fillId="20" borderId="11" xfId="0" applyFont="1" applyFill="1" applyBorder="1"/>
    <xf numFmtId="0" fontId="58" fillId="0" borderId="4" xfId="0" applyFont="1" applyBorder="1" applyAlignment="1">
      <alignment horizontal="center" wrapText="1"/>
    </xf>
    <xf numFmtId="0" fontId="58" fillId="20" borderId="1" xfId="0" applyFont="1" applyFill="1" applyBorder="1" applyAlignment="1">
      <alignment horizontal="center"/>
    </xf>
    <xf numFmtId="10" fontId="58" fillId="0" borderId="1" xfId="21" applyNumberFormat="1" applyFont="1" applyFill="1" applyBorder="1"/>
    <xf numFmtId="10" fontId="58" fillId="20" borderId="1" xfId="21" applyNumberFormat="1" applyFont="1" applyFill="1" applyBorder="1"/>
    <xf numFmtId="10" fontId="58" fillId="0" borderId="4" xfId="21" applyNumberFormat="1" applyFont="1" applyFill="1" applyBorder="1"/>
    <xf numFmtId="10" fontId="58" fillId="0" borderId="1" xfId="21" applyNumberFormat="1" applyFont="1" applyBorder="1"/>
    <xf numFmtId="10" fontId="58" fillId="0" borderId="4" xfId="21" applyNumberFormat="1" applyFont="1" applyBorder="1"/>
    <xf numFmtId="182" fontId="5" fillId="0" borderId="0" xfId="0" applyNumberFormat="1" applyFont="1" applyAlignment="1">
      <alignment horizontal="center"/>
    </xf>
    <xf numFmtId="0" fontId="0" fillId="0" borderId="0" xfId="0" applyAlignment="1">
      <alignment wrapText="1"/>
    </xf>
    <xf numFmtId="43" fontId="5" fillId="0" borderId="0" xfId="0" applyNumberFormat="1" applyFont="1" applyAlignment="1">
      <alignment horizontal="center"/>
    </xf>
    <xf numFmtId="167" fontId="5" fillId="0" borderId="0" xfId="3" applyFont="1" applyFill="1" applyBorder="1" applyAlignment="1">
      <alignment horizontal="center"/>
    </xf>
    <xf numFmtId="0" fontId="5" fillId="3" borderId="0" xfId="0" applyFont="1" applyFill="1" applyAlignment="1">
      <alignment horizontal="center" vertical="center"/>
    </xf>
    <xf numFmtId="42" fontId="5" fillId="0" borderId="0" xfId="2867" applyFont="1" applyFill="1" applyAlignment="1">
      <alignment horizontal="center" vertical="center"/>
    </xf>
    <xf numFmtId="0" fontId="5" fillId="0" borderId="0" xfId="0" applyFont="1" applyAlignment="1">
      <alignment horizontal="center" vertical="center"/>
    </xf>
    <xf numFmtId="1" fontId="2" fillId="17" borderId="36" xfId="16" applyNumberFormat="1" applyFont="1" applyFill="1" applyBorder="1" applyAlignment="1">
      <alignment horizontal="center" vertical="center" wrapText="1"/>
    </xf>
    <xf numFmtId="9" fontId="2" fillId="17" borderId="36" xfId="24" applyFont="1" applyFill="1" applyBorder="1" applyAlignment="1">
      <alignment horizontal="center" vertical="center" wrapText="1"/>
    </xf>
    <xf numFmtId="0" fontId="4" fillId="3" borderId="0" xfId="16" applyFill="1" applyAlignment="1">
      <alignment vertical="center"/>
    </xf>
    <xf numFmtId="42" fontId="20" fillId="0" borderId="0" xfId="2867" applyFont="1" applyFill="1" applyAlignment="1">
      <alignment horizontal="center" vertical="center"/>
    </xf>
    <xf numFmtId="0" fontId="20" fillId="0" borderId="0" xfId="0" applyFont="1" applyAlignment="1">
      <alignment horizontal="center" vertical="center"/>
    </xf>
    <xf numFmtId="181" fontId="20" fillId="0" borderId="0" xfId="0" applyNumberFormat="1" applyFont="1" applyAlignment="1">
      <alignment horizontal="center" vertical="center"/>
    </xf>
    <xf numFmtId="1" fontId="20" fillId="25" borderId="0" xfId="0" applyNumberFormat="1" applyFont="1" applyFill="1" applyAlignment="1">
      <alignment horizontal="center" vertical="center"/>
    </xf>
    <xf numFmtId="182" fontId="73" fillId="0" borderId="0" xfId="0" applyNumberFormat="1" applyFont="1" applyAlignment="1">
      <alignment horizontal="center" vertical="center"/>
    </xf>
    <xf numFmtId="182" fontId="20" fillId="0" borderId="0" xfId="0" applyNumberFormat="1" applyFont="1" applyAlignment="1">
      <alignment vertical="center"/>
    </xf>
    <xf numFmtId="1" fontId="20" fillId="0" borderId="0" xfId="0" applyNumberFormat="1" applyFont="1" applyAlignment="1">
      <alignment vertical="center"/>
    </xf>
    <xf numFmtId="42" fontId="20" fillId="0" borderId="0" xfId="2867" applyFont="1" applyFill="1" applyAlignment="1">
      <alignment vertical="center"/>
    </xf>
    <xf numFmtId="2" fontId="20" fillId="0" borderId="0" xfId="0" applyNumberFormat="1" applyFont="1" applyAlignment="1">
      <alignment vertical="center"/>
    </xf>
    <xf numFmtId="0" fontId="20" fillId="0" borderId="0" xfId="0" applyFont="1" applyAlignment="1">
      <alignment vertical="center"/>
    </xf>
    <xf numFmtId="4" fontId="4" fillId="2" borderId="0" xfId="16" applyNumberFormat="1" applyFill="1" applyAlignment="1">
      <alignment vertical="center"/>
    </xf>
    <xf numFmtId="42" fontId="75" fillId="3" borderId="0" xfId="2867" applyFont="1" applyFill="1" applyAlignment="1">
      <alignment horizontal="center" vertical="center"/>
    </xf>
    <xf numFmtId="0" fontId="74" fillId="0" borderId="0" xfId="0" applyFont="1" applyAlignment="1">
      <alignment horizontal="center" vertical="center"/>
    </xf>
    <xf numFmtId="1" fontId="74" fillId="0" borderId="0" xfId="0" applyNumberFormat="1" applyFont="1" applyAlignment="1">
      <alignment horizontal="center" vertical="center"/>
    </xf>
    <xf numFmtId="42" fontId="74" fillId="0" borderId="0" xfId="2867" applyFont="1" applyFill="1" applyAlignment="1">
      <alignment horizontal="center" vertical="center"/>
    </xf>
    <xf numFmtId="4" fontId="73" fillId="25" borderId="0" xfId="0" applyNumberFormat="1" applyFont="1" applyFill="1" applyAlignment="1">
      <alignment vertical="center"/>
    </xf>
    <xf numFmtId="1" fontId="75" fillId="25" borderId="0" xfId="0" applyNumberFormat="1" applyFont="1" applyFill="1" applyAlignment="1">
      <alignment horizontal="center" vertical="center"/>
    </xf>
    <xf numFmtId="0" fontId="73" fillId="0" borderId="0" xfId="0" applyFont="1" applyAlignment="1">
      <alignment horizontal="center" vertical="center"/>
    </xf>
    <xf numFmtId="0" fontId="62" fillId="23" borderId="35" xfId="0" applyFont="1" applyFill="1" applyBorder="1" applyAlignment="1">
      <alignment horizontal="center" vertical="center" wrapText="1"/>
    </xf>
    <xf numFmtId="0" fontId="62" fillId="17" borderId="35" xfId="0" applyFont="1" applyFill="1" applyBorder="1" applyAlignment="1">
      <alignment horizontal="center" vertical="center" wrapText="1"/>
    </xf>
    <xf numFmtId="0" fontId="62" fillId="17" borderId="66" xfId="0" applyFont="1" applyFill="1" applyBorder="1" applyAlignment="1">
      <alignment horizontal="center" vertical="center" wrapText="1"/>
    </xf>
    <xf numFmtId="0" fontId="10" fillId="22" borderId="61" xfId="0" applyFont="1" applyFill="1" applyBorder="1" applyAlignment="1">
      <alignment horizontal="center" vertical="center" wrapText="1"/>
    </xf>
    <xf numFmtId="186" fontId="5" fillId="0" borderId="0" xfId="0" applyNumberFormat="1" applyFont="1" applyAlignment="1">
      <alignment horizontal="center"/>
    </xf>
    <xf numFmtId="0" fontId="2" fillId="17" borderId="14" xfId="0" applyFont="1" applyFill="1" applyBorder="1" applyAlignment="1">
      <alignment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60" xfId="0" applyFont="1" applyFill="1" applyBorder="1" applyAlignment="1">
      <alignment vertical="center" wrapText="1"/>
    </xf>
    <xf numFmtId="0" fontId="2" fillId="17" borderId="14" xfId="0" applyFont="1" applyFill="1" applyBorder="1" applyAlignment="1">
      <alignment horizontal="center" vertical="center" wrapText="1"/>
    </xf>
    <xf numFmtId="10" fontId="4" fillId="17" borderId="2" xfId="16" applyNumberFormat="1" applyFill="1" applyBorder="1" applyAlignment="1">
      <alignment horizontal="center" vertical="center" wrapText="1"/>
    </xf>
    <xf numFmtId="180"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0" fontId="18" fillId="17" borderId="42" xfId="0" applyFont="1" applyFill="1" applyBorder="1" applyAlignment="1">
      <alignment horizontal="left" vertical="center" wrapText="1"/>
    </xf>
    <xf numFmtId="42" fontId="18" fillId="17" borderId="40" xfId="0" applyNumberFormat="1" applyFont="1" applyFill="1" applyBorder="1" applyAlignment="1">
      <alignment horizontal="center" vertical="center" wrapText="1"/>
    </xf>
    <xf numFmtId="180" fontId="18" fillId="17" borderId="40" xfId="0" applyNumberFormat="1" applyFont="1" applyFill="1" applyBorder="1" applyAlignment="1">
      <alignment horizontal="center" vertical="center" wrapText="1"/>
    </xf>
    <xf numFmtId="42" fontId="18" fillId="17" borderId="5" xfId="0" applyNumberFormat="1" applyFont="1" applyFill="1" applyBorder="1" applyAlignment="1">
      <alignment horizontal="center" vertical="center" wrapText="1"/>
    </xf>
    <xf numFmtId="0" fontId="2" fillId="17" borderId="26" xfId="0" applyFont="1" applyFill="1" applyBorder="1" applyAlignment="1">
      <alignment vertical="center" wrapText="1"/>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0" fontId="2" fillId="17" borderId="27" xfId="0" applyFont="1" applyFill="1" applyBorder="1" applyAlignment="1">
      <alignment vertical="center" wrapText="1"/>
    </xf>
    <xf numFmtId="0" fontId="18" fillId="17" borderId="8" xfId="0" applyFont="1" applyFill="1" applyBorder="1" applyAlignment="1">
      <alignment horizontal="left" vertical="center" wrapText="1"/>
    </xf>
    <xf numFmtId="42" fontId="18" fillId="17" borderId="18" xfId="0" applyNumberFormat="1" applyFont="1" applyFill="1" applyBorder="1" applyAlignment="1">
      <alignment horizontal="center" vertical="center" wrapText="1"/>
    </xf>
    <xf numFmtId="180" fontId="18" fillId="17" borderId="18" xfId="0" applyNumberFormat="1" applyFont="1" applyFill="1" applyBorder="1" applyAlignment="1">
      <alignment horizontal="center" vertical="center" wrapText="1"/>
    </xf>
    <xf numFmtId="42" fontId="18" fillId="17" borderId="1" xfId="0" applyNumberFormat="1" applyFont="1" applyFill="1" applyBorder="1" applyAlignment="1">
      <alignment horizontal="center" vertical="center" wrapText="1"/>
    </xf>
    <xf numFmtId="0" fontId="18" fillId="17" borderId="68" xfId="0" applyFont="1" applyFill="1" applyBorder="1" applyAlignment="1">
      <alignment horizontal="left" vertical="center" wrapText="1"/>
    </xf>
    <xf numFmtId="0" fontId="2" fillId="17" borderId="28" xfId="0" applyFont="1" applyFill="1" applyBorder="1" applyAlignment="1">
      <alignment vertical="center" wrapText="1"/>
    </xf>
    <xf numFmtId="0" fontId="2" fillId="17" borderId="29"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39" xfId="0" applyFont="1" applyFill="1" applyBorder="1" applyAlignment="1">
      <alignment vertical="center" wrapText="1"/>
    </xf>
    <xf numFmtId="180" fontId="43" fillId="0" borderId="0" xfId="0" applyNumberFormat="1" applyFont="1"/>
    <xf numFmtId="180" fontId="0" fillId="0" borderId="0" xfId="0" applyNumberFormat="1"/>
    <xf numFmtId="189" fontId="4" fillId="17" borderId="2" xfId="16" applyNumberFormat="1" applyFill="1" applyBorder="1" applyAlignment="1">
      <alignment horizontal="center" vertical="center" wrapText="1"/>
    </xf>
    <xf numFmtId="189" fontId="43" fillId="0" borderId="0" xfId="0" applyNumberFormat="1" applyFont="1"/>
    <xf numFmtId="189" fontId="0" fillId="0" borderId="0" xfId="0" applyNumberFormat="1"/>
    <xf numFmtId="42" fontId="5" fillId="0" borderId="1" xfId="2867" applyFont="1" applyFill="1" applyBorder="1" applyAlignment="1">
      <alignment horizontal="center" vertical="center"/>
    </xf>
    <xf numFmtId="42" fontId="5" fillId="0" borderId="1" xfId="2867" applyFont="1"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4" fillId="17" borderId="41" xfId="0" applyFont="1" applyFill="1" applyBorder="1" applyAlignment="1" applyProtection="1">
      <alignment horizontal="left" vertical="center" wrapText="1"/>
      <protection locked="0"/>
    </xf>
    <xf numFmtId="42" fontId="4" fillId="18" borderId="73" xfId="2867" applyFont="1" applyFill="1" applyBorder="1" applyAlignment="1" applyProtection="1">
      <alignment horizontal="left" vertical="center" wrapText="1"/>
      <protection locked="0"/>
    </xf>
    <xf numFmtId="42" fontId="4" fillId="22" borderId="8" xfId="2867" applyFont="1" applyFill="1" applyBorder="1" applyAlignment="1" applyProtection="1">
      <alignment horizontal="left" vertical="center" wrapText="1"/>
      <protection locked="0"/>
    </xf>
    <xf numFmtId="0" fontId="4" fillId="17" borderId="73" xfId="0" applyFont="1" applyFill="1" applyBorder="1" applyAlignment="1" applyProtection="1">
      <alignment horizontal="left" vertical="center" wrapText="1"/>
      <protection locked="0"/>
    </xf>
    <xf numFmtId="0" fontId="2" fillId="17" borderId="42" xfId="0" applyFont="1" applyFill="1" applyBorder="1" applyAlignment="1" applyProtection="1">
      <alignment horizontal="left" vertical="center" wrapText="1"/>
      <protection locked="0"/>
    </xf>
    <xf numFmtId="0" fontId="2" fillId="18" borderId="8" xfId="0" applyFont="1" applyFill="1" applyBorder="1" applyAlignment="1" applyProtection="1">
      <alignment horizontal="left" vertical="center" wrapText="1"/>
      <protection locked="0"/>
    </xf>
    <xf numFmtId="0" fontId="2" fillId="17" borderId="68" xfId="0" applyFont="1" applyFill="1" applyBorder="1" applyAlignment="1" applyProtection="1">
      <alignment horizontal="left" vertical="center" wrapText="1"/>
      <protection locked="0"/>
    </xf>
    <xf numFmtId="4" fontId="73" fillId="0" borderId="0" xfId="0" applyNumberFormat="1" applyFont="1" applyAlignment="1">
      <alignment vertical="center"/>
    </xf>
    <xf numFmtId="1" fontId="20" fillId="0" borderId="0" xfId="0" applyNumberFormat="1" applyFont="1" applyAlignment="1">
      <alignment horizontal="center" vertical="center"/>
    </xf>
    <xf numFmtId="1" fontId="75" fillId="0" borderId="0" xfId="0" applyNumberFormat="1" applyFont="1" applyAlignment="1">
      <alignment horizontal="center" vertical="center"/>
    </xf>
    <xf numFmtId="42" fontId="75" fillId="0" borderId="0" xfId="2867" applyFont="1" applyFill="1" applyAlignment="1">
      <alignment horizontal="center" vertical="center"/>
    </xf>
    <xf numFmtId="0" fontId="14" fillId="17" borderId="4" xfId="16" applyFont="1" applyFill="1" applyBorder="1" applyAlignment="1">
      <alignment horizontal="center" vertical="center" textRotation="90" wrapText="1"/>
    </xf>
    <xf numFmtId="10" fontId="4" fillId="17" borderId="4" xfId="16" applyNumberFormat="1" applyFill="1" applyBorder="1" applyAlignment="1">
      <alignment horizontal="center" vertical="center" wrapText="1"/>
    </xf>
    <xf numFmtId="3" fontId="0" fillId="0" borderId="1" xfId="0" applyNumberFormat="1" applyBorder="1" applyAlignment="1">
      <alignment horizontal="center" vertical="center"/>
    </xf>
    <xf numFmtId="42" fontId="0" fillId="0" borderId="1" xfId="2867" applyFont="1" applyFill="1" applyBorder="1" applyAlignment="1">
      <alignment horizontal="center" vertical="center"/>
    </xf>
    <xf numFmtId="0" fontId="58" fillId="0" borderId="63" xfId="0" applyFont="1" applyBorder="1" applyAlignment="1">
      <alignment horizontal="left" vertical="center"/>
    </xf>
    <xf numFmtId="0" fontId="0" fillId="0" borderId="1" xfId="0" applyBorder="1" applyAlignment="1">
      <alignment vertical="center" wrapText="1"/>
    </xf>
    <xf numFmtId="0" fontId="0" fillId="0" borderId="11" xfId="0" applyBorder="1" applyAlignment="1">
      <alignment vertical="center" wrapText="1"/>
    </xf>
    <xf numFmtId="0" fontId="0" fillId="0" borderId="11" xfId="0" applyBorder="1" applyAlignment="1">
      <alignment wrapText="1"/>
    </xf>
    <xf numFmtId="0" fontId="58" fillId="0" borderId="63" xfId="0" applyFont="1" applyBorder="1" applyAlignment="1">
      <alignment vertical="center"/>
    </xf>
    <xf numFmtId="0" fontId="0" fillId="0" borderId="4" xfId="0" applyBorder="1" applyAlignment="1">
      <alignment vertical="center" wrapText="1"/>
    </xf>
    <xf numFmtId="0" fontId="0" fillId="0" borderId="4" xfId="0" applyBorder="1" applyAlignment="1">
      <alignment vertical="center"/>
    </xf>
    <xf numFmtId="0" fontId="0" fillId="0" borderId="12" xfId="0" applyBorder="1" applyAlignment="1">
      <alignment wrapText="1"/>
    </xf>
    <xf numFmtId="0" fontId="58" fillId="0" borderId="5" xfId="0" applyFont="1" applyBorder="1" applyAlignment="1">
      <alignment wrapText="1"/>
    </xf>
    <xf numFmtId="42" fontId="58" fillId="0" borderId="5" xfId="2867" applyFont="1" applyFill="1" applyBorder="1" applyAlignment="1">
      <alignment vertical="center"/>
    </xf>
    <xf numFmtId="42" fontId="58" fillId="0" borderId="5" xfId="2867" applyFont="1" applyFill="1" applyBorder="1" applyAlignment="1">
      <alignment vertical="center" wrapText="1"/>
    </xf>
    <xf numFmtId="0" fontId="58" fillId="0" borderId="5" xfId="0" applyFont="1" applyBorder="1" applyAlignment="1">
      <alignment vertical="top" wrapText="1"/>
    </xf>
    <xf numFmtId="49" fontId="58" fillId="0" borderId="5" xfId="2867" applyNumberFormat="1" applyFont="1" applyFill="1" applyBorder="1" applyAlignment="1">
      <alignment vertical="center" wrapText="1"/>
    </xf>
    <xf numFmtId="6" fontId="0" fillId="0" borderId="1" xfId="2867" applyNumberFormat="1" applyFont="1" applyFill="1" applyBorder="1" applyAlignment="1">
      <alignment horizontal="center" vertical="center"/>
    </xf>
    <xf numFmtId="0" fontId="58" fillId="0" borderId="5" xfId="2867" applyNumberFormat="1" applyFont="1" applyFill="1" applyBorder="1" applyAlignment="1">
      <alignment vertical="center" wrapText="1"/>
    </xf>
    <xf numFmtId="43" fontId="0" fillId="0" borderId="0" xfId="0" applyNumberFormat="1" applyAlignment="1">
      <alignment horizontal="center"/>
    </xf>
    <xf numFmtId="4" fontId="0" fillId="0" borderId="0" xfId="0" applyNumberFormat="1"/>
    <xf numFmtId="42" fontId="5" fillId="3" borderId="0" xfId="2867" applyFont="1" applyFill="1" applyAlignment="1">
      <alignment horizontal="center"/>
    </xf>
    <xf numFmtId="0" fontId="58" fillId="3" borderId="5" xfId="2867" applyNumberFormat="1" applyFont="1" applyFill="1" applyBorder="1" applyAlignment="1">
      <alignment vertical="center" wrapText="1"/>
    </xf>
    <xf numFmtId="172" fontId="79" fillId="17" borderId="1" xfId="0" applyNumberFormat="1" applyFont="1" applyFill="1" applyBorder="1" applyAlignment="1">
      <alignment vertical="center"/>
    </xf>
    <xf numFmtId="172" fontId="79" fillId="18" borderId="1" xfId="0" applyNumberFormat="1" applyFont="1" applyFill="1" applyBorder="1" applyAlignment="1">
      <alignment vertical="center"/>
    </xf>
    <xf numFmtId="10" fontId="16" fillId="2" borderId="0" xfId="16" applyNumberFormat="1" applyFont="1" applyFill="1" applyAlignment="1">
      <alignment vertical="center"/>
    </xf>
    <xf numFmtId="4" fontId="5" fillId="0" borderId="0" xfId="0" applyNumberFormat="1" applyFont="1" applyAlignment="1">
      <alignment horizontal="center"/>
    </xf>
    <xf numFmtId="4" fontId="5" fillId="3" borderId="0" xfId="0" applyNumberFormat="1" applyFont="1" applyFill="1" applyAlignment="1">
      <alignment horizontal="center"/>
    </xf>
    <xf numFmtId="4" fontId="0" fillId="0" borderId="0" xfId="0" applyNumberFormat="1" applyAlignment="1">
      <alignment horizontal="center"/>
    </xf>
    <xf numFmtId="0" fontId="58" fillId="27" borderId="5" xfId="0" applyFont="1" applyFill="1" applyBorder="1" applyAlignment="1">
      <alignment wrapText="1"/>
    </xf>
    <xf numFmtId="42" fontId="58" fillId="27" borderId="5" xfId="2867" applyFont="1" applyFill="1" applyBorder="1" applyAlignment="1">
      <alignment vertical="center"/>
    </xf>
    <xf numFmtId="0" fontId="58" fillId="27" borderId="5" xfId="2867" applyNumberFormat="1" applyFont="1" applyFill="1" applyBorder="1" applyAlignment="1">
      <alignment vertical="center" wrapText="1"/>
    </xf>
    <xf numFmtId="0" fontId="0" fillId="27" borderId="1" xfId="0" applyFill="1" applyBorder="1" applyAlignment="1">
      <alignment horizontal="center" vertical="center" wrapText="1"/>
    </xf>
    <xf numFmtId="0" fontId="58" fillId="27" borderId="18" xfId="0" applyFont="1" applyFill="1" applyBorder="1" applyAlignment="1">
      <alignment vertical="center"/>
    </xf>
    <xf numFmtId="0" fontId="0" fillId="27" borderId="1" xfId="0" applyFill="1" applyBorder="1" applyAlignment="1">
      <alignment vertical="center" wrapText="1"/>
    </xf>
    <xf numFmtId="0" fontId="0" fillId="27" borderId="1" xfId="0" applyFill="1" applyBorder="1" applyAlignment="1">
      <alignment horizontal="center" vertical="center"/>
    </xf>
    <xf numFmtId="0" fontId="0" fillId="27" borderId="1" xfId="0" applyFill="1" applyBorder="1" applyAlignment="1">
      <alignment vertical="center"/>
    </xf>
    <xf numFmtId="0" fontId="0" fillId="27" borderId="11" xfId="0" applyFill="1" applyBorder="1" applyAlignment="1">
      <alignment vertical="center" wrapText="1"/>
    </xf>
    <xf numFmtId="0" fontId="0" fillId="27" borderId="0" xfId="0" applyFill="1"/>
    <xf numFmtId="191" fontId="7" fillId="0" borderId="0" xfId="2867" applyNumberFormat="1" applyFont="1" applyFill="1"/>
    <xf numFmtId="42" fontId="5" fillId="0" borderId="0" xfId="0" applyNumberFormat="1" applyFont="1" applyAlignment="1">
      <alignment horizontal="center"/>
    </xf>
    <xf numFmtId="6" fontId="81" fillId="0" borderId="27" xfId="0" applyNumberFormat="1" applyFont="1" applyBorder="1" applyAlignment="1">
      <alignment vertical="center" wrapText="1"/>
    </xf>
    <xf numFmtId="4" fontId="4" fillId="3" borderId="0" xfId="0" applyNumberFormat="1" applyFont="1" applyFill="1"/>
    <xf numFmtId="6" fontId="34" fillId="0" borderId="39" xfId="0" applyNumberFormat="1" applyFont="1" applyBorder="1" applyAlignment="1">
      <alignment vertical="center"/>
    </xf>
    <xf numFmtId="8" fontId="5" fillId="3" borderId="0" xfId="0" applyNumberFormat="1" applyFont="1" applyFill="1" applyAlignment="1">
      <alignment horizontal="center"/>
    </xf>
    <xf numFmtId="0" fontId="58" fillId="3" borderId="18" xfId="0" applyFont="1" applyFill="1" applyBorder="1" applyAlignment="1">
      <alignment horizontal="left" vertical="center"/>
    </xf>
    <xf numFmtId="0" fontId="0" fillId="3" borderId="1" xfId="0" applyFill="1" applyBorder="1" applyAlignment="1">
      <alignment horizontal="center" vertical="center" wrapText="1"/>
    </xf>
    <xf numFmtId="3" fontId="0" fillId="3" borderId="1" xfId="0" applyNumberFormat="1" applyFill="1" applyBorder="1" applyAlignment="1">
      <alignment horizontal="center" vertical="center"/>
    </xf>
    <xf numFmtId="42" fontId="0" fillId="3" borderId="1" xfId="2867" applyFont="1" applyFill="1" applyBorder="1" applyAlignment="1">
      <alignment horizontal="center" vertical="center"/>
    </xf>
    <xf numFmtId="0" fontId="58" fillId="30" borderId="18" xfId="0" applyFont="1" applyFill="1" applyBorder="1" applyAlignment="1">
      <alignment horizontal="left" vertical="center"/>
    </xf>
    <xf numFmtId="0" fontId="0" fillId="30" borderId="1" xfId="0" applyFill="1" applyBorder="1" applyAlignment="1">
      <alignment horizontal="center" vertical="center" wrapText="1"/>
    </xf>
    <xf numFmtId="3" fontId="0" fillId="30" borderId="1" xfId="0" applyNumberFormat="1" applyFill="1" applyBorder="1" applyAlignment="1">
      <alignment horizontal="center" vertical="center"/>
    </xf>
    <xf numFmtId="42" fontId="0" fillId="30" borderId="1" xfId="2867" applyFont="1" applyFill="1" applyBorder="1" applyAlignment="1">
      <alignment horizontal="center" vertical="center"/>
    </xf>
    <xf numFmtId="0" fontId="58" fillId="30" borderId="18" xfId="0" applyFont="1" applyFill="1" applyBorder="1" applyAlignment="1">
      <alignment vertical="center"/>
    </xf>
    <xf numFmtId="0" fontId="0" fillId="30" borderId="1" xfId="0" applyFill="1" applyBorder="1" applyAlignment="1">
      <alignment vertical="center" wrapText="1"/>
    </xf>
    <xf numFmtId="0" fontId="0" fillId="30" borderId="1" xfId="0" applyFill="1" applyBorder="1" applyAlignment="1">
      <alignment horizontal="center" vertical="center"/>
    </xf>
    <xf numFmtId="0" fontId="0" fillId="30" borderId="1" xfId="0" applyFill="1" applyBorder="1"/>
    <xf numFmtId="0" fontId="0" fillId="30" borderId="1" xfId="0" applyFill="1" applyBorder="1" applyAlignment="1">
      <alignment vertical="center"/>
    </xf>
    <xf numFmtId="0" fontId="0" fillId="30" borderId="11" xfId="0" applyFill="1" applyBorder="1" applyAlignment="1">
      <alignment wrapText="1"/>
    </xf>
    <xf numFmtId="0" fontId="0" fillId="30" borderId="0" xfId="0" applyFill="1"/>
    <xf numFmtId="0" fontId="58" fillId="30" borderId="5" xfId="0" applyFont="1" applyFill="1" applyBorder="1" applyAlignment="1">
      <alignment wrapText="1"/>
    </xf>
    <xf numFmtId="42" fontId="58" fillId="30" borderId="5" xfId="2867" applyFont="1" applyFill="1" applyBorder="1" applyAlignment="1">
      <alignment vertical="center"/>
    </xf>
    <xf numFmtId="49" fontId="58" fillId="30" borderId="5" xfId="2867" applyNumberFormat="1" applyFont="1" applyFill="1" applyBorder="1" applyAlignment="1">
      <alignment vertical="center" wrapText="1"/>
    </xf>
    <xf numFmtId="0" fontId="58" fillId="30" borderId="5" xfId="2867" applyNumberFormat="1" applyFont="1" applyFill="1" applyBorder="1" applyAlignment="1">
      <alignment vertical="center" wrapText="1"/>
    </xf>
    <xf numFmtId="0" fontId="4" fillId="18" borderId="73" xfId="0" applyFont="1" applyFill="1" applyBorder="1" applyAlignment="1" applyProtection="1">
      <alignment vertical="center" wrapText="1"/>
      <protection locked="0"/>
    </xf>
    <xf numFmtId="42" fontId="4" fillId="22" borderId="8" xfId="2867" applyFont="1" applyFill="1" applyBorder="1" applyAlignment="1" applyProtection="1">
      <alignment vertical="center" wrapText="1"/>
      <protection locked="0"/>
    </xf>
    <xf numFmtId="1" fontId="4" fillId="17" borderId="73" xfId="0" applyNumberFormat="1" applyFont="1" applyFill="1" applyBorder="1" applyAlignment="1" applyProtection="1">
      <alignment vertical="center" wrapText="1"/>
      <protection locked="0"/>
    </xf>
    <xf numFmtId="42" fontId="4" fillId="18" borderId="73" xfId="2867" applyFont="1" applyFill="1" applyBorder="1" applyAlignment="1" applyProtection="1">
      <alignment vertical="center" wrapText="1"/>
      <protection locked="0"/>
    </xf>
    <xf numFmtId="2" fontId="4" fillId="17" borderId="73" xfId="0" applyNumberFormat="1" applyFont="1" applyFill="1" applyBorder="1" applyAlignment="1" applyProtection="1">
      <alignment vertical="center" wrapText="1"/>
      <protection locked="0"/>
    </xf>
    <xf numFmtId="42" fontId="4" fillId="18" borderId="45" xfId="2867" applyFont="1" applyFill="1" applyBorder="1" applyAlignment="1" applyProtection="1">
      <alignment horizontal="left" vertical="center" wrapText="1"/>
      <protection locked="0"/>
    </xf>
    <xf numFmtId="6" fontId="5" fillId="3" borderId="0" xfId="0" applyNumberFormat="1" applyFont="1" applyFill="1" applyAlignment="1">
      <alignment horizontal="center"/>
    </xf>
    <xf numFmtId="0" fontId="58" fillId="32" borderId="5" xfId="0" applyFont="1" applyFill="1" applyBorder="1" applyAlignment="1">
      <alignment vertical="top" wrapText="1"/>
    </xf>
    <xf numFmtId="42" fontId="58" fillId="32" borderId="5" xfId="2867" applyFont="1" applyFill="1" applyBorder="1" applyAlignment="1">
      <alignment vertical="center"/>
    </xf>
    <xf numFmtId="0" fontId="58" fillId="32" borderId="5" xfId="0" applyFont="1" applyFill="1" applyBorder="1" applyAlignment="1">
      <alignment wrapText="1"/>
    </xf>
    <xf numFmtId="49" fontId="58" fillId="32" borderId="5" xfId="2867" applyNumberFormat="1" applyFont="1" applyFill="1" applyBorder="1" applyAlignment="1">
      <alignment vertical="center" wrapText="1"/>
    </xf>
    <xf numFmtId="0" fontId="58" fillId="32" borderId="5" xfId="2867" applyNumberFormat="1" applyFont="1" applyFill="1" applyBorder="1" applyAlignment="1">
      <alignment vertical="center" wrapText="1"/>
    </xf>
    <xf numFmtId="0" fontId="58" fillId="32" borderId="18" xfId="0" applyFont="1" applyFill="1" applyBorder="1" applyAlignment="1">
      <alignment vertical="center"/>
    </xf>
    <xf numFmtId="0" fontId="0" fillId="32" borderId="0" xfId="0" applyFill="1"/>
    <xf numFmtId="0" fontId="0" fillId="32" borderId="1" xfId="0" applyFill="1" applyBorder="1" applyAlignment="1">
      <alignment vertical="center" wrapText="1"/>
    </xf>
    <xf numFmtId="0" fontId="0" fillId="32" borderId="1" xfId="0" applyFill="1" applyBorder="1" applyAlignment="1">
      <alignment horizontal="center" vertical="center" wrapText="1"/>
    </xf>
    <xf numFmtId="0" fontId="0" fillId="32" borderId="1" xfId="0" applyFill="1" applyBorder="1" applyAlignment="1">
      <alignment horizontal="center" vertical="center"/>
    </xf>
    <xf numFmtId="0" fontId="0" fillId="32" borderId="1" xfId="0" applyFill="1" applyBorder="1"/>
    <xf numFmtId="0" fontId="0" fillId="32" borderId="1" xfId="0" applyFill="1" applyBorder="1" applyAlignment="1">
      <alignment vertical="center"/>
    </xf>
    <xf numFmtId="0" fontId="0" fillId="32" borderId="11" xfId="0" applyFill="1" applyBorder="1" applyAlignment="1">
      <alignment wrapText="1"/>
    </xf>
    <xf numFmtId="192" fontId="7" fillId="0" borderId="0" xfId="2867" applyNumberFormat="1" applyFont="1" applyFill="1" applyBorder="1"/>
    <xf numFmtId="10" fontId="4" fillId="33" borderId="0" xfId="16" applyNumberFormat="1" applyFill="1" applyAlignment="1">
      <alignment vertical="center"/>
    </xf>
    <xf numFmtId="3" fontId="0" fillId="0" borderId="0" xfId="0" applyNumberFormat="1"/>
    <xf numFmtId="193" fontId="18" fillId="17" borderId="18" xfId="0" applyNumberFormat="1" applyFont="1" applyFill="1" applyBorder="1" applyAlignment="1">
      <alignment horizontal="center" vertical="center" wrapText="1"/>
    </xf>
    <xf numFmtId="166" fontId="5" fillId="3" borderId="0" xfId="9" applyFont="1" applyFill="1" applyAlignment="1">
      <alignment horizontal="center"/>
    </xf>
    <xf numFmtId="43" fontId="5" fillId="3" borderId="0" xfId="0" applyNumberFormat="1" applyFont="1" applyFill="1" applyAlignment="1">
      <alignment horizontal="center"/>
    </xf>
    <xf numFmtId="0" fontId="16" fillId="2" borderId="0" xfId="16" applyFont="1" applyFill="1" applyAlignment="1">
      <alignment vertical="center"/>
    </xf>
    <xf numFmtId="0" fontId="16" fillId="0" borderId="0" xfId="16" applyFont="1" applyAlignment="1">
      <alignment vertical="center"/>
    </xf>
    <xf numFmtId="0" fontId="18" fillId="17" borderId="4" xfId="16" applyFont="1" applyFill="1" applyBorder="1" applyAlignment="1">
      <alignment horizontal="center" vertical="center" textRotation="90" wrapText="1"/>
    </xf>
    <xf numFmtId="172" fontId="79" fillId="17" borderId="8" xfId="0" applyNumberFormat="1" applyFont="1" applyFill="1" applyBorder="1" applyAlignment="1">
      <alignment vertical="center"/>
    </xf>
    <xf numFmtId="172" fontId="79" fillId="18" borderId="8" xfId="0" applyNumberFormat="1" applyFont="1" applyFill="1" applyBorder="1" applyAlignment="1">
      <alignment vertical="center"/>
    </xf>
    <xf numFmtId="0" fontId="82" fillId="17" borderId="4" xfId="16" applyFont="1" applyFill="1" applyBorder="1" applyAlignment="1">
      <alignment horizontal="center" vertical="center" wrapText="1"/>
    </xf>
    <xf numFmtId="10" fontId="3" fillId="2" borderId="0" xfId="16" applyNumberFormat="1" applyFont="1" applyFill="1" applyAlignment="1">
      <alignment vertical="center"/>
    </xf>
    <xf numFmtId="10" fontId="3" fillId="0" borderId="0" xfId="16" applyNumberFormat="1" applyFont="1" applyAlignment="1">
      <alignment vertical="center"/>
    </xf>
    <xf numFmtId="184" fontId="0" fillId="0" borderId="0" xfId="0" applyNumberFormat="1" applyAlignment="1">
      <alignment horizontal="center"/>
    </xf>
    <xf numFmtId="167" fontId="0" fillId="0" borderId="0" xfId="0" applyNumberFormat="1" applyAlignment="1">
      <alignment horizontal="center"/>
    </xf>
    <xf numFmtId="43" fontId="0" fillId="3" borderId="0" xfId="0" applyNumberFormat="1" applyFill="1" applyAlignment="1">
      <alignment horizontal="center" vertical="center"/>
    </xf>
    <xf numFmtId="43" fontId="0" fillId="3" borderId="0" xfId="0" applyNumberFormat="1" applyFill="1" applyAlignment="1">
      <alignment horizontal="center"/>
    </xf>
    <xf numFmtId="4" fontId="0" fillId="3" borderId="0" xfId="0" applyNumberFormat="1" applyFill="1"/>
    <xf numFmtId="191" fontId="7" fillId="3" borderId="0" xfId="2867" applyNumberFormat="1" applyFont="1" applyFill="1"/>
    <xf numFmtId="184" fontId="0" fillId="3" borderId="0" xfId="0" applyNumberFormat="1" applyFill="1" applyAlignment="1">
      <alignment horizontal="center"/>
    </xf>
    <xf numFmtId="2" fontId="0" fillId="3" borderId="0" xfId="0" applyNumberFormat="1" applyFill="1" applyAlignment="1">
      <alignment horizontal="center"/>
    </xf>
    <xf numFmtId="9" fontId="0" fillId="3" borderId="0" xfId="21" applyFont="1" applyFill="1" applyAlignment="1">
      <alignment horizontal="center"/>
    </xf>
    <xf numFmtId="9" fontId="0" fillId="3" borderId="0" xfId="21" applyFont="1" applyFill="1"/>
    <xf numFmtId="3" fontId="5" fillId="3" borderId="0" xfId="0" applyNumberFormat="1" applyFont="1" applyFill="1" applyAlignment="1">
      <alignment horizontal="center"/>
    </xf>
    <xf numFmtId="0" fontId="5" fillId="36" borderId="0" xfId="0" applyFont="1" applyFill="1" applyAlignment="1">
      <alignment horizontal="center"/>
    </xf>
    <xf numFmtId="42" fontId="5" fillId="36" borderId="0" xfId="2867" applyFont="1" applyFill="1" applyAlignment="1">
      <alignment horizontal="center"/>
    </xf>
    <xf numFmtId="182" fontId="17" fillId="36" borderId="0" xfId="0" applyNumberFormat="1" applyFont="1" applyFill="1" applyAlignment="1">
      <alignment horizontal="center" vertical="center"/>
    </xf>
    <xf numFmtId="8" fontId="5" fillId="36" borderId="0" xfId="0" applyNumberFormat="1" applyFont="1" applyFill="1" applyAlignment="1">
      <alignment horizontal="center"/>
    </xf>
    <xf numFmtId="182" fontId="5" fillId="36" borderId="0" xfId="0" applyNumberFormat="1" applyFont="1" applyFill="1" applyAlignment="1">
      <alignment horizontal="center"/>
    </xf>
    <xf numFmtId="4" fontId="0" fillId="0" borderId="1" xfId="0" applyNumberFormat="1" applyBorder="1"/>
    <xf numFmtId="0" fontId="0" fillId="35" borderId="18" xfId="0" applyFill="1" applyBorder="1" applyAlignment="1">
      <alignment horizontal="center" vertical="center"/>
    </xf>
    <xf numFmtId="0" fontId="0" fillId="35" borderId="1" xfId="0" applyFill="1" applyBorder="1" applyAlignment="1">
      <alignment horizontal="center" vertical="center"/>
    </xf>
    <xf numFmtId="4" fontId="0" fillId="35" borderId="1" xfId="0" applyNumberFormat="1" applyFill="1" applyBorder="1" applyAlignment="1">
      <alignment horizontal="center" vertical="center"/>
    </xf>
    <xf numFmtId="0" fontId="0" fillId="35" borderId="1" xfId="0" applyFill="1" applyBorder="1" applyAlignment="1">
      <alignment horizontal="center" vertical="center" wrapText="1"/>
    </xf>
    <xf numFmtId="3" fontId="0" fillId="35" borderId="1" xfId="0" applyNumberFormat="1" applyFill="1" applyBorder="1" applyAlignment="1">
      <alignment horizontal="center" vertical="center"/>
    </xf>
    <xf numFmtId="42" fontId="0" fillId="35" borderId="1" xfId="2867" applyFont="1" applyFill="1" applyBorder="1" applyAlignment="1">
      <alignment horizontal="center" vertical="center"/>
    </xf>
    <xf numFmtId="6" fontId="0" fillId="35" borderId="1" xfId="2867" applyNumberFormat="1" applyFont="1" applyFill="1" applyBorder="1" applyAlignment="1">
      <alignment horizontal="center" vertical="center"/>
    </xf>
    <xf numFmtId="0" fontId="58" fillId="35" borderId="5" xfId="0" applyFont="1" applyFill="1" applyBorder="1" applyAlignment="1">
      <alignment wrapText="1"/>
    </xf>
    <xf numFmtId="42" fontId="58" fillId="35" borderId="5" xfId="2867" applyFont="1" applyFill="1" applyBorder="1" applyAlignment="1">
      <alignment vertical="center"/>
    </xf>
    <xf numFmtId="0" fontId="58" fillId="35" borderId="5" xfId="2867" applyNumberFormat="1" applyFont="1" applyFill="1" applyBorder="1" applyAlignment="1">
      <alignment vertical="center" wrapText="1"/>
    </xf>
    <xf numFmtId="0" fontId="58" fillId="3" borderId="5" xfId="0" applyFont="1" applyFill="1" applyBorder="1" applyAlignment="1">
      <alignment wrapText="1"/>
    </xf>
    <xf numFmtId="42" fontId="58" fillId="3" borderId="5" xfId="2867" applyFont="1" applyFill="1" applyBorder="1" applyAlignment="1">
      <alignment vertical="center"/>
    </xf>
    <xf numFmtId="42" fontId="58" fillId="3" borderId="5" xfId="2867" applyFont="1" applyFill="1" applyBorder="1" applyAlignment="1">
      <alignment vertical="center" wrapText="1"/>
    </xf>
    <xf numFmtId="49" fontId="58" fillId="3" borderId="5" xfId="2867" applyNumberFormat="1" applyFont="1" applyFill="1" applyBorder="1" applyAlignment="1">
      <alignment vertical="center" wrapText="1"/>
    </xf>
    <xf numFmtId="0" fontId="57" fillId="3" borderId="18" xfId="0" applyFont="1" applyFill="1" applyBorder="1" applyAlignment="1">
      <alignment horizontal="center" vertical="center"/>
    </xf>
    <xf numFmtId="0" fontId="57" fillId="37" borderId="1" xfId="2868" applyFont="1" applyFill="1" applyBorder="1" applyAlignment="1">
      <alignment horizontal="center" vertical="center" wrapText="1"/>
    </xf>
    <xf numFmtId="0" fontId="55" fillId="3" borderId="1" xfId="0" applyFont="1" applyFill="1" applyBorder="1" applyAlignment="1">
      <alignment horizontal="center" vertical="center" wrapText="1"/>
    </xf>
    <xf numFmtId="0" fontId="58" fillId="3" borderId="18" xfId="0" applyFont="1" applyFill="1" applyBorder="1" applyAlignment="1">
      <alignment vertical="center"/>
    </xf>
    <xf numFmtId="0" fontId="58" fillId="3" borderId="1" xfId="0" applyFont="1" applyFill="1" applyBorder="1" applyAlignment="1">
      <alignment vertical="center" wrapText="1"/>
    </xf>
    <xf numFmtId="0" fontId="58" fillId="3" borderId="1" xfId="0" applyFont="1" applyFill="1" applyBorder="1" applyAlignment="1">
      <alignment horizontal="center" vertical="center"/>
    </xf>
    <xf numFmtId="0" fontId="58" fillId="3" borderId="63" xfId="0" applyFont="1" applyFill="1" applyBorder="1" applyAlignment="1">
      <alignment vertical="center"/>
    </xf>
    <xf numFmtId="0" fontId="58" fillId="3" borderId="4" xfId="0" applyFont="1" applyFill="1" applyBorder="1" applyAlignment="1">
      <alignment horizontal="center" vertical="center"/>
    </xf>
    <xf numFmtId="0" fontId="2" fillId="17" borderId="64" xfId="16" applyFont="1" applyFill="1" applyBorder="1" applyAlignment="1">
      <alignment vertical="center" wrapText="1"/>
    </xf>
    <xf numFmtId="4" fontId="0" fillId="3" borderId="0" xfId="0" applyNumberFormat="1" applyFill="1" applyAlignment="1">
      <alignment horizontal="center"/>
    </xf>
    <xf numFmtId="0" fontId="0" fillId="0" borderId="18" xfId="0" applyBorder="1" applyAlignment="1">
      <alignment vertical="center" wrapText="1"/>
    </xf>
    <xf numFmtId="0" fontId="0" fillId="0" borderId="0" xfId="0" applyAlignment="1">
      <alignment vertical="center" wrapText="1"/>
    </xf>
    <xf numFmtId="0" fontId="58" fillId="38" borderId="5" xfId="0" applyFont="1" applyFill="1" applyBorder="1" applyAlignment="1">
      <alignment wrapText="1"/>
    </xf>
    <xf numFmtId="42" fontId="58" fillId="38" borderId="5" xfId="2867" applyFont="1" applyFill="1" applyBorder="1" applyAlignment="1">
      <alignment vertical="center"/>
    </xf>
    <xf numFmtId="0" fontId="58" fillId="38" borderId="5" xfId="2867" applyNumberFormat="1" applyFont="1" applyFill="1" applyBorder="1" applyAlignment="1">
      <alignment vertical="center" wrapText="1"/>
    </xf>
    <xf numFmtId="9" fontId="0" fillId="0" borderId="4" xfId="21" applyFont="1" applyBorder="1" applyAlignment="1">
      <alignment horizontal="center" vertical="center"/>
    </xf>
    <xf numFmtId="10" fontId="0" fillId="0" borderId="1" xfId="21" applyNumberFormat="1" applyFont="1" applyBorder="1" applyAlignment="1">
      <alignment horizontal="center" vertical="center"/>
    </xf>
    <xf numFmtId="10" fontId="0" fillId="35" borderId="1" xfId="21" applyNumberFormat="1" applyFont="1" applyFill="1" applyBorder="1" applyAlignment="1">
      <alignment horizontal="center" vertical="center"/>
    </xf>
    <xf numFmtId="0" fontId="22" fillId="38" borderId="1" xfId="0" applyFont="1" applyFill="1" applyBorder="1"/>
    <xf numFmtId="0" fontId="22" fillId="38" borderId="1" xfId="0" applyFont="1" applyFill="1" applyBorder="1" applyAlignment="1">
      <alignment horizontal="center" vertical="center"/>
    </xf>
    <xf numFmtId="4" fontId="22" fillId="38" borderId="1" xfId="0" applyNumberFormat="1" applyFont="1" applyFill="1" applyBorder="1" applyAlignment="1">
      <alignment horizontal="center" vertical="center"/>
    </xf>
    <xf numFmtId="10" fontId="22" fillId="38" borderId="1" xfId="21" applyNumberFormat="1" applyFont="1" applyFill="1" applyBorder="1" applyAlignment="1">
      <alignment horizontal="center" vertical="center"/>
    </xf>
    <xf numFmtId="0" fontId="22" fillId="38" borderId="18" xfId="0" applyFont="1" applyFill="1" applyBorder="1" applyAlignment="1">
      <alignment horizontal="center" vertical="center"/>
    </xf>
    <xf numFmtId="42" fontId="22" fillId="32" borderId="1" xfId="2867" applyFont="1" applyFill="1" applyBorder="1" applyAlignment="1">
      <alignment horizontal="center" vertical="center"/>
    </xf>
    <xf numFmtId="0" fontId="22" fillId="32" borderId="18" xfId="0" applyFont="1" applyFill="1" applyBorder="1" applyAlignment="1">
      <alignment horizontal="center" vertical="center"/>
    </xf>
    <xf numFmtId="0" fontId="84" fillId="19" borderId="11" xfId="2868" applyFont="1" applyFill="1" applyBorder="1" applyAlignment="1">
      <alignment horizontal="center" vertical="center" wrapText="1"/>
    </xf>
    <xf numFmtId="190" fontId="35" fillId="0" borderId="11" xfId="0" applyNumberFormat="1" applyFont="1" applyBorder="1" applyAlignment="1">
      <alignment horizontal="center" vertical="center"/>
    </xf>
    <xf numFmtId="0" fontId="35" fillId="0" borderId="11" xfId="0" applyFont="1" applyBorder="1" applyAlignment="1">
      <alignment horizontal="center" vertical="center"/>
    </xf>
    <xf numFmtId="10" fontId="35" fillId="0" borderId="11" xfId="21" applyNumberFormat="1" applyFont="1" applyBorder="1" applyAlignment="1">
      <alignment horizontal="center" vertical="center"/>
    </xf>
    <xf numFmtId="10" fontId="35" fillId="0" borderId="11" xfId="21" applyNumberFormat="1" applyFont="1" applyFill="1" applyBorder="1" applyAlignment="1">
      <alignment horizontal="center" vertical="center"/>
    </xf>
    <xf numFmtId="10" fontId="35" fillId="3" borderId="11" xfId="21" applyNumberFormat="1" applyFont="1" applyFill="1" applyBorder="1" applyAlignment="1">
      <alignment horizontal="center" vertical="center"/>
    </xf>
    <xf numFmtId="10" fontId="35" fillId="30" borderId="11" xfId="21" applyNumberFormat="1" applyFont="1" applyFill="1" applyBorder="1" applyAlignment="1">
      <alignment horizontal="center" vertical="center"/>
    </xf>
    <xf numFmtId="9" fontId="35" fillId="0" borderId="11" xfId="2861" applyFont="1" applyFill="1" applyBorder="1" applyAlignment="1">
      <alignment horizontal="center" vertical="center"/>
    </xf>
    <xf numFmtId="0" fontId="35" fillId="0" borderId="0" xfId="0" applyFont="1"/>
    <xf numFmtId="0" fontId="35" fillId="0" borderId="11" xfId="0" applyFont="1" applyBorder="1"/>
    <xf numFmtId="0" fontId="84" fillId="19" borderId="1" xfId="2868" applyFont="1" applyFill="1" applyBorder="1" applyAlignment="1">
      <alignment horizontal="center" vertical="center" wrapText="1"/>
    </xf>
    <xf numFmtId="0" fontId="35" fillId="0" borderId="1" xfId="0" applyFont="1" applyBorder="1" applyAlignment="1">
      <alignment horizontal="center" vertical="center"/>
    </xf>
    <xf numFmtId="0" fontId="35" fillId="27" borderId="1" xfId="0" applyFont="1" applyFill="1" applyBorder="1" applyAlignment="1">
      <alignment horizontal="center" vertical="center"/>
    </xf>
    <xf numFmtId="0" fontId="35" fillId="0" borderId="1" xfId="0" applyFont="1" applyBorder="1" applyAlignment="1">
      <alignment horizontal="center" vertical="center" wrapText="1"/>
    </xf>
    <xf numFmtId="0" fontId="35" fillId="30" borderId="1" xfId="0" applyFont="1" applyFill="1" applyBorder="1" applyAlignment="1">
      <alignment horizontal="center" vertical="center" wrapText="1"/>
    </xf>
    <xf numFmtId="0" fontId="35" fillId="32" borderId="1" xfId="0" applyFont="1" applyFill="1" applyBorder="1" applyAlignment="1">
      <alignment horizontal="center" vertical="center" wrapText="1"/>
    </xf>
    <xf numFmtId="0" fontId="35" fillId="0" borderId="4" xfId="0" applyFont="1" applyBorder="1" applyAlignment="1">
      <alignment horizontal="center" vertical="center" wrapText="1"/>
    </xf>
    <xf numFmtId="0" fontId="35" fillId="0" borderId="1" xfId="0" applyFont="1" applyBorder="1"/>
    <xf numFmtId="0" fontId="35" fillId="0" borderId="4" xfId="0" applyFont="1" applyBorder="1"/>
    <xf numFmtId="42" fontId="35" fillId="0" borderId="0" xfId="0" applyNumberFormat="1" applyFont="1"/>
    <xf numFmtId="0" fontId="35" fillId="3" borderId="0" xfId="0" applyFont="1" applyFill="1"/>
    <xf numFmtId="0" fontId="35" fillId="3" borderId="0" xfId="0" applyFont="1" applyFill="1" applyAlignment="1">
      <alignment horizontal="center" vertical="center"/>
    </xf>
    <xf numFmtId="42" fontId="35" fillId="3" borderId="0" xfId="0" applyNumberFormat="1" applyFont="1" applyFill="1"/>
    <xf numFmtId="0" fontId="84" fillId="37" borderId="11" xfId="2868" applyFont="1" applyFill="1" applyBorder="1" applyAlignment="1">
      <alignment horizontal="center" vertical="center" wrapText="1"/>
    </xf>
    <xf numFmtId="0" fontId="85" fillId="3" borderId="11" xfId="0" applyFont="1" applyFill="1" applyBorder="1" applyAlignment="1">
      <alignment wrapText="1"/>
    </xf>
    <xf numFmtId="0" fontId="35" fillId="3" borderId="11" xfId="0" applyFont="1" applyFill="1" applyBorder="1" applyAlignment="1">
      <alignment vertical="center" wrapText="1"/>
    </xf>
    <xf numFmtId="0" fontId="85" fillId="3" borderId="12" xfId="0" applyFont="1" applyFill="1" applyBorder="1" applyAlignment="1">
      <alignment wrapText="1"/>
    </xf>
    <xf numFmtId="0" fontId="35" fillId="0" borderId="12" xfId="0" applyFont="1" applyBorder="1"/>
    <xf numFmtId="0" fontId="35" fillId="0" borderId="11" xfId="0" applyFont="1" applyBorder="1" applyAlignment="1">
      <alignment wrapText="1"/>
    </xf>
    <xf numFmtId="0" fontId="35" fillId="35" borderId="11" xfId="0" applyFont="1" applyFill="1" applyBorder="1" applyAlignment="1">
      <alignment horizontal="left" vertical="center" wrapText="1"/>
    </xf>
    <xf numFmtId="0" fontId="22" fillId="32" borderId="1" xfId="0" applyFont="1" applyFill="1" applyBorder="1"/>
    <xf numFmtId="0" fontId="22" fillId="32" borderId="1" xfId="0" applyFont="1" applyFill="1" applyBorder="1" applyAlignment="1">
      <alignment horizontal="center" vertical="center"/>
    </xf>
    <xf numFmtId="4" fontId="22" fillId="32" borderId="1" xfId="0" applyNumberFormat="1" applyFont="1" applyFill="1" applyBorder="1" applyAlignment="1">
      <alignment horizontal="center" vertical="center"/>
    </xf>
    <xf numFmtId="10" fontId="22" fillId="32" borderId="1" xfId="21" applyNumberFormat="1" applyFont="1" applyFill="1" applyBorder="1" applyAlignment="1">
      <alignment horizontal="center" vertical="center"/>
    </xf>
    <xf numFmtId="0" fontId="0" fillId="32" borderId="18" xfId="0" applyFill="1" applyBorder="1" applyAlignment="1">
      <alignment horizontal="center" vertical="center"/>
    </xf>
    <xf numFmtId="3" fontId="0" fillId="32" borderId="1" xfId="0" applyNumberFormat="1" applyFill="1" applyBorder="1" applyAlignment="1">
      <alignment horizontal="center" vertical="center"/>
    </xf>
    <xf numFmtId="42" fontId="0" fillId="32" borderId="1" xfId="2867" applyFont="1" applyFill="1" applyBorder="1" applyAlignment="1">
      <alignment horizontal="center" vertical="center"/>
    </xf>
    <xf numFmtId="172" fontId="26" fillId="35" borderId="11" xfId="21" applyNumberFormat="1" applyFont="1" applyFill="1" applyBorder="1" applyAlignment="1">
      <alignment horizontal="center" vertical="center"/>
    </xf>
    <xf numFmtId="172" fontId="26" fillId="32" borderId="11" xfId="21" applyNumberFormat="1" applyFont="1" applyFill="1" applyBorder="1" applyAlignment="1">
      <alignment horizontal="center" vertical="center"/>
    </xf>
    <xf numFmtId="172" fontId="86" fillId="32" borderId="11" xfId="21" applyNumberFormat="1" applyFont="1" applyFill="1" applyBorder="1" applyAlignment="1">
      <alignment horizontal="center" vertical="center"/>
    </xf>
    <xf numFmtId="0" fontId="26" fillId="35" borderId="1" xfId="0" applyFont="1" applyFill="1" applyBorder="1" applyAlignment="1">
      <alignment horizontal="center" vertical="center" wrapText="1"/>
    </xf>
    <xf numFmtId="0" fontId="26" fillId="35" borderId="1" xfId="0" applyFont="1" applyFill="1" applyBorder="1" applyAlignment="1">
      <alignment horizontal="center" vertical="center"/>
    </xf>
    <xf numFmtId="0" fontId="26" fillId="35" borderId="11" xfId="0" applyFont="1" applyFill="1" applyBorder="1" applyAlignment="1">
      <alignment horizontal="center" vertical="center" wrapText="1"/>
    </xf>
    <xf numFmtId="0" fontId="26" fillId="32" borderId="1" xfId="0" applyFont="1" applyFill="1" applyBorder="1" applyAlignment="1">
      <alignment vertical="center" wrapText="1"/>
    </xf>
    <xf numFmtId="0" fontId="26" fillId="32" borderId="1" xfId="0" applyFont="1" applyFill="1" applyBorder="1" applyAlignment="1">
      <alignment horizontal="center" vertical="center" wrapText="1"/>
    </xf>
    <xf numFmtId="0" fontId="26" fillId="32" borderId="1" xfId="0" applyFont="1" applyFill="1" applyBorder="1"/>
    <xf numFmtId="0" fontId="26" fillId="32" borderId="11" xfId="0" applyFont="1" applyFill="1" applyBorder="1" applyAlignment="1">
      <alignment horizontal="center" vertical="center" wrapText="1"/>
    </xf>
    <xf numFmtId="3" fontId="0" fillId="0" borderId="0" xfId="0" applyNumberFormat="1" applyAlignment="1">
      <alignment horizontal="center"/>
    </xf>
    <xf numFmtId="0" fontId="22" fillId="34" borderId="18" xfId="0" applyFont="1" applyFill="1" applyBorder="1" applyAlignment="1">
      <alignment horizontal="center" vertical="center"/>
    </xf>
    <xf numFmtId="0" fontId="0" fillId="34" borderId="1" xfId="0" applyFill="1" applyBorder="1" applyAlignment="1">
      <alignment horizontal="center" vertical="center" wrapText="1"/>
    </xf>
    <xf numFmtId="3" fontId="0" fillId="34" borderId="1" xfId="0" applyNumberFormat="1" applyFill="1" applyBorder="1" applyAlignment="1">
      <alignment horizontal="center" vertical="center"/>
    </xf>
    <xf numFmtId="42" fontId="22" fillId="34" borderId="1" xfId="2867" applyFont="1" applyFill="1" applyBorder="1" applyAlignment="1">
      <alignment horizontal="center" vertical="center"/>
    </xf>
    <xf numFmtId="172" fontId="86" fillId="34" borderId="11" xfId="21" applyNumberFormat="1" applyFont="1" applyFill="1" applyBorder="1" applyAlignment="1">
      <alignment horizontal="center" vertical="center"/>
    </xf>
    <xf numFmtId="0" fontId="0" fillId="0" borderId="18" xfId="0" applyBorder="1" applyAlignment="1">
      <alignment horizontal="center" vertical="center" wrapText="1"/>
    </xf>
    <xf numFmtId="0" fontId="35" fillId="34" borderId="1" xfId="0" applyFont="1" applyFill="1" applyBorder="1" applyAlignment="1">
      <alignment horizontal="center" vertical="center" wrapText="1"/>
    </xf>
    <xf numFmtId="0" fontId="0" fillId="34" borderId="11" xfId="0" applyFill="1" applyBorder="1" applyAlignment="1">
      <alignment horizontal="center" vertical="center" wrapText="1"/>
    </xf>
    <xf numFmtId="0" fontId="58" fillId="34" borderId="5" xfId="0" applyFont="1" applyFill="1" applyBorder="1" applyAlignment="1">
      <alignment vertical="top" wrapText="1"/>
    </xf>
    <xf numFmtId="42" fontId="58" fillId="34" borderId="5" xfId="2867" applyFont="1" applyFill="1" applyBorder="1" applyAlignment="1">
      <alignment vertical="center"/>
    </xf>
    <xf numFmtId="0" fontId="58" fillId="34" borderId="5" xfId="0" applyFont="1" applyFill="1" applyBorder="1" applyAlignment="1">
      <alignment wrapText="1"/>
    </xf>
    <xf numFmtId="0" fontId="58" fillId="34" borderId="5" xfId="2867" applyNumberFormat="1" applyFont="1" applyFill="1" applyBorder="1" applyAlignment="1">
      <alignment vertical="center" wrapText="1"/>
    </xf>
    <xf numFmtId="0" fontId="22" fillId="34" borderId="18" xfId="0" applyFont="1" applyFill="1" applyBorder="1" applyAlignment="1">
      <alignment vertical="center"/>
    </xf>
    <xf numFmtId="0" fontId="0" fillId="34" borderId="1" xfId="0" applyFill="1" applyBorder="1" applyAlignment="1">
      <alignment vertical="center"/>
    </xf>
    <xf numFmtId="0" fontId="22" fillId="34" borderId="1" xfId="0" applyFont="1" applyFill="1" applyBorder="1" applyAlignment="1">
      <alignment vertical="center"/>
    </xf>
    <xf numFmtId="4" fontId="22" fillId="34" borderId="1" xfId="0" applyNumberFormat="1" applyFont="1" applyFill="1" applyBorder="1" applyAlignment="1">
      <alignment vertical="center"/>
    </xf>
    <xf numFmtId="10" fontId="22" fillId="34" borderId="1" xfId="21" applyNumberFormat="1" applyFont="1" applyFill="1" applyBorder="1" applyAlignment="1">
      <alignment horizontal="center" vertical="center"/>
    </xf>
    <xf numFmtId="4" fontId="18" fillId="17" borderId="40" xfId="0" applyNumberFormat="1" applyFont="1" applyFill="1" applyBorder="1" applyAlignment="1">
      <alignment horizontal="center" vertical="center" wrapText="1"/>
    </xf>
    <xf numFmtId="4" fontId="18" fillId="17" borderId="18" xfId="0" applyNumberFormat="1" applyFont="1" applyFill="1" applyBorder="1" applyAlignment="1">
      <alignment horizontal="center" vertical="center" wrapText="1"/>
    </xf>
    <xf numFmtId="4" fontId="33" fillId="0" borderId="0" xfId="0" applyNumberFormat="1" applyFont="1"/>
    <xf numFmtId="3" fontId="0" fillId="3" borderId="0" xfId="0" applyNumberFormat="1" applyFill="1" applyAlignment="1">
      <alignment horizontal="center"/>
    </xf>
    <xf numFmtId="2" fontId="4" fillId="2" borderId="0" xfId="16" applyNumberFormat="1" applyFill="1" applyAlignment="1">
      <alignment vertical="center"/>
    </xf>
    <xf numFmtId="0" fontId="2" fillId="17" borderId="4" xfId="16" applyFont="1" applyFill="1" applyBorder="1" applyAlignment="1">
      <alignment horizontal="center" vertical="center" wrapText="1"/>
    </xf>
    <xf numFmtId="0" fontId="0" fillId="31" borderId="1" xfId="0" applyFill="1" applyBorder="1" applyAlignment="1">
      <alignment horizontal="center" vertical="center" wrapText="1"/>
    </xf>
    <xf numFmtId="3" fontId="0" fillId="31" borderId="1" xfId="0" applyNumberFormat="1" applyFill="1" applyBorder="1" applyAlignment="1">
      <alignment horizontal="center" vertical="center"/>
    </xf>
    <xf numFmtId="42" fontId="22" fillId="31" borderId="1" xfId="2867" applyFont="1" applyFill="1" applyBorder="1" applyAlignment="1">
      <alignment horizontal="center" vertical="center"/>
    </xf>
    <xf numFmtId="0" fontId="0" fillId="31" borderId="18" xfId="0" applyFill="1" applyBorder="1" applyAlignment="1">
      <alignment horizontal="center" vertical="center"/>
    </xf>
    <xf numFmtId="172" fontId="86" fillId="31" borderId="11" xfId="21" applyNumberFormat="1" applyFont="1" applyFill="1" applyBorder="1" applyAlignment="1">
      <alignment horizontal="center" vertical="center"/>
    </xf>
    <xf numFmtId="0" fontId="35" fillId="31" borderId="1" xfId="0" applyFont="1" applyFill="1" applyBorder="1" applyAlignment="1">
      <alignment horizontal="center" vertical="center" wrapText="1"/>
    </xf>
    <xf numFmtId="0" fontId="0" fillId="31" borderId="11" xfId="0" applyFill="1" applyBorder="1" applyAlignment="1">
      <alignment horizontal="center" vertical="center" wrapText="1"/>
    </xf>
    <xf numFmtId="0" fontId="58" fillId="31" borderId="5" xfId="0" applyFont="1" applyFill="1" applyBorder="1" applyAlignment="1">
      <alignment wrapText="1"/>
    </xf>
    <xf numFmtId="42" fontId="58" fillId="31" borderId="5" xfId="2867" applyFont="1" applyFill="1" applyBorder="1" applyAlignment="1">
      <alignment vertical="center"/>
    </xf>
    <xf numFmtId="0" fontId="58" fillId="31" borderId="5" xfId="2867" applyNumberFormat="1" applyFont="1" applyFill="1" applyBorder="1" applyAlignment="1">
      <alignment vertical="center" wrapText="1"/>
    </xf>
    <xf numFmtId="49" fontId="58" fillId="31" borderId="5" xfId="2867" applyNumberFormat="1" applyFont="1" applyFill="1" applyBorder="1" applyAlignment="1">
      <alignment vertical="center" wrapText="1"/>
    </xf>
    <xf numFmtId="4" fontId="22" fillId="31" borderId="1" xfId="0" applyNumberFormat="1" applyFont="1" applyFill="1" applyBorder="1" applyAlignment="1">
      <alignment vertical="center"/>
    </xf>
    <xf numFmtId="9" fontId="22" fillId="31" borderId="1" xfId="21" applyFont="1" applyFill="1" applyBorder="1" applyAlignment="1">
      <alignment horizontal="center" vertical="center"/>
    </xf>
    <xf numFmtId="0" fontId="22" fillId="31" borderId="1" xfId="0" applyFont="1" applyFill="1" applyBorder="1" applyAlignment="1">
      <alignment horizontal="center" vertical="center"/>
    </xf>
    <xf numFmtId="4" fontId="22" fillId="31" borderId="1" xfId="0" applyNumberFormat="1" applyFont="1" applyFill="1" applyBorder="1" applyAlignment="1">
      <alignment horizontal="center" vertical="center"/>
    </xf>
    <xf numFmtId="0" fontId="22" fillId="31" borderId="18" xfId="0" applyFont="1" applyFill="1" applyBorder="1" applyAlignment="1">
      <alignment horizontal="center" vertical="center"/>
    </xf>
    <xf numFmtId="0" fontId="9" fillId="0" borderId="26" xfId="0" applyFont="1" applyBorder="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center" vertical="center" wrapText="1"/>
    </xf>
    <xf numFmtId="184" fontId="9" fillId="0" borderId="0" xfId="0" applyNumberFormat="1" applyFont="1" applyAlignment="1">
      <alignment horizontal="left" vertical="center" wrapText="1"/>
    </xf>
    <xf numFmtId="4" fontId="7" fillId="0" borderId="0" xfId="0" applyNumberFormat="1" applyFont="1"/>
    <xf numFmtId="2" fontId="33" fillId="28" borderId="0" xfId="0" applyNumberFormat="1" applyFont="1" applyFill="1"/>
    <xf numFmtId="4" fontId="33" fillId="15" borderId="0" xfId="0" applyNumberFormat="1" applyFont="1" applyFill="1" applyAlignment="1">
      <alignment horizontal="center" wrapText="1"/>
    </xf>
    <xf numFmtId="3" fontId="7" fillId="0" borderId="0" xfId="0" applyNumberFormat="1" applyFont="1"/>
    <xf numFmtId="3" fontId="33" fillId="28" borderId="0" xfId="0" applyNumberFormat="1" applyFont="1" applyFill="1"/>
    <xf numFmtId="4" fontId="33" fillId="0" borderId="0" xfId="0" applyNumberFormat="1" applyFont="1" applyAlignment="1">
      <alignment horizontal="center" wrapText="1"/>
    </xf>
    <xf numFmtId="166" fontId="7" fillId="0" borderId="0" xfId="10" applyFont="1" applyFill="1" applyBorder="1" applyAlignment="1">
      <alignment wrapText="1"/>
    </xf>
    <xf numFmtId="0" fontId="33" fillId="28" borderId="0" xfId="0" applyFont="1" applyFill="1"/>
    <xf numFmtId="0" fontId="7" fillId="0" borderId="0" xfId="0" applyFont="1" applyAlignment="1">
      <alignment horizontal="center" vertical="center" wrapText="1"/>
    </xf>
    <xf numFmtId="0" fontId="7" fillId="0" borderId="0" xfId="0" applyFont="1" applyAlignment="1">
      <alignment horizontal="center" vertical="center"/>
    </xf>
    <xf numFmtId="0" fontId="65" fillId="0" borderId="0" xfId="0" applyFont="1" applyAlignment="1">
      <alignment horizontal="center" vertical="top" wrapText="1"/>
    </xf>
    <xf numFmtId="0" fontId="7" fillId="0" borderId="0" xfId="0" applyFont="1" applyAlignment="1">
      <alignment vertical="center"/>
    </xf>
    <xf numFmtId="0" fontId="7" fillId="0" borderId="0" xfId="0" applyFont="1" applyAlignment="1">
      <alignment horizontal="left" vertical="top" wrapText="1"/>
    </xf>
    <xf numFmtId="0" fontId="48" fillId="0" borderId="0" xfId="0" applyFont="1" applyAlignment="1">
      <alignment horizontal="center" vertical="center"/>
    </xf>
    <xf numFmtId="175" fontId="7" fillId="0" borderId="0" xfId="2869" applyNumberFormat="1" applyFont="1" applyFill="1" applyBorder="1" applyAlignment="1">
      <alignment horizontal="center" vertical="center"/>
    </xf>
    <xf numFmtId="2" fontId="7" fillId="0" borderId="0" xfId="0" applyNumberFormat="1" applyFont="1" applyAlignment="1">
      <alignment horizontal="center" vertical="center"/>
    </xf>
    <xf numFmtId="43" fontId="7" fillId="0" borderId="0" xfId="0" applyNumberFormat="1" applyFont="1" applyAlignment="1">
      <alignment horizontal="center" vertical="center"/>
    </xf>
    <xf numFmtId="184" fontId="62" fillId="0" borderId="0" xfId="0" applyNumberFormat="1" applyFont="1" applyAlignment="1">
      <alignment horizontal="center" vertical="center" wrapText="1"/>
    </xf>
    <xf numFmtId="4" fontId="62" fillId="0" borderId="0" xfId="0" applyNumberFormat="1" applyFont="1" applyAlignment="1">
      <alignment horizontal="center" vertical="center" wrapText="1"/>
    </xf>
    <xf numFmtId="2" fontId="61" fillId="3" borderId="0" xfId="0" applyNumberFormat="1" applyFont="1" applyFill="1" applyAlignment="1">
      <alignment horizontal="center" vertical="center"/>
    </xf>
    <xf numFmtId="4" fontId="61" fillId="3" borderId="0" xfId="0" applyNumberFormat="1" applyFont="1" applyFill="1" applyAlignment="1">
      <alignment horizontal="center" vertical="center"/>
    </xf>
    <xf numFmtId="0" fontId="7" fillId="3" borderId="0" xfId="0" applyFont="1" applyFill="1" applyAlignment="1">
      <alignment horizontal="center" vertical="center"/>
    </xf>
    <xf numFmtId="43" fontId="63" fillId="3" borderId="0" xfId="24" applyNumberFormat="1" applyFont="1" applyFill="1" applyBorder="1" applyAlignment="1">
      <alignment horizontal="center" vertical="center"/>
    </xf>
    <xf numFmtId="9" fontId="66" fillId="3" borderId="0" xfId="24" applyFont="1" applyFill="1" applyBorder="1" applyAlignment="1">
      <alignment horizontal="center" vertical="center"/>
    </xf>
    <xf numFmtId="9" fontId="63" fillId="3" borderId="0" xfId="24" applyFont="1" applyFill="1" applyBorder="1" applyAlignment="1">
      <alignment horizontal="center" vertical="center"/>
    </xf>
    <xf numFmtId="0" fontId="26" fillId="0" borderId="0" xfId="0" applyFont="1" applyAlignment="1">
      <alignment horizontal="center" vertical="center" wrapText="1"/>
    </xf>
    <xf numFmtId="0" fontId="49" fillId="0" borderId="0" xfId="0" applyFont="1" applyAlignment="1">
      <alignment horizontal="left" vertical="top" wrapText="1"/>
    </xf>
    <xf numFmtId="0" fontId="49" fillId="0" borderId="0" xfId="0" applyFont="1" applyAlignment="1">
      <alignment horizontal="center" vertical="center" wrapText="1"/>
    </xf>
    <xf numFmtId="0" fontId="33" fillId="15" borderId="0" xfId="0" applyFont="1" applyFill="1" applyAlignment="1">
      <alignment horizontal="center" wrapText="1"/>
    </xf>
    <xf numFmtId="41" fontId="0" fillId="0" borderId="0" xfId="0" applyNumberFormat="1" applyAlignment="1">
      <alignment horizontal="center"/>
    </xf>
    <xf numFmtId="43" fontId="60" fillId="0" borderId="0" xfId="0" applyNumberFormat="1" applyFont="1"/>
    <xf numFmtId="2" fontId="0" fillId="0" borderId="0" xfId="0" applyNumberFormat="1"/>
    <xf numFmtId="0" fontId="22" fillId="0" borderId="0" xfId="0" applyFont="1" applyAlignment="1">
      <alignment horizontal="center"/>
    </xf>
    <xf numFmtId="3" fontId="22" fillId="0" borderId="0" xfId="0" applyNumberFormat="1" applyFont="1" applyAlignment="1">
      <alignment horizontal="center"/>
    </xf>
    <xf numFmtId="0" fontId="0" fillId="39" borderId="1" xfId="0" applyFill="1" applyBorder="1"/>
    <xf numFmtId="172" fontId="86" fillId="39" borderId="11" xfId="21" applyNumberFormat="1" applyFont="1" applyFill="1" applyBorder="1" applyAlignment="1">
      <alignment horizontal="center" vertical="center"/>
    </xf>
    <xf numFmtId="42" fontId="22" fillId="39" borderId="1" xfId="2867" applyFont="1" applyFill="1" applyBorder="1" applyAlignment="1">
      <alignment horizontal="center" vertical="center"/>
    </xf>
    <xf numFmtId="0" fontId="22" fillId="39" borderId="18" xfId="0" applyFont="1" applyFill="1" applyBorder="1" applyAlignment="1">
      <alignment vertical="center"/>
    </xf>
    <xf numFmtId="0" fontId="22" fillId="39" borderId="1" xfId="0" applyFont="1" applyFill="1" applyBorder="1" applyAlignment="1">
      <alignment vertical="center"/>
    </xf>
    <xf numFmtId="0" fontId="0" fillId="39" borderId="1" xfId="0" applyFill="1" applyBorder="1" applyAlignment="1">
      <alignment horizontal="center" vertical="center" wrapText="1"/>
    </xf>
    <xf numFmtId="0" fontId="35" fillId="39" borderId="1" xfId="0" applyFont="1" applyFill="1" applyBorder="1" applyAlignment="1">
      <alignment horizontal="center" vertical="center" wrapText="1"/>
    </xf>
    <xf numFmtId="0" fontId="0" fillId="39" borderId="11" xfId="0" applyFill="1" applyBorder="1" applyAlignment="1">
      <alignment horizontal="center" vertical="center" wrapText="1"/>
    </xf>
    <xf numFmtId="0" fontId="0" fillId="39" borderId="18" xfId="0" applyFill="1" applyBorder="1" applyAlignment="1">
      <alignment horizontal="center" vertical="center"/>
    </xf>
    <xf numFmtId="42" fontId="58" fillId="39" borderId="5" xfId="2867" applyFont="1" applyFill="1" applyBorder="1" applyAlignment="1">
      <alignment vertical="center"/>
    </xf>
    <xf numFmtId="49" fontId="58" fillId="39" borderId="5" xfId="2867" applyNumberFormat="1" applyFont="1" applyFill="1" applyBorder="1" applyAlignment="1">
      <alignment vertical="center" wrapText="1"/>
    </xf>
    <xf numFmtId="0" fontId="22" fillId="39" borderId="1" xfId="0" applyFont="1" applyFill="1" applyBorder="1" applyAlignment="1">
      <alignment horizontal="center" vertical="center"/>
    </xf>
    <xf numFmtId="4" fontId="22" fillId="39" borderId="1" xfId="0" applyNumberFormat="1" applyFont="1" applyFill="1" applyBorder="1" applyAlignment="1">
      <alignment horizontal="center" vertical="center"/>
    </xf>
    <xf numFmtId="9" fontId="0" fillId="39" borderId="1" xfId="21" applyFont="1" applyFill="1" applyBorder="1" applyAlignment="1">
      <alignment horizontal="center" vertical="center"/>
    </xf>
    <xf numFmtId="4" fontId="22" fillId="39" borderId="1" xfId="0" applyNumberFormat="1" applyFont="1" applyFill="1" applyBorder="1" applyAlignment="1">
      <alignment vertical="center"/>
    </xf>
    <xf numFmtId="0" fontId="58" fillId="39" borderId="5" xfId="0" applyFont="1" applyFill="1" applyBorder="1" applyAlignment="1">
      <alignment vertical="center" wrapText="1"/>
    </xf>
    <xf numFmtId="0" fontId="22" fillId="20" borderId="18" xfId="0" applyFont="1" applyFill="1" applyBorder="1" applyAlignment="1">
      <alignment vertical="center"/>
    </xf>
    <xf numFmtId="0" fontId="22" fillId="20" borderId="1" xfId="0" applyFont="1" applyFill="1" applyBorder="1" applyAlignment="1">
      <alignment vertical="center"/>
    </xf>
    <xf numFmtId="42" fontId="22" fillId="20" borderId="1" xfId="2867" applyFont="1" applyFill="1" applyBorder="1" applyAlignment="1">
      <alignment horizontal="center" vertical="center"/>
    </xf>
    <xf numFmtId="172" fontId="86" fillId="20" borderId="11" xfId="21" applyNumberFormat="1" applyFont="1" applyFill="1" applyBorder="1" applyAlignment="1">
      <alignment horizontal="center" vertical="center"/>
    </xf>
    <xf numFmtId="0" fontId="0" fillId="20" borderId="1" xfId="0" applyFill="1" applyBorder="1" applyAlignment="1">
      <alignment horizontal="center" vertical="center" wrapText="1"/>
    </xf>
    <xf numFmtId="0" fontId="35" fillId="20" borderId="1" xfId="0" applyFont="1" applyFill="1" applyBorder="1" applyAlignment="1">
      <alignment horizontal="center" vertical="center" wrapText="1"/>
    </xf>
    <xf numFmtId="0" fontId="0" fillId="20" borderId="11" xfId="0" applyFill="1" applyBorder="1" applyAlignment="1">
      <alignment horizontal="center" vertical="center" wrapText="1"/>
    </xf>
    <xf numFmtId="0" fontId="58" fillId="20" borderId="5" xfId="0" applyFont="1" applyFill="1" applyBorder="1" applyAlignment="1">
      <alignment vertical="top" wrapText="1"/>
    </xf>
    <xf numFmtId="42" fontId="58" fillId="20" borderId="5" xfId="2867" applyFont="1" applyFill="1" applyBorder="1" applyAlignment="1">
      <alignment vertical="center"/>
    </xf>
    <xf numFmtId="0" fontId="58" fillId="20" borderId="5" xfId="2867" applyNumberFormat="1" applyFont="1" applyFill="1" applyBorder="1" applyAlignment="1">
      <alignment vertical="center" wrapText="1"/>
    </xf>
    <xf numFmtId="0" fontId="58" fillId="20" borderId="5" xfId="0" applyFont="1" applyFill="1" applyBorder="1" applyAlignment="1">
      <alignment wrapText="1"/>
    </xf>
    <xf numFmtId="49" fontId="58" fillId="20" borderId="5" xfId="2867" applyNumberFormat="1" applyFont="1" applyFill="1" applyBorder="1" applyAlignment="1">
      <alignment vertical="center" wrapText="1"/>
    </xf>
    <xf numFmtId="0" fontId="22" fillId="20" borderId="1" xfId="0" applyFont="1" applyFill="1" applyBorder="1" applyAlignment="1">
      <alignment horizontal="center" vertical="center"/>
    </xf>
    <xf numFmtId="4" fontId="22" fillId="20" borderId="1" xfId="0" applyNumberFormat="1" applyFont="1" applyFill="1" applyBorder="1" applyAlignment="1">
      <alignment horizontal="center" vertical="center"/>
    </xf>
    <xf numFmtId="4" fontId="22" fillId="20" borderId="1" xfId="0" applyNumberFormat="1" applyFont="1" applyFill="1" applyBorder="1" applyAlignment="1">
      <alignment vertical="center"/>
    </xf>
    <xf numFmtId="9" fontId="0" fillId="20" borderId="1" xfId="21" applyFont="1" applyFill="1" applyBorder="1" applyAlignment="1">
      <alignment horizontal="center" vertical="center"/>
    </xf>
    <xf numFmtId="0" fontId="0" fillId="20" borderId="18" xfId="0" applyFill="1" applyBorder="1" applyAlignment="1">
      <alignment vertical="center"/>
    </xf>
    <xf numFmtId="0" fontId="4" fillId="18" borderId="75" xfId="0" applyFont="1" applyFill="1" applyBorder="1" applyAlignment="1" applyProtection="1">
      <alignment vertical="center" wrapText="1"/>
      <protection locked="0"/>
    </xf>
    <xf numFmtId="0" fontId="9" fillId="0" borderId="29" xfId="0" applyFont="1" applyBorder="1" applyAlignment="1">
      <alignment horizontal="left" vertical="center" wrapText="1"/>
    </xf>
    <xf numFmtId="166" fontId="61" fillId="3" borderId="0" xfId="10" applyFont="1" applyFill="1" applyAlignment="1">
      <alignment horizontal="center" vertical="center"/>
    </xf>
    <xf numFmtId="4" fontId="59" fillId="0" borderId="0" xfId="0" applyNumberFormat="1" applyFont="1" applyAlignment="1">
      <alignment vertical="top" wrapText="1"/>
    </xf>
    <xf numFmtId="195" fontId="0" fillId="0" borderId="0" xfId="0" applyNumberFormat="1" applyAlignment="1">
      <alignment horizontal="center"/>
    </xf>
    <xf numFmtId="4" fontId="7" fillId="0" borderId="0" xfId="0" applyNumberFormat="1" applyFont="1" applyAlignment="1">
      <alignment wrapText="1"/>
    </xf>
    <xf numFmtId="0" fontId="58" fillId="3" borderId="5" xfId="0" applyFont="1" applyFill="1" applyBorder="1" applyAlignment="1">
      <alignment vertical="top" wrapText="1"/>
    </xf>
    <xf numFmtId="0" fontId="58" fillId="3" borderId="5" xfId="0" applyFont="1" applyFill="1" applyBorder="1" applyAlignment="1">
      <alignment vertical="center" wrapText="1"/>
    </xf>
    <xf numFmtId="0" fontId="26" fillId="32" borderId="11" xfId="0" applyFont="1" applyFill="1" applyBorder="1" applyAlignment="1">
      <alignment vertical="center" wrapText="1"/>
    </xf>
    <xf numFmtId="0" fontId="26" fillId="38" borderId="11" xfId="0" applyFont="1" applyFill="1" applyBorder="1" applyAlignment="1">
      <alignment vertical="center" wrapText="1"/>
    </xf>
    <xf numFmtId="0" fontId="26" fillId="34" borderId="11" xfId="0" applyFont="1" applyFill="1" applyBorder="1" applyAlignment="1">
      <alignment vertical="center" wrapText="1"/>
    </xf>
    <xf numFmtId="0" fontId="86" fillId="31" borderId="11" xfId="0" applyFont="1" applyFill="1" applyBorder="1" applyAlignment="1">
      <alignment horizontal="center" vertical="center" wrapText="1"/>
    </xf>
    <xf numFmtId="9" fontId="26" fillId="39" borderId="1" xfId="21" applyFont="1" applyFill="1" applyBorder="1" applyAlignment="1">
      <alignment horizontal="center" vertical="center" wrapText="1"/>
    </xf>
    <xf numFmtId="9" fontId="26" fillId="20" borderId="1" xfId="21" applyFont="1" applyFill="1" applyBorder="1" applyAlignment="1">
      <alignment horizontal="center" vertical="center" wrapText="1"/>
    </xf>
    <xf numFmtId="4" fontId="0" fillId="40" borderId="0" xfId="0" applyNumberFormat="1" applyFill="1" applyAlignment="1">
      <alignment horizontal="center"/>
    </xf>
    <xf numFmtId="166" fontId="5" fillId="0" borderId="0" xfId="9" applyFont="1" applyAlignment="1">
      <alignment horizontal="center"/>
    </xf>
    <xf numFmtId="166" fontId="61" fillId="3" borderId="0" xfId="9" applyFont="1" applyFill="1" applyAlignment="1">
      <alignment horizontal="center" vertical="center"/>
    </xf>
    <xf numFmtId="180" fontId="5" fillId="3" borderId="0" xfId="0" applyNumberFormat="1" applyFont="1" applyFill="1" applyAlignment="1">
      <alignment horizontal="center"/>
    </xf>
    <xf numFmtId="6" fontId="33" fillId="41" borderId="76" xfId="0" applyNumberFormat="1" applyFont="1" applyFill="1" applyBorder="1" applyAlignment="1">
      <alignment horizontal="right" vertical="top" wrapText="1"/>
    </xf>
    <xf numFmtId="6" fontId="33" fillId="41" borderId="77" xfId="0" applyNumberFormat="1" applyFont="1" applyFill="1" applyBorder="1" applyAlignment="1">
      <alignment horizontal="right" vertical="top" wrapText="1"/>
    </xf>
    <xf numFmtId="6" fontId="33" fillId="41" borderId="78" xfId="0" applyNumberFormat="1" applyFont="1" applyFill="1" applyBorder="1" applyAlignment="1">
      <alignment horizontal="right" vertical="top" wrapText="1"/>
    </xf>
    <xf numFmtId="6" fontId="5" fillId="0" borderId="0" xfId="2867" applyNumberFormat="1" applyFont="1" applyFill="1" applyAlignment="1">
      <alignment horizontal="center"/>
    </xf>
    <xf numFmtId="172" fontId="3" fillId="17" borderId="1" xfId="0" applyNumberFormat="1" applyFont="1" applyFill="1" applyBorder="1" applyAlignment="1">
      <alignment vertical="center"/>
    </xf>
    <xf numFmtId="0" fontId="5" fillId="2" borderId="0" xfId="16" applyFont="1" applyFill="1" applyAlignment="1">
      <alignment vertical="center"/>
    </xf>
    <xf numFmtId="4" fontId="5" fillId="2" borderId="0" xfId="16" applyNumberFormat="1" applyFont="1" applyFill="1" applyAlignment="1">
      <alignment vertical="center"/>
    </xf>
    <xf numFmtId="1" fontId="5" fillId="2" borderId="0" xfId="9" applyNumberFormat="1" applyFont="1" applyFill="1" applyAlignment="1">
      <alignment vertical="center"/>
    </xf>
    <xf numFmtId="3" fontId="5" fillId="2" borderId="0" xfId="16" applyNumberFormat="1" applyFont="1" applyFill="1" applyAlignment="1">
      <alignment vertical="center"/>
    </xf>
    <xf numFmtId="10" fontId="5" fillId="2" borderId="0" xfId="16" applyNumberFormat="1" applyFont="1" applyFill="1" applyAlignment="1">
      <alignment vertical="center"/>
    </xf>
    <xf numFmtId="2" fontId="5" fillId="2" borderId="0" xfId="16" applyNumberFormat="1" applyFont="1" applyFill="1" applyAlignment="1">
      <alignment vertical="center"/>
    </xf>
    <xf numFmtId="2" fontId="5" fillId="2" borderId="0" xfId="24" applyNumberFormat="1" applyFont="1" applyFill="1" applyAlignment="1">
      <alignment vertical="center"/>
    </xf>
    <xf numFmtId="166" fontId="0" fillId="0" borderId="0" xfId="9" applyFont="1" applyAlignment="1">
      <alignment horizontal="center"/>
    </xf>
    <xf numFmtId="0" fontId="62" fillId="2" borderId="0" xfId="16" applyFont="1" applyFill="1" applyAlignment="1">
      <alignment vertical="center"/>
    </xf>
    <xf numFmtId="4" fontId="62" fillId="2" borderId="0" xfId="16" applyNumberFormat="1" applyFont="1" applyFill="1" applyAlignment="1">
      <alignment vertical="center"/>
    </xf>
    <xf numFmtId="0" fontId="67" fillId="0" borderId="0" xfId="16" applyFont="1" applyAlignment="1">
      <alignment vertical="center"/>
    </xf>
    <xf numFmtId="4" fontId="67" fillId="0" borderId="0" xfId="16" applyNumberFormat="1" applyFont="1" applyAlignment="1">
      <alignment vertical="center"/>
    </xf>
    <xf numFmtId="0" fontId="67" fillId="0" borderId="0" xfId="16" applyFont="1" applyAlignment="1">
      <alignment horizontal="center" vertical="center"/>
    </xf>
    <xf numFmtId="2" fontId="67" fillId="0" borderId="0" xfId="16" applyNumberFormat="1" applyFont="1" applyAlignment="1">
      <alignment vertical="center"/>
    </xf>
    <xf numFmtId="0" fontId="22" fillId="4" borderId="1" xfId="0" applyFont="1" applyFill="1" applyBorder="1" applyAlignment="1">
      <alignment horizontal="center" vertical="center"/>
    </xf>
    <xf numFmtId="10" fontId="5" fillId="0" borderId="3" xfId="24" applyNumberFormat="1" applyFont="1" applyFill="1" applyBorder="1" applyAlignment="1">
      <alignment horizontal="center" vertical="center"/>
    </xf>
    <xf numFmtId="10" fontId="5" fillId="0" borderId="3" xfId="24" applyNumberFormat="1" applyFont="1" applyFill="1" applyBorder="1" applyAlignment="1">
      <alignment horizontal="center" vertical="center" wrapText="1"/>
    </xf>
    <xf numFmtId="10" fontId="5" fillId="0" borderId="4" xfId="24" applyNumberFormat="1" applyFont="1" applyFill="1" applyBorder="1" applyAlignment="1">
      <alignment horizontal="center" vertical="center"/>
    </xf>
    <xf numFmtId="10" fontId="5" fillId="0" borderId="4" xfId="24" applyNumberFormat="1" applyFont="1" applyFill="1" applyBorder="1" applyAlignment="1">
      <alignment horizontal="center" vertical="center" wrapText="1"/>
    </xf>
    <xf numFmtId="0" fontId="22" fillId="4" borderId="1" xfId="0" applyFont="1" applyFill="1" applyBorder="1" applyAlignment="1">
      <alignment horizontal="center" vertical="center"/>
    </xf>
    <xf numFmtId="0" fontId="0" fillId="0" borderId="0" xfId="0" applyAlignment="1">
      <alignment horizontal="center"/>
    </xf>
    <xf numFmtId="0" fontId="2" fillId="17" borderId="19" xfId="0" applyFont="1" applyFill="1" applyBorder="1" applyAlignment="1">
      <alignment horizontal="center" vertical="center" wrapText="1"/>
    </xf>
    <xf numFmtId="10" fontId="77" fillId="0" borderId="1" xfId="16" applyNumberFormat="1" applyFont="1" applyFill="1" applyBorder="1" applyAlignment="1">
      <alignment horizontal="center" vertical="center" wrapText="1"/>
    </xf>
    <xf numFmtId="10" fontId="5" fillId="0" borderId="1" xfId="16" applyNumberFormat="1" applyFont="1" applyFill="1" applyBorder="1" applyAlignment="1">
      <alignment horizontal="center" vertical="center" wrapText="1"/>
    </xf>
    <xf numFmtId="9" fontId="4" fillId="0" borderId="0" xfId="21" applyFont="1" applyFill="1" applyAlignment="1">
      <alignment vertical="center"/>
    </xf>
    <xf numFmtId="10" fontId="88" fillId="0" borderId="1" xfId="16" applyNumberFormat="1" applyFont="1" applyFill="1" applyBorder="1" applyAlignment="1">
      <alignment horizontal="center" vertical="center" wrapText="1"/>
    </xf>
    <xf numFmtId="172" fontId="5" fillId="0" borderId="1" xfId="16" applyNumberFormat="1" applyFont="1" applyFill="1" applyBorder="1" applyAlignment="1">
      <alignment horizontal="center" vertical="center" wrapText="1"/>
    </xf>
    <xf numFmtId="172" fontId="3" fillId="18" borderId="1" xfId="0" applyNumberFormat="1" applyFont="1" applyFill="1" applyBorder="1" applyAlignment="1">
      <alignment vertical="center"/>
    </xf>
    <xf numFmtId="10" fontId="3" fillId="0" borderId="0" xfId="16" applyNumberFormat="1" applyFont="1" applyFill="1" applyAlignment="1">
      <alignment vertical="center"/>
    </xf>
    <xf numFmtId="10" fontId="4" fillId="0" borderId="0" xfId="16" applyNumberFormat="1" applyFill="1" applyAlignment="1">
      <alignment vertical="center"/>
    </xf>
    <xf numFmtId="0" fontId="10" fillId="3" borderId="12" xfId="0" applyFont="1" applyFill="1" applyBorder="1" applyAlignment="1">
      <alignment vertical="center" wrapText="1"/>
    </xf>
    <xf numFmtId="0" fontId="2" fillId="19" borderId="11" xfId="2868" applyFont="1" applyFill="1" applyBorder="1" applyAlignment="1">
      <alignment horizontal="center" vertical="center" wrapText="1"/>
    </xf>
    <xf numFmtId="0" fontId="0" fillId="0" borderId="18" xfId="0" applyFill="1" applyBorder="1" applyAlignment="1">
      <alignment horizontal="center" vertical="center"/>
    </xf>
    <xf numFmtId="0" fontId="22" fillId="0" borderId="1" xfId="0" applyFont="1" applyFill="1" applyBorder="1" applyAlignment="1">
      <alignment horizontal="center" vertical="center"/>
    </xf>
    <xf numFmtId="0" fontId="0" fillId="0" borderId="1" xfId="0" applyFill="1" applyBorder="1" applyAlignment="1">
      <alignment horizontal="center" vertical="center"/>
    </xf>
    <xf numFmtId="42" fontId="22" fillId="0" borderId="1" xfId="2867" applyFont="1" applyFill="1" applyBorder="1" applyAlignment="1">
      <alignment horizontal="center" vertical="center"/>
    </xf>
    <xf numFmtId="0" fontId="35" fillId="0" borderId="11" xfId="0" applyFont="1" applyFill="1" applyBorder="1" applyAlignment="1">
      <alignment horizontal="center" vertical="center"/>
    </xf>
    <xf numFmtId="0" fontId="2" fillId="19" borderId="1" xfId="2868"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0" fillId="0" borderId="11" xfId="0" applyFill="1" applyBorder="1" applyAlignment="1">
      <alignment horizontal="center" vertical="center"/>
    </xf>
    <xf numFmtId="0" fontId="58" fillId="0" borderId="5" xfId="0" applyFont="1" applyFill="1" applyBorder="1" applyAlignment="1">
      <alignment wrapText="1"/>
    </xf>
    <xf numFmtId="0" fontId="0" fillId="0" borderId="18" xfId="0" applyFill="1" applyBorder="1" applyAlignment="1">
      <alignment vertical="center"/>
    </xf>
    <xf numFmtId="0" fontId="0" fillId="0" borderId="1" xfId="0" applyFill="1" applyBorder="1"/>
    <xf numFmtId="0" fontId="22" fillId="0" borderId="1" xfId="0" applyFont="1" applyFill="1" applyBorder="1"/>
    <xf numFmtId="4" fontId="22" fillId="0" borderId="1" xfId="0" applyNumberFormat="1" applyFont="1" applyFill="1" applyBorder="1" applyAlignment="1">
      <alignment horizontal="center" vertical="center"/>
    </xf>
    <xf numFmtId="10" fontId="22" fillId="0" borderId="1" xfId="21" applyNumberFormat="1" applyFont="1" applyFill="1" applyBorder="1" applyAlignment="1">
      <alignment horizontal="center" vertical="center"/>
    </xf>
    <xf numFmtId="0" fontId="26" fillId="0" borderId="11" xfId="0" applyFont="1" applyFill="1" applyBorder="1" applyAlignment="1">
      <alignment vertical="center" wrapText="1"/>
    </xf>
    <xf numFmtId="0" fontId="9" fillId="17" borderId="61" xfId="0" applyFont="1" applyFill="1" applyBorder="1" applyAlignment="1">
      <alignment horizontal="center" vertical="center" wrapText="1"/>
    </xf>
    <xf numFmtId="0" fontId="62" fillId="18" borderId="25" xfId="0" applyFont="1" applyFill="1" applyBorder="1" applyAlignment="1">
      <alignment horizontal="center" vertical="center" wrapText="1"/>
    </xf>
    <xf numFmtId="1" fontId="5" fillId="0" borderId="2" xfId="2867" applyNumberFormat="1" applyFont="1" applyFill="1" applyBorder="1" applyAlignment="1">
      <alignment horizontal="center" vertical="center" wrapText="1"/>
    </xf>
    <xf numFmtId="4" fontId="7" fillId="0" borderId="1" xfId="5" applyNumberFormat="1" applyFont="1" applyFill="1" applyBorder="1" applyAlignment="1">
      <alignment horizontal="center" vertical="center"/>
    </xf>
    <xf numFmtId="4" fontId="7" fillId="0" borderId="1" xfId="10" applyNumberFormat="1" applyFont="1" applyFill="1" applyBorder="1" applyAlignment="1">
      <alignment horizontal="center" vertical="center"/>
    </xf>
    <xf numFmtId="1" fontId="5" fillId="0" borderId="5" xfId="2867" applyNumberFormat="1" applyFont="1" applyFill="1" applyBorder="1" applyAlignment="1">
      <alignment horizontal="center" vertical="center" wrapText="1"/>
    </xf>
    <xf numFmtId="181" fontId="5" fillId="0" borderId="1" xfId="2867" applyNumberFormat="1" applyFont="1" applyFill="1" applyBorder="1" applyAlignment="1">
      <alignment horizontal="center" vertical="center" wrapText="1"/>
    </xf>
    <xf numFmtId="1" fontId="7" fillId="0" borderId="1" xfId="2867" applyNumberFormat="1" applyFont="1" applyFill="1" applyBorder="1" applyAlignment="1">
      <alignment horizontal="center" vertical="center"/>
    </xf>
    <xf numFmtId="3" fontId="5" fillId="0" borderId="3" xfId="5" applyNumberFormat="1" applyFont="1" applyFill="1" applyBorder="1" applyAlignment="1">
      <alignment vertical="center"/>
    </xf>
    <xf numFmtId="3" fontId="5" fillId="0" borderId="3" xfId="5" applyNumberFormat="1" applyFont="1" applyFill="1" applyBorder="1" applyAlignment="1">
      <alignment horizontal="left" vertical="center"/>
    </xf>
    <xf numFmtId="4" fontId="5" fillId="0" borderId="3" xfId="5" applyNumberFormat="1" applyFont="1" applyFill="1" applyBorder="1" applyAlignment="1">
      <alignment vertical="center"/>
    </xf>
    <xf numFmtId="3" fontId="26" fillId="0" borderId="3" xfId="2867" applyNumberFormat="1" applyFont="1" applyFill="1" applyBorder="1" applyAlignment="1">
      <alignment horizontal="center" vertical="center"/>
    </xf>
    <xf numFmtId="3" fontId="5" fillId="0" borderId="3" xfId="2869" applyNumberFormat="1" applyFont="1" applyFill="1" applyBorder="1" applyAlignment="1">
      <alignment vertical="center"/>
    </xf>
    <xf numFmtId="3" fontId="62" fillId="0" borderId="3" xfId="0" applyNumberFormat="1" applyFont="1" applyFill="1" applyBorder="1" applyAlignment="1">
      <alignment horizontal="center" vertical="center" wrapText="1"/>
    </xf>
    <xf numFmtId="4" fontId="62" fillId="0" borderId="3" xfId="0" applyNumberFormat="1" applyFont="1" applyFill="1" applyBorder="1" applyAlignment="1">
      <alignment horizontal="center" vertical="center" wrapText="1"/>
    </xf>
    <xf numFmtId="4" fontId="62" fillId="0" borderId="3" xfId="2869" applyNumberFormat="1" applyFont="1" applyFill="1" applyBorder="1" applyAlignment="1">
      <alignment horizontal="center" vertical="center"/>
    </xf>
    <xf numFmtId="3" fontId="26" fillId="0" borderId="3" xfId="0" applyNumberFormat="1" applyFont="1" applyFill="1" applyBorder="1" applyAlignment="1">
      <alignment horizontal="left" vertical="center" wrapText="1"/>
    </xf>
    <xf numFmtId="3" fontId="3" fillId="0" borderId="3" xfId="0" applyNumberFormat="1" applyFont="1" applyFill="1" applyBorder="1" applyAlignment="1">
      <alignment horizontal="center" vertical="center" wrapText="1"/>
    </xf>
    <xf numFmtId="3" fontId="3" fillId="0" borderId="3" xfId="0" applyNumberFormat="1" applyFont="1" applyFill="1" applyBorder="1" applyAlignment="1">
      <alignment horizontal="justify" vertical="center" wrapText="1"/>
    </xf>
    <xf numFmtId="3" fontId="3" fillId="0" borderId="10" xfId="0" applyNumberFormat="1" applyFont="1" applyFill="1" applyBorder="1" applyAlignment="1">
      <alignment horizontal="justify" vertical="center" wrapText="1"/>
    </xf>
    <xf numFmtId="175" fontId="5" fillId="0" borderId="4" xfId="5" applyNumberFormat="1" applyFont="1" applyFill="1" applyBorder="1" applyAlignment="1">
      <alignment horizontal="left" vertical="center"/>
    </xf>
    <xf numFmtId="175" fontId="5" fillId="0" borderId="4" xfId="5" applyNumberFormat="1" applyFont="1" applyFill="1" applyBorder="1" applyAlignment="1">
      <alignment vertical="center"/>
    </xf>
    <xf numFmtId="167" fontId="5" fillId="0" borderId="4" xfId="5" applyFont="1" applyFill="1" applyBorder="1" applyAlignment="1">
      <alignment horizontal="left" vertical="center"/>
    </xf>
    <xf numFmtId="167" fontId="5" fillId="0" borderId="4" xfId="5" applyFont="1" applyFill="1" applyBorder="1" applyAlignment="1">
      <alignment vertical="center"/>
    </xf>
    <xf numFmtId="4" fontId="26" fillId="0" borderId="4" xfId="2867" applyNumberFormat="1" applyFont="1" applyFill="1" applyBorder="1" applyAlignment="1">
      <alignment horizontal="center" vertical="center"/>
    </xf>
    <xf numFmtId="3" fontId="26" fillId="0" borderId="4" xfId="2867" applyNumberFormat="1" applyFont="1" applyFill="1" applyBorder="1" applyAlignment="1">
      <alignment horizontal="center" vertical="center"/>
    </xf>
    <xf numFmtId="184" fontId="62" fillId="0" borderId="4" xfId="0" applyNumberFormat="1" applyFont="1" applyFill="1" applyBorder="1" applyAlignment="1">
      <alignment horizontal="center" vertical="center" wrapText="1"/>
    </xf>
    <xf numFmtId="4" fontId="62" fillId="0" borderId="4" xfId="0" applyNumberFormat="1" applyFont="1" applyFill="1" applyBorder="1" applyAlignment="1">
      <alignment horizontal="center" vertical="center" wrapText="1"/>
    </xf>
    <xf numFmtId="4" fontId="62" fillId="0" borderId="4" xfId="2869" applyNumberFormat="1" applyFont="1" applyFill="1" applyBorder="1" applyAlignment="1">
      <alignment horizontal="center" vertical="center"/>
    </xf>
    <xf numFmtId="3" fontId="62" fillId="0" borderId="4" xfId="0" applyNumberFormat="1" applyFont="1" applyFill="1" applyBorder="1" applyAlignment="1">
      <alignment horizontal="center" vertical="center" wrapText="1"/>
    </xf>
    <xf numFmtId="3" fontId="5" fillId="0" borderId="4" xfId="5" applyNumberFormat="1" applyFont="1" applyFill="1" applyBorder="1" applyAlignment="1">
      <alignment vertical="center"/>
    </xf>
    <xf numFmtId="4" fontId="5" fillId="0" borderId="4" xfId="5" applyNumberFormat="1" applyFont="1" applyFill="1" applyBorder="1" applyAlignment="1">
      <alignment vertical="center"/>
    </xf>
    <xf numFmtId="3" fontId="26" fillId="0" borderId="4" xfId="0" applyNumberFormat="1" applyFont="1" applyFill="1" applyBorder="1" applyAlignment="1">
      <alignment horizontal="left" vertical="center" wrapText="1"/>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7" borderId="66" xfId="0" applyFont="1" applyFill="1" applyBorder="1" applyAlignment="1">
      <alignment vertical="center" wrapText="1"/>
    </xf>
    <xf numFmtId="4" fontId="3" fillId="0" borderId="3" xfId="0" applyNumberFormat="1" applyFont="1" applyFill="1" applyBorder="1" applyAlignment="1">
      <alignment horizontal="center" vertical="center" wrapText="1"/>
    </xf>
    <xf numFmtId="3" fontId="16" fillId="0" borderId="3" xfId="0" applyNumberFormat="1" applyFont="1" applyFill="1" applyBorder="1" applyAlignment="1">
      <alignment horizontal="center" vertical="center" wrapText="1"/>
    </xf>
    <xf numFmtId="10" fontId="89" fillId="0" borderId="3" xfId="24" applyNumberFormat="1" applyFont="1" applyFill="1" applyBorder="1" applyAlignment="1">
      <alignment horizontal="center" vertical="center"/>
    </xf>
    <xf numFmtId="3" fontId="3" fillId="0" borderId="4"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3" fontId="16" fillId="0" borderId="4" xfId="0" applyNumberFormat="1" applyFont="1" applyFill="1" applyBorder="1" applyAlignment="1">
      <alignment horizontal="center" vertical="center" wrapText="1"/>
    </xf>
    <xf numFmtId="10" fontId="89" fillId="0" borderId="4" xfId="24" applyNumberFormat="1" applyFont="1" applyFill="1" applyBorder="1" applyAlignment="1">
      <alignment horizontal="center" vertical="center"/>
    </xf>
    <xf numFmtId="0" fontId="3" fillId="0" borderId="4" xfId="0" applyFont="1" applyFill="1" applyBorder="1" applyAlignment="1">
      <alignment horizontal="justify" vertical="center" wrapText="1"/>
    </xf>
    <xf numFmtId="0" fontId="3" fillId="0" borderId="12" xfId="0" applyFont="1" applyFill="1" applyBorder="1" applyAlignment="1">
      <alignment horizontal="justify" vertical="center" wrapText="1"/>
    </xf>
    <xf numFmtId="185" fontId="7" fillId="0" borderId="2" xfId="3595" applyNumberFormat="1" applyFont="1" applyFill="1" applyBorder="1" applyAlignment="1">
      <alignment horizontal="center" vertical="center"/>
    </xf>
    <xf numFmtId="0" fontId="62" fillId="18" borderId="38" xfId="0" applyFont="1" applyFill="1" applyBorder="1" applyAlignment="1">
      <alignment horizontal="center" vertical="center" wrapText="1"/>
    </xf>
    <xf numFmtId="0" fontId="9" fillId="17" borderId="51" xfId="0" applyFont="1" applyFill="1" applyBorder="1" applyAlignment="1">
      <alignment horizontal="center" vertical="center" wrapText="1"/>
    </xf>
    <xf numFmtId="10" fontId="39" fillId="0" borderId="5" xfId="21" applyNumberFormat="1" applyFont="1" applyFill="1" applyBorder="1" applyAlignment="1">
      <alignment horizontal="center" vertical="center"/>
    </xf>
    <xf numFmtId="4" fontId="5" fillId="0" borderId="2" xfId="0" applyNumberFormat="1" applyFont="1" applyFill="1" applyBorder="1" applyAlignment="1">
      <alignment horizontal="center" vertical="center" wrapText="1"/>
    </xf>
    <xf numFmtId="0" fontId="9" fillId="21" borderId="23" xfId="0" applyFont="1" applyFill="1" applyBorder="1" applyAlignment="1">
      <alignment horizontal="center" vertical="center" wrapText="1"/>
    </xf>
    <xf numFmtId="1" fontId="4" fillId="17" borderId="73" xfId="0" applyNumberFormat="1" applyFont="1" applyFill="1" applyBorder="1" applyAlignment="1" applyProtection="1">
      <alignment horizontal="left" vertical="center" wrapText="1"/>
      <protection locked="0"/>
    </xf>
    <xf numFmtId="10" fontId="39" fillId="0" borderId="1" xfId="21" applyNumberFormat="1" applyFont="1" applyFill="1" applyBorder="1" applyAlignment="1">
      <alignment horizontal="center" vertical="center"/>
    </xf>
    <xf numFmtId="180" fontId="7" fillId="0" borderId="1" xfId="9" applyNumberFormat="1" applyFont="1" applyFill="1" applyBorder="1" applyAlignment="1">
      <alignment horizontal="center" vertical="center"/>
    </xf>
    <xf numFmtId="0" fontId="21" fillId="0" borderId="0" xfId="0" applyFont="1" applyAlignment="1">
      <alignment horizontal="center" vertical="center"/>
    </xf>
    <xf numFmtId="0" fontId="5" fillId="17" borderId="71" xfId="0" applyFont="1" applyFill="1" applyBorder="1" applyAlignment="1">
      <alignment horizontal="center" vertical="center" wrapText="1"/>
    </xf>
    <xf numFmtId="0" fontId="10" fillId="17" borderId="72" xfId="0" applyFont="1" applyFill="1" applyBorder="1" applyAlignment="1">
      <alignment horizontal="center" vertical="center" wrapText="1"/>
    </xf>
    <xf numFmtId="0" fontId="5" fillId="17" borderId="58"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9" fillId="22" borderId="61" xfId="0" applyFont="1" applyFill="1" applyBorder="1" applyAlignment="1">
      <alignment horizontal="center" vertical="center" wrapText="1"/>
    </xf>
    <xf numFmtId="0" fontId="5" fillId="23" borderId="25" xfId="0" applyFont="1" applyFill="1" applyBorder="1" applyAlignment="1">
      <alignment horizontal="center" vertical="center" wrapText="1"/>
    </xf>
    <xf numFmtId="178" fontId="7" fillId="0" borderId="5" xfId="3595" applyNumberFormat="1" applyFont="1" applyFill="1" applyBorder="1" applyAlignment="1">
      <alignment horizontal="center" vertical="center"/>
    </xf>
    <xf numFmtId="0" fontId="62" fillId="22" borderId="25" xfId="0" applyFont="1" applyFill="1" applyBorder="1" applyAlignment="1">
      <alignment horizontal="center" vertical="center" wrapText="1"/>
    </xf>
    <xf numFmtId="195" fontId="7" fillId="0" borderId="2" xfId="0" applyNumberFormat="1" applyFont="1" applyFill="1" applyBorder="1" applyAlignment="1">
      <alignment horizontal="center" vertical="center"/>
    </xf>
    <xf numFmtId="4" fontId="7" fillId="0" borderId="1" xfId="9" applyNumberFormat="1" applyFont="1" applyFill="1" applyBorder="1" applyAlignment="1">
      <alignment horizontal="center" vertical="center"/>
    </xf>
    <xf numFmtId="10" fontId="39" fillId="0" borderId="2" xfId="21" applyNumberFormat="1" applyFont="1" applyFill="1" applyBorder="1" applyAlignment="1">
      <alignment horizontal="center" vertical="center"/>
    </xf>
    <xf numFmtId="0" fontId="9" fillId="21" borderId="66" xfId="0" applyFont="1" applyFill="1" applyBorder="1" applyAlignment="1">
      <alignment horizontal="center" vertical="center" wrapText="1"/>
    </xf>
    <xf numFmtId="4" fontId="7" fillId="0" borderId="5" xfId="9" applyNumberFormat="1" applyFont="1" applyFill="1" applyBorder="1" applyAlignment="1">
      <alignment horizontal="center" vertical="center"/>
    </xf>
    <xf numFmtId="0" fontId="4" fillId="17" borderId="56" xfId="0" applyFont="1" applyFill="1" applyBorder="1" applyAlignment="1" applyProtection="1">
      <alignment horizontal="left" vertical="center" wrapText="1"/>
      <protection locked="0"/>
    </xf>
    <xf numFmtId="0" fontId="9" fillId="23" borderId="51" xfId="0" applyFont="1" applyFill="1" applyBorder="1" applyAlignment="1">
      <alignment horizontal="center" vertical="center" wrapText="1"/>
    </xf>
    <xf numFmtId="10" fontId="39" fillId="4" borderId="52" xfId="21" applyNumberFormat="1" applyFont="1" applyFill="1" applyBorder="1" applyAlignment="1">
      <alignment horizontal="center" vertical="center"/>
    </xf>
    <xf numFmtId="0" fontId="9" fillId="21" borderId="51" xfId="0" applyFont="1" applyFill="1" applyBorder="1" applyAlignment="1">
      <alignment horizontal="center" vertical="center" wrapText="1"/>
    </xf>
    <xf numFmtId="178" fontId="7" fillId="0" borderId="1" xfId="3595" applyNumberFormat="1" applyFont="1" applyFill="1" applyBorder="1" applyAlignment="1">
      <alignment horizontal="center" vertical="center"/>
    </xf>
    <xf numFmtId="178" fontId="7" fillId="0" borderId="2" xfId="3595" applyNumberFormat="1" applyFont="1" applyFill="1" applyBorder="1" applyAlignment="1">
      <alignment horizontal="center" vertical="center"/>
    </xf>
    <xf numFmtId="0" fontId="5" fillId="3" borderId="0" xfId="0" applyFont="1" applyFill="1" applyAlignment="1">
      <alignment horizontal="center"/>
    </xf>
    <xf numFmtId="0" fontId="10" fillId="21" borderId="23" xfId="0" applyFont="1" applyFill="1" applyBorder="1" applyAlignment="1">
      <alignment horizontal="center" vertical="center" wrapText="1"/>
    </xf>
    <xf numFmtId="0" fontId="10" fillId="17" borderId="61" xfId="0" applyFont="1" applyFill="1" applyBorder="1" applyAlignment="1">
      <alignment horizontal="center" vertical="center" wrapText="1"/>
    </xf>
    <xf numFmtId="0" fontId="10" fillId="21" borderId="66"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0" fillId="23" borderId="51"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18" borderId="25" xfId="0" applyFont="1" applyFill="1" applyBorder="1" applyAlignment="1">
      <alignment horizontal="center" vertical="center" wrapText="1"/>
    </xf>
    <xf numFmtId="181" fontId="7" fillId="0" borderId="1" xfId="10" applyNumberFormat="1" applyFont="1" applyFill="1" applyBorder="1" applyAlignment="1">
      <alignment horizontal="center" vertical="center"/>
    </xf>
    <xf numFmtId="181" fontId="77" fillId="0" borderId="1" xfId="10" applyNumberFormat="1" applyFont="1" applyFill="1" applyBorder="1" applyAlignment="1">
      <alignment horizontal="center" vertical="center" wrapText="1"/>
    </xf>
    <xf numFmtId="2" fontId="77" fillId="0" borderId="1" xfId="10" applyNumberFormat="1" applyFont="1" applyFill="1" applyBorder="1" applyAlignment="1">
      <alignment horizontal="center" vertical="center" wrapText="1"/>
    </xf>
    <xf numFmtId="2" fontId="7" fillId="0" borderId="1" xfId="10" applyNumberFormat="1" applyFont="1" applyFill="1" applyBorder="1" applyAlignment="1">
      <alignment horizontal="center" vertical="center"/>
    </xf>
    <xf numFmtId="1" fontId="5" fillId="0" borderId="1" xfId="10" applyNumberFormat="1" applyFont="1" applyFill="1" applyBorder="1" applyAlignment="1">
      <alignment horizontal="center" vertical="center"/>
    </xf>
    <xf numFmtId="0" fontId="10" fillId="22" borderId="51" xfId="0"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 fontId="5"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4" fontId="77" fillId="0" borderId="5"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9" fontId="39" fillId="0" borderId="1" xfId="24" applyFont="1" applyFill="1" applyBorder="1" applyAlignment="1">
      <alignment horizontal="center" vertical="center"/>
    </xf>
    <xf numFmtId="9" fontId="39" fillId="0" borderId="1" xfId="24" applyFont="1" applyFill="1" applyBorder="1" applyAlignment="1">
      <alignment horizontal="center" vertical="center" wrapText="1"/>
    </xf>
    <xf numFmtId="0" fontId="5" fillId="0" borderId="1" xfId="0" applyFont="1" applyFill="1" applyBorder="1" applyAlignment="1">
      <alignment horizontal="center" vertical="center"/>
    </xf>
    <xf numFmtId="172" fontId="39" fillId="0" borderId="1" xfId="24" applyNumberFormat="1" applyFont="1" applyFill="1" applyBorder="1" applyAlignment="1">
      <alignment horizontal="center" vertical="center" wrapText="1"/>
    </xf>
    <xf numFmtId="1" fontId="7" fillId="0" borderId="1" xfId="10" applyNumberFormat="1" applyFont="1" applyFill="1" applyBorder="1" applyAlignment="1">
      <alignment horizontal="center" vertical="center"/>
    </xf>
    <xf numFmtId="3" fontId="5" fillId="0" borderId="2" xfId="10" applyNumberFormat="1" applyFont="1" applyFill="1" applyBorder="1" applyAlignment="1">
      <alignment horizontal="center" vertical="center" wrapText="1"/>
    </xf>
    <xf numFmtId="2" fontId="7" fillId="0" borderId="2" xfId="0" applyNumberFormat="1" applyFont="1" applyFill="1" applyBorder="1" applyAlignment="1">
      <alignment horizontal="center" vertical="center"/>
    </xf>
    <xf numFmtId="9" fontId="39" fillId="0" borderId="2" xfId="24" applyFont="1" applyFill="1" applyBorder="1" applyAlignment="1">
      <alignment horizontal="center" vertical="center"/>
    </xf>
    <xf numFmtId="9" fontId="39" fillId="0" borderId="2" xfId="24" applyFont="1" applyFill="1" applyBorder="1" applyAlignment="1">
      <alignment horizontal="center" vertical="center" wrapText="1"/>
    </xf>
    <xf numFmtId="172" fontId="39" fillId="0" borderId="2" xfId="24" applyNumberFormat="1" applyFont="1" applyFill="1" applyBorder="1" applyAlignment="1">
      <alignment horizontal="center" vertical="center" wrapText="1"/>
    </xf>
    <xf numFmtId="184" fontId="5" fillId="0" borderId="5" xfId="0" applyNumberFormat="1" applyFont="1" applyFill="1" applyBorder="1" applyAlignment="1">
      <alignment horizontal="center" vertical="center" wrapText="1"/>
    </xf>
    <xf numFmtId="1" fontId="5" fillId="0" borderId="5" xfId="10" applyNumberFormat="1" applyFont="1" applyFill="1" applyBorder="1" applyAlignment="1">
      <alignment horizontal="center" vertical="center" wrapText="1"/>
    </xf>
    <xf numFmtId="1" fontId="7" fillId="0" borderId="5" xfId="10" applyNumberFormat="1" applyFont="1" applyFill="1" applyBorder="1" applyAlignment="1">
      <alignment horizontal="center" vertical="center"/>
    </xf>
    <xf numFmtId="2" fontId="7" fillId="0" borderId="5" xfId="10" applyNumberFormat="1" applyFont="1" applyFill="1" applyBorder="1" applyAlignment="1">
      <alignment horizontal="center" vertical="center"/>
    </xf>
    <xf numFmtId="9" fontId="39" fillId="0" borderId="5" xfId="24" applyFont="1" applyFill="1" applyBorder="1" applyAlignment="1">
      <alignment horizontal="center" vertical="center"/>
    </xf>
    <xf numFmtId="9" fontId="39" fillId="0" borderId="5" xfId="24" applyFont="1" applyFill="1" applyBorder="1" applyAlignment="1">
      <alignment horizontal="center" vertical="center" wrapText="1"/>
    </xf>
    <xf numFmtId="172" fontId="39" fillId="0" borderId="5" xfId="24" applyNumberFormat="1" applyFont="1" applyFill="1" applyBorder="1" applyAlignment="1">
      <alignment horizontal="center" vertical="center" wrapText="1"/>
    </xf>
    <xf numFmtId="4" fontId="5" fillId="4" borderId="52" xfId="0" applyNumberFormat="1" applyFont="1" applyFill="1" applyBorder="1" applyAlignment="1">
      <alignment horizontal="center" vertical="center" wrapText="1"/>
    </xf>
    <xf numFmtId="9" fontId="39" fillId="4" borderId="52" xfId="24" applyFont="1" applyFill="1" applyBorder="1" applyAlignment="1">
      <alignment horizontal="center" vertical="center"/>
    </xf>
    <xf numFmtId="9" fontId="39" fillId="4" borderId="52" xfId="24" applyFont="1" applyFill="1" applyBorder="1" applyAlignment="1">
      <alignment horizontal="center" vertical="center" wrapText="1"/>
    </xf>
    <xf numFmtId="172" fontId="39" fillId="4" borderId="52" xfId="24" applyNumberFormat="1" applyFont="1" applyFill="1" applyBorder="1" applyAlignment="1">
      <alignment horizontal="center" vertical="center" wrapText="1"/>
    </xf>
    <xf numFmtId="9" fontId="39" fillId="4" borderId="53" xfId="24" applyFont="1" applyFill="1" applyBorder="1" applyAlignment="1">
      <alignment horizontal="center" vertical="center" wrapText="1"/>
    </xf>
    <xf numFmtId="184"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2" fontId="7" fillId="0" borderId="2" xfId="10" applyNumberFormat="1" applyFont="1" applyFill="1" applyBorder="1" applyAlignment="1">
      <alignment horizontal="center" vertical="center"/>
    </xf>
    <xf numFmtId="1" fontId="5" fillId="0" borderId="5" xfId="0" applyNumberFormat="1" applyFont="1" applyFill="1" applyBorder="1" applyAlignment="1">
      <alignment horizontal="center" vertical="center"/>
    </xf>
    <xf numFmtId="1" fontId="5" fillId="0" borderId="5" xfId="0" applyNumberFormat="1" applyFont="1" applyFill="1" applyBorder="1" applyAlignment="1">
      <alignment horizontal="center" vertical="center" wrapText="1"/>
    </xf>
    <xf numFmtId="1" fontId="5" fillId="0" borderId="2" xfId="10" applyNumberFormat="1" applyFont="1" applyFill="1" applyBorder="1" applyAlignment="1">
      <alignment horizontal="center" vertical="center"/>
    </xf>
    <xf numFmtId="1" fontId="5" fillId="0" borderId="2" xfId="0" applyNumberFormat="1" applyFont="1" applyFill="1" applyBorder="1" applyAlignment="1">
      <alignment horizontal="center" vertical="center" wrapText="1"/>
    </xf>
    <xf numFmtId="1" fontId="5" fillId="0" borderId="2" xfId="10" applyNumberFormat="1" applyFont="1" applyFill="1" applyBorder="1" applyAlignment="1">
      <alignment horizontal="center" vertical="center" wrapText="1"/>
    </xf>
    <xf numFmtId="4" fontId="5" fillId="0" borderId="44"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5" fillId="18" borderId="61" xfId="0" applyFont="1" applyFill="1" applyBorder="1" applyAlignment="1">
      <alignment horizontal="center" vertical="center" wrapText="1"/>
    </xf>
    <xf numFmtId="0" fontId="10" fillId="21" borderId="38"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0" fillId="17" borderId="66" xfId="0" applyFont="1" applyFill="1" applyBorder="1" applyAlignment="1">
      <alignment horizontal="center" vertical="center" wrapText="1"/>
    </xf>
    <xf numFmtId="4" fontId="62" fillId="35" borderId="5"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xf>
    <xf numFmtId="3" fontId="5" fillId="0" borderId="3" xfId="5" applyNumberFormat="1" applyFont="1" applyFill="1" applyBorder="1" applyAlignment="1">
      <alignment horizontal="center" vertical="center"/>
    </xf>
    <xf numFmtId="3" fontId="5" fillId="0" borderId="3" xfId="2869"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75" fontId="5" fillId="0" borderId="4" xfId="5" applyNumberFormat="1" applyFont="1" applyFill="1" applyBorder="1" applyAlignment="1">
      <alignment horizontal="center" vertical="center"/>
    </xf>
    <xf numFmtId="167" fontId="5" fillId="0" borderId="4" xfId="2869" applyFont="1" applyFill="1" applyBorder="1" applyAlignment="1">
      <alignment horizontal="center" vertical="center"/>
    </xf>
    <xf numFmtId="196" fontId="5" fillId="0" borderId="5" xfId="0" applyNumberFormat="1" applyFont="1" applyFill="1" applyBorder="1" applyAlignment="1">
      <alignment horizontal="center" vertical="center" wrapText="1"/>
    </xf>
    <xf numFmtId="0" fontId="9" fillId="22" borderId="51" xfId="0" applyFont="1" applyFill="1" applyBorder="1" applyAlignment="1">
      <alignment horizontal="center" vertical="center" wrapText="1"/>
    </xf>
    <xf numFmtId="0" fontId="9" fillId="17" borderId="41" xfId="0" applyFont="1" applyFill="1" applyBorder="1" applyAlignment="1">
      <alignment horizontal="left" vertical="center" wrapText="1"/>
    </xf>
    <xf numFmtId="0" fontId="9" fillId="17" borderId="32" xfId="0" applyFont="1" applyFill="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29" fillId="0" borderId="23" xfId="0" applyFont="1" applyBorder="1" applyAlignment="1">
      <alignment horizontal="center"/>
    </xf>
    <xf numFmtId="0" fontId="29" fillId="0" borderId="24" xfId="0" applyFont="1" applyBorder="1" applyAlignment="1">
      <alignment horizontal="center"/>
    </xf>
    <xf numFmtId="0" fontId="29" fillId="0" borderId="38" xfId="0" applyFont="1" applyBorder="1" applyAlignment="1">
      <alignment horizontal="center"/>
    </xf>
    <xf numFmtId="0" fontId="29" fillId="0" borderId="26" xfId="0" applyFont="1" applyBorder="1" applyAlignment="1">
      <alignment horizontal="center"/>
    </xf>
    <xf numFmtId="0" fontId="29" fillId="0" borderId="0" xfId="0" applyFont="1" applyAlignment="1">
      <alignment horizontal="center"/>
    </xf>
    <xf numFmtId="0" fontId="29" fillId="0" borderId="27" xfId="0" applyFont="1" applyBorder="1" applyAlignment="1">
      <alignment horizontal="center"/>
    </xf>
    <xf numFmtId="0" fontId="29" fillId="0" borderId="28" xfId="0" applyFont="1" applyBorder="1" applyAlignment="1">
      <alignment horizontal="center"/>
    </xf>
    <xf numFmtId="0" fontId="29" fillId="0" borderId="29" xfId="0" applyFont="1" applyBorder="1" applyAlignment="1">
      <alignment horizontal="center"/>
    </xf>
    <xf numFmtId="0" fontId="29" fillId="0" borderId="39" xfId="0" applyFont="1" applyBorder="1" applyAlignment="1">
      <alignment horizontal="center"/>
    </xf>
    <xf numFmtId="0" fontId="68" fillId="17" borderId="32" xfId="0" applyFont="1" applyFill="1" applyBorder="1" applyAlignment="1">
      <alignment horizontal="center" vertical="center" wrapText="1"/>
    </xf>
    <xf numFmtId="0" fontId="68" fillId="17" borderId="33" xfId="0" applyFont="1" applyFill="1" applyBorder="1" applyAlignment="1">
      <alignment horizontal="center" vertical="center" wrapText="1"/>
    </xf>
    <xf numFmtId="0" fontId="70" fillId="17" borderId="30" xfId="0" applyFont="1" applyFill="1" applyBorder="1" applyAlignment="1">
      <alignment horizontal="center"/>
    </xf>
    <xf numFmtId="0" fontId="28" fillId="3" borderId="49" xfId="0" applyFont="1" applyFill="1" applyBorder="1" applyAlignment="1">
      <alignment vertical="center" wrapText="1"/>
    </xf>
    <xf numFmtId="0" fontId="28" fillId="3" borderId="48" xfId="0" applyFont="1" applyFill="1" applyBorder="1" applyAlignment="1">
      <alignment horizontal="left" vertical="center" wrapText="1"/>
    </xf>
    <xf numFmtId="0" fontId="28" fillId="3" borderId="49" xfId="0" applyFont="1" applyFill="1" applyBorder="1" applyAlignment="1">
      <alignment horizontal="left" vertical="center" wrapText="1"/>
    </xf>
    <xf numFmtId="0" fontId="28" fillId="3" borderId="50" xfId="0" applyFont="1" applyFill="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9" xfId="0" applyFont="1" applyBorder="1" applyAlignment="1">
      <alignment horizontal="left" vertical="center" wrapText="1"/>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64" fillId="17" borderId="48" xfId="0" applyFont="1" applyFill="1" applyBorder="1" applyAlignment="1">
      <alignment horizontal="center" vertical="center" wrapText="1"/>
    </xf>
    <xf numFmtId="0" fontId="64" fillId="17" borderId="49" xfId="0" applyFont="1" applyFill="1" applyBorder="1" applyAlignment="1">
      <alignment horizontal="center" vertical="center" wrapText="1"/>
    </xf>
    <xf numFmtId="0" fontId="64" fillId="17" borderId="50" xfId="0" applyFont="1" applyFill="1" applyBorder="1" applyAlignment="1">
      <alignment horizontal="center" vertical="center" wrapText="1"/>
    </xf>
    <xf numFmtId="0" fontId="64" fillId="17" borderId="24" xfId="0" applyFont="1" applyFill="1" applyBorder="1" applyAlignment="1">
      <alignment horizontal="center" vertical="center" wrapText="1"/>
    </xf>
    <xf numFmtId="0" fontId="9" fillId="18" borderId="51" xfId="0" applyFont="1" applyFill="1" applyBorder="1" applyAlignment="1">
      <alignment horizontal="center" vertical="center" wrapText="1"/>
    </xf>
    <xf numFmtId="0" fontId="9" fillId="18" borderId="59"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9" fillId="24" borderId="51" xfId="0" applyFont="1" applyFill="1" applyBorder="1" applyAlignment="1">
      <alignment horizontal="center" vertical="center" wrapText="1"/>
    </xf>
    <xf numFmtId="0" fontId="9" fillId="24" borderId="59" xfId="0" applyFont="1" applyFill="1" applyBorder="1" applyAlignment="1">
      <alignment horizontal="center" vertical="center" wrapText="1"/>
    </xf>
    <xf numFmtId="0" fontId="64" fillId="22" borderId="48" xfId="0" applyFont="1" applyFill="1" applyBorder="1" applyAlignment="1">
      <alignment horizontal="center" vertical="center"/>
    </xf>
    <xf numFmtId="0" fontId="64" fillId="22" borderId="49" xfId="0" applyFont="1" applyFill="1" applyBorder="1" applyAlignment="1">
      <alignment horizontal="center" vertical="center"/>
    </xf>
    <xf numFmtId="0" fontId="64" fillId="22" borderId="50" xfId="0" applyFont="1" applyFill="1" applyBorder="1" applyAlignment="1">
      <alignment horizontal="center" vertical="center"/>
    </xf>
    <xf numFmtId="0" fontId="10" fillId="17" borderId="37" xfId="0" applyFont="1" applyFill="1" applyBorder="1" applyAlignment="1">
      <alignment horizontal="center" vertical="center" wrapText="1"/>
    </xf>
    <xf numFmtId="0" fontId="10" fillId="17" borderId="7" xfId="0" applyFont="1" applyFill="1" applyBorder="1" applyAlignment="1">
      <alignment horizontal="center" vertical="center" wrapText="1"/>
    </xf>
    <xf numFmtId="0" fontId="10" fillId="17" borderId="74"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5" fillId="0" borderId="17"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64" fillId="17" borderId="23" xfId="0" applyFont="1" applyFill="1" applyBorder="1" applyAlignment="1">
      <alignment horizontal="center" vertical="center" wrapText="1"/>
    </xf>
    <xf numFmtId="0" fontId="64" fillId="17" borderId="38" xfId="0" applyFont="1" applyFill="1" applyBorder="1" applyAlignment="1">
      <alignment horizontal="center" vertical="center" wrapText="1"/>
    </xf>
    <xf numFmtId="0" fontId="64" fillId="17" borderId="28" xfId="0" applyFont="1" applyFill="1" applyBorder="1" applyAlignment="1">
      <alignment horizontal="center" vertical="center" wrapText="1"/>
    </xf>
    <xf numFmtId="0" fontId="64" fillId="17" borderId="29" xfId="0" applyFont="1" applyFill="1" applyBorder="1" applyAlignment="1">
      <alignment horizontal="center" vertical="center" wrapText="1"/>
    </xf>
    <xf numFmtId="0" fontId="64" fillId="17" borderId="27" xfId="0" applyFont="1" applyFill="1" applyBorder="1" applyAlignment="1">
      <alignment horizontal="center" vertical="center" wrapText="1"/>
    </xf>
    <xf numFmtId="0" fontId="64" fillId="17" borderId="24" xfId="0" applyFont="1" applyFill="1" applyBorder="1" applyAlignment="1">
      <alignment horizontal="center" vertical="center"/>
    </xf>
    <xf numFmtId="0" fontId="64" fillId="17" borderId="49" xfId="0" applyFont="1" applyFill="1" applyBorder="1" applyAlignment="1">
      <alignment horizontal="center" vertical="center"/>
    </xf>
    <xf numFmtId="0" fontId="64" fillId="22" borderId="24" xfId="0" applyFont="1" applyFill="1" applyBorder="1" applyAlignment="1">
      <alignment horizontal="center" vertical="center"/>
    </xf>
    <xf numFmtId="0" fontId="64" fillId="22" borderId="38" xfId="0" applyFont="1" applyFill="1" applyBorder="1" applyAlignment="1">
      <alignment horizontal="center" vertical="center"/>
    </xf>
    <xf numFmtId="0" fontId="64" fillId="22" borderId="23" xfId="0" applyFont="1" applyFill="1" applyBorder="1" applyAlignment="1">
      <alignment horizontal="center" vertical="center"/>
    </xf>
    <xf numFmtId="0" fontId="22" fillId="4" borderId="8"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8"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4" fillId="0" borderId="5"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17" borderId="26" xfId="0" applyFont="1" applyFill="1" applyBorder="1" applyAlignment="1" applyProtection="1">
      <alignment horizontal="center" vertical="center" wrapText="1"/>
      <protection locked="0"/>
    </xf>
    <xf numFmtId="0" fontId="2" fillId="17" borderId="0" xfId="0" applyFont="1" applyFill="1" applyAlignment="1" applyProtection="1">
      <alignment horizontal="center" vertical="center" wrapText="1"/>
      <protection locked="0"/>
    </xf>
    <xf numFmtId="0" fontId="2" fillId="17" borderId="28" xfId="0" applyFont="1" applyFill="1" applyBorder="1" applyAlignment="1" applyProtection="1">
      <alignment horizontal="center" vertical="center" wrapText="1"/>
      <protection locked="0"/>
    </xf>
    <xf numFmtId="0" fontId="2" fillId="17" borderId="29" xfId="0" applyFont="1" applyFill="1" applyBorder="1" applyAlignment="1" applyProtection="1">
      <alignment horizontal="center" vertical="center" wrapText="1"/>
      <protection locked="0"/>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3"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5"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9" xfId="0" applyFont="1" applyBorder="1" applyAlignment="1">
      <alignment vertical="center" wrapText="1"/>
    </xf>
    <xf numFmtId="0" fontId="4" fillId="0" borderId="4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9" fillId="17" borderId="48"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69" fillId="17" borderId="6" xfId="0" applyFont="1" applyFill="1" applyBorder="1" applyAlignment="1">
      <alignment horizontal="center" vertical="center" wrapText="1"/>
    </xf>
    <xf numFmtId="0" fontId="69" fillId="17" borderId="55" xfId="0" applyFont="1" applyFill="1" applyBorder="1" applyAlignment="1">
      <alignment horizontal="center" vertical="center" wrapText="1"/>
    </xf>
    <xf numFmtId="0" fontId="69" fillId="17" borderId="57" xfId="0" applyFont="1" applyFill="1" applyBorder="1" applyAlignment="1">
      <alignment horizontal="center" vertical="center" wrapText="1"/>
    </xf>
    <xf numFmtId="0" fontId="28" fillId="0" borderId="48" xfId="0" applyFont="1" applyBorder="1" applyAlignment="1">
      <alignment horizontal="left" vertical="center"/>
    </xf>
    <xf numFmtId="0" fontId="28" fillId="0" borderId="49" xfId="0" applyFont="1" applyBorder="1" applyAlignment="1">
      <alignment horizontal="left" vertical="center"/>
    </xf>
    <xf numFmtId="0" fontId="28" fillId="0" borderId="50" xfId="0" applyFont="1" applyBorder="1" applyAlignment="1">
      <alignment horizontal="left" vertical="center"/>
    </xf>
    <xf numFmtId="0" fontId="5"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64" fillId="22" borderId="14" xfId="0" applyFont="1" applyFill="1" applyBorder="1" applyAlignment="1">
      <alignment horizontal="center" vertical="center"/>
    </xf>
    <xf numFmtId="0" fontId="64" fillId="22" borderId="44" xfId="0" applyFont="1" applyFill="1" applyBorder="1" applyAlignment="1">
      <alignment horizontal="center" vertical="center"/>
    </xf>
    <xf numFmtId="0" fontId="64" fillId="22" borderId="5" xfId="0" applyFont="1" applyFill="1" applyBorder="1" applyAlignment="1">
      <alignment horizontal="center" vertical="center"/>
    </xf>
    <xf numFmtId="0" fontId="64" fillId="22" borderId="26" xfId="0" applyFont="1" applyFill="1" applyBorder="1" applyAlignment="1">
      <alignment horizontal="center" vertical="center"/>
    </xf>
    <xf numFmtId="0" fontId="64" fillId="22" borderId="0" xfId="0" applyFont="1" applyFill="1" applyBorder="1" applyAlignment="1">
      <alignment horizontal="center" vertical="center"/>
    </xf>
    <xf numFmtId="0" fontId="64" fillId="22" borderId="23" xfId="0" applyFont="1" applyFill="1" applyBorder="1" applyAlignment="1">
      <alignment horizontal="center" vertical="center" wrapText="1"/>
    </xf>
    <xf numFmtId="0" fontId="64" fillId="22" borderId="26" xfId="0" applyFont="1" applyFill="1" applyBorder="1" applyAlignment="1">
      <alignment horizontal="center" vertical="center" wrapText="1"/>
    </xf>
    <xf numFmtId="0" fontId="10" fillId="17" borderId="17" xfId="0" applyFont="1" applyFill="1" applyBorder="1" applyAlignment="1">
      <alignment horizontal="center" vertical="center" wrapText="1"/>
    </xf>
    <xf numFmtId="0" fontId="10" fillId="17" borderId="18" xfId="0" applyFont="1" applyFill="1" applyBorder="1" applyAlignment="1">
      <alignment horizontal="center" vertical="center" wrapText="1"/>
    </xf>
    <xf numFmtId="0" fontId="10" fillId="17" borderId="20" xfId="0" applyFont="1" applyFill="1" applyBorder="1" applyAlignment="1">
      <alignment horizontal="center" vertical="center" wrapText="1"/>
    </xf>
    <xf numFmtId="0" fontId="9" fillId="22" borderId="51" xfId="0" applyFont="1" applyFill="1" applyBorder="1" applyAlignment="1">
      <alignment horizontal="center" vertical="center" wrapText="1"/>
    </xf>
    <xf numFmtId="0" fontId="9" fillId="22" borderId="59" xfId="0" applyFont="1" applyFill="1" applyBorder="1" applyAlignment="1">
      <alignment horizontal="center" vertical="center" wrapText="1"/>
    </xf>
    <xf numFmtId="0" fontId="20" fillId="0" borderId="0" xfId="0" applyFont="1" applyAlignment="1">
      <alignment horizontal="center" vertical="center"/>
    </xf>
    <xf numFmtId="0" fontId="5" fillId="0" borderId="7" xfId="0" applyFont="1" applyFill="1" applyBorder="1" applyAlignment="1">
      <alignment horizontal="center" vertical="center" wrapText="1"/>
    </xf>
    <xf numFmtId="10" fontId="39" fillId="17" borderId="60" xfId="21" applyNumberFormat="1" applyFont="1" applyFill="1" applyBorder="1" applyAlignment="1">
      <alignment horizontal="center" vertical="center"/>
    </xf>
    <xf numFmtId="10" fontId="39" fillId="17" borderId="0" xfId="21" applyNumberFormat="1" applyFont="1" applyFill="1" applyBorder="1" applyAlignment="1">
      <alignment horizontal="center" vertical="center"/>
    </xf>
    <xf numFmtId="10" fontId="39" fillId="17" borderId="9" xfId="21" applyNumberFormat="1" applyFont="1" applyFill="1" applyBorder="1" applyAlignment="1">
      <alignment horizontal="center" vertical="center"/>
    </xf>
    <xf numFmtId="10" fontId="39" fillId="17" borderId="42" xfId="21" applyNumberFormat="1" applyFont="1" applyFill="1" applyBorder="1" applyAlignment="1">
      <alignment horizontal="center" vertical="center"/>
    </xf>
    <xf numFmtId="10" fontId="39" fillId="17" borderId="43" xfId="21" applyNumberFormat="1" applyFont="1" applyFill="1" applyBorder="1" applyAlignment="1">
      <alignment horizontal="center" vertical="center"/>
    </xf>
    <xf numFmtId="10" fontId="39" fillId="17" borderId="44" xfId="21" applyNumberFormat="1" applyFont="1" applyFill="1" applyBorder="1" applyAlignment="1">
      <alignment horizontal="center" vertical="center"/>
    </xf>
    <xf numFmtId="0" fontId="5" fillId="0" borderId="1" xfId="0" applyFont="1" applyFill="1" applyBorder="1" applyAlignment="1">
      <alignment horizontal="center" vertical="top" wrapText="1"/>
    </xf>
    <xf numFmtId="0" fontId="5" fillId="0" borderId="7" xfId="0" applyFont="1" applyFill="1" applyBorder="1" applyAlignment="1">
      <alignment horizontal="center" vertical="top" wrapText="1"/>
    </xf>
    <xf numFmtId="10" fontId="3" fillId="0" borderId="1" xfId="0" applyNumberFormat="1" applyFont="1" applyFill="1" applyBorder="1" applyAlignment="1" applyProtection="1">
      <alignment horizontal="center" vertical="center" wrapText="1"/>
      <protection locked="0"/>
    </xf>
    <xf numFmtId="0" fontId="62" fillId="0" borderId="35" xfId="16" applyFont="1" applyFill="1" applyBorder="1" applyAlignment="1">
      <alignment horizontal="left" vertical="center" wrapText="1"/>
    </xf>
    <xf numFmtId="0" fontId="62" fillId="0" borderId="5" xfId="16" applyFont="1" applyFill="1" applyBorder="1" applyAlignment="1">
      <alignment horizontal="left" vertical="center" wrapText="1"/>
    </xf>
    <xf numFmtId="0" fontId="67" fillId="2" borderId="0" xfId="16" applyFont="1" applyFill="1" applyAlignment="1">
      <alignment horizontal="left" vertical="center" wrapText="1"/>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4" fillId="0" borderId="1" xfId="16" applyFill="1" applyBorder="1" applyAlignment="1">
      <alignment horizontal="center" vertical="center" wrapText="1"/>
    </xf>
    <xf numFmtId="0" fontId="4" fillId="0" borderId="22" xfId="16" applyFill="1" applyBorder="1" applyAlignment="1">
      <alignment horizontal="center" vertical="center" wrapText="1"/>
    </xf>
    <xf numFmtId="0" fontId="5" fillId="0" borderId="1" xfId="16" applyFont="1" applyFill="1" applyBorder="1" applyAlignment="1">
      <alignment horizontal="center" vertical="center" wrapText="1"/>
    </xf>
    <xf numFmtId="0" fontId="14" fillId="0" borderId="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10" fontId="3" fillId="0" borderId="5" xfId="0" applyNumberFormat="1" applyFont="1" applyFill="1" applyBorder="1" applyAlignment="1" applyProtection="1">
      <alignment horizontal="center" vertical="center" wrapText="1"/>
      <protection locked="0"/>
    </xf>
    <xf numFmtId="0" fontId="62" fillId="0" borderId="36" xfId="16" applyFont="1" applyFill="1" applyBorder="1" applyAlignment="1">
      <alignment horizontal="left" vertical="center" wrapText="1"/>
    </xf>
    <xf numFmtId="0" fontId="5" fillId="0" borderId="2" xfId="16" applyFont="1" applyFill="1" applyBorder="1" applyAlignment="1">
      <alignment horizontal="justify" vertical="center" wrapText="1"/>
    </xf>
    <xf numFmtId="0" fontId="5" fillId="0" borderId="5" xfId="16" applyFont="1" applyFill="1" applyBorder="1" applyAlignment="1">
      <alignment horizontal="justify" vertical="center" wrapText="1"/>
    </xf>
    <xf numFmtId="0" fontId="14" fillId="0"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10" fontId="3" fillId="0" borderId="2" xfId="0" applyNumberFormat="1" applyFont="1" applyFill="1" applyBorder="1" applyAlignment="1" applyProtection="1">
      <alignment horizontal="center" vertical="center" wrapText="1"/>
      <protection locked="0"/>
    </xf>
    <xf numFmtId="0" fontId="11" fillId="0" borderId="22" xfId="16" applyFont="1" applyFill="1" applyBorder="1" applyAlignment="1">
      <alignment horizontal="center" vertical="center" wrapText="1"/>
    </xf>
    <xf numFmtId="0" fontId="62" fillId="0" borderId="2" xfId="16" applyFont="1" applyFill="1" applyBorder="1" applyAlignment="1">
      <alignment horizontal="left" vertical="center" wrapText="1"/>
    </xf>
    <xf numFmtId="0" fontId="5" fillId="0" borderId="35" xfId="16" applyFont="1" applyFill="1" applyBorder="1" applyAlignment="1">
      <alignment horizontal="center" vertical="center" wrapText="1"/>
    </xf>
    <xf numFmtId="0" fontId="5" fillId="0" borderId="22" xfId="16" applyFont="1" applyFill="1" applyBorder="1" applyAlignment="1">
      <alignment horizontal="center" vertical="center" wrapText="1"/>
    </xf>
    <xf numFmtId="0" fontId="5" fillId="0" borderId="5" xfId="16" applyFont="1" applyFill="1" applyBorder="1" applyAlignment="1">
      <alignment horizontal="center" vertical="center" wrapText="1"/>
    </xf>
    <xf numFmtId="0" fontId="5" fillId="0" borderId="1" xfId="16" applyFont="1" applyFill="1" applyBorder="1" applyAlignment="1">
      <alignment horizontal="center" vertical="top" wrapText="1"/>
    </xf>
    <xf numFmtId="0" fontId="14" fillId="0" borderId="2"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62" fillId="0" borderId="1" xfId="16" applyFont="1" applyFill="1" applyBorder="1" applyAlignment="1">
      <alignment horizontal="left" vertical="center" wrapText="1"/>
    </xf>
    <xf numFmtId="0" fontId="62" fillId="0" borderId="1" xfId="16" applyFont="1" applyFill="1" applyBorder="1" applyAlignment="1">
      <alignment horizontal="left" vertical="center"/>
    </xf>
    <xf numFmtId="0" fontId="11" fillId="0" borderId="2" xfId="16" applyFont="1" applyFill="1" applyBorder="1" applyAlignment="1">
      <alignment horizontal="center" vertical="center" wrapText="1"/>
    </xf>
    <xf numFmtId="0" fontId="11" fillId="0" borderId="5" xfId="16" applyFont="1" applyFill="1" applyBorder="1" applyAlignment="1">
      <alignment horizontal="center" vertical="center" wrapText="1"/>
    </xf>
    <xf numFmtId="0" fontId="67" fillId="0" borderId="35" xfId="16" applyFont="1" applyFill="1" applyBorder="1" applyAlignment="1">
      <alignment horizontal="left" vertical="center" wrapText="1"/>
    </xf>
    <xf numFmtId="0" fontId="67" fillId="0" borderId="36" xfId="16" applyFont="1" applyFill="1" applyBorder="1" applyAlignment="1">
      <alignment horizontal="left" vertical="center" wrapText="1"/>
    </xf>
    <xf numFmtId="0" fontId="67" fillId="0" borderId="1" xfId="16" applyFont="1" applyFill="1" applyBorder="1" applyAlignment="1">
      <alignment horizontal="left" vertical="center" wrapText="1"/>
    </xf>
    <xf numFmtId="0" fontId="67" fillId="0" borderId="1" xfId="16" applyFont="1" applyFill="1" applyBorder="1" applyAlignment="1">
      <alignment horizontal="left" vertical="center"/>
    </xf>
    <xf numFmtId="0" fontId="62" fillId="0" borderId="19" xfId="16" applyFont="1" applyFill="1" applyBorder="1" applyAlignment="1">
      <alignment vertical="top" wrapText="1"/>
    </xf>
    <xf numFmtId="0" fontId="62" fillId="0" borderId="21" xfId="16" applyFont="1" applyFill="1" applyBorder="1" applyAlignment="1">
      <alignment vertical="top" wrapText="1"/>
    </xf>
    <xf numFmtId="0" fontId="11" fillId="0" borderId="3" xfId="16" applyFont="1" applyFill="1" applyBorder="1" applyAlignment="1">
      <alignment horizontal="center" vertical="center" wrapText="1"/>
    </xf>
    <xf numFmtId="0" fontId="11" fillId="0" borderId="1" xfId="16" applyFont="1" applyFill="1" applyBorder="1" applyAlignment="1">
      <alignment horizontal="center" vertical="center" wrapText="1"/>
    </xf>
    <xf numFmtId="0" fontId="62" fillId="0" borderId="19" xfId="16" applyFont="1" applyFill="1" applyBorder="1" applyAlignment="1">
      <alignment vertical="center" wrapText="1"/>
    </xf>
    <xf numFmtId="0" fontId="62" fillId="0" borderId="21" xfId="16" applyFont="1" applyFill="1" applyBorder="1" applyAlignment="1">
      <alignment vertical="center" wrapText="1"/>
    </xf>
    <xf numFmtId="0" fontId="62" fillId="0" borderId="2" xfId="16" applyFont="1" applyFill="1" applyBorder="1" applyAlignment="1">
      <alignment horizontal="left" vertical="top" wrapText="1"/>
    </xf>
    <xf numFmtId="0" fontId="62" fillId="0" borderId="5" xfId="16" applyFont="1" applyFill="1" applyBorder="1" applyAlignment="1">
      <alignment horizontal="left" vertical="top"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4" fillId="17" borderId="16" xfId="16" applyFont="1" applyFill="1" applyBorder="1" applyAlignment="1">
      <alignment horizontal="center" vertical="center" wrapText="1"/>
    </xf>
    <xf numFmtId="0" fontId="14"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10" fontId="3" fillId="0" borderId="3" xfId="0" applyNumberFormat="1" applyFont="1" applyFill="1" applyBorder="1" applyAlignment="1" applyProtection="1">
      <alignment horizontal="center" vertical="center" wrapText="1"/>
      <protection locked="0"/>
    </xf>
    <xf numFmtId="0" fontId="62" fillId="0" borderId="19" xfId="16" applyFont="1" applyFill="1" applyBorder="1" applyAlignment="1">
      <alignment horizontal="left" vertical="center" wrapText="1"/>
    </xf>
    <xf numFmtId="0" fontId="62" fillId="0" borderId="21" xfId="16" applyFont="1" applyFill="1" applyBorder="1" applyAlignment="1">
      <alignment horizontal="left" vertical="center" wrapText="1"/>
    </xf>
    <xf numFmtId="0" fontId="30" fillId="17" borderId="17" xfId="0" applyFont="1" applyFill="1" applyBorder="1" applyAlignment="1">
      <alignment horizontal="center" vertical="center" wrapText="1"/>
    </xf>
    <xf numFmtId="0" fontId="30" fillId="17" borderId="3" xfId="0" applyFont="1" applyFill="1" applyBorder="1" applyAlignment="1">
      <alignment horizontal="center" vertical="center" wrapText="1"/>
    </xf>
    <xf numFmtId="0" fontId="30" fillId="17" borderId="10" xfId="0" applyFont="1" applyFill="1" applyBorder="1" applyAlignment="1">
      <alignment horizontal="center" vertical="center" wrapText="1"/>
    </xf>
    <xf numFmtId="0" fontId="71" fillId="17" borderId="18" xfId="0" applyFont="1" applyFill="1" applyBorder="1" applyAlignment="1">
      <alignment horizontal="center" vertical="center" wrapText="1"/>
    </xf>
    <xf numFmtId="0" fontId="71" fillId="17" borderId="1" xfId="0" applyFont="1" applyFill="1" applyBorder="1" applyAlignment="1">
      <alignment horizontal="center" vertical="center" wrapText="1"/>
    </xf>
    <xf numFmtId="0" fontId="71" fillId="17" borderId="11" xfId="0" applyFont="1" applyFill="1" applyBorder="1" applyAlignment="1">
      <alignment horizontal="center" vertical="center" wrapText="1"/>
    </xf>
    <xf numFmtId="0" fontId="28" fillId="3" borderId="45" xfId="0" applyFont="1" applyFill="1" applyBorder="1" applyAlignment="1">
      <alignment horizontal="left" vertical="center" wrapText="1"/>
    </xf>
    <xf numFmtId="0" fontId="28" fillId="3" borderId="30" xfId="0" applyFont="1" applyFill="1" applyBorder="1" applyAlignment="1">
      <alignment horizontal="left" vertical="center" wrapText="1"/>
    </xf>
    <xf numFmtId="0" fontId="28" fillId="3" borderId="46" xfId="0" applyFont="1" applyFill="1" applyBorder="1" applyAlignment="1">
      <alignment horizontal="left" vertical="center" wrapText="1"/>
    </xf>
    <xf numFmtId="0" fontId="9" fillId="17" borderId="33"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38" xfId="0" applyFont="1" applyFill="1" applyBorder="1" applyAlignment="1">
      <alignment horizontal="left" vertical="center" wrapText="1"/>
    </xf>
    <xf numFmtId="0" fontId="9" fillId="17" borderId="45" xfId="0" applyFont="1" applyFill="1" applyBorder="1" applyAlignment="1">
      <alignment horizontal="left" vertical="center" wrapText="1"/>
    </xf>
    <xf numFmtId="0" fontId="9" fillId="17" borderId="30" xfId="0" applyFont="1" applyFill="1" applyBorder="1" applyAlignment="1">
      <alignment horizontal="left" vertical="center" wrapText="1"/>
    </xf>
    <xf numFmtId="0" fontId="9" fillId="17" borderId="31"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9" fillId="3" borderId="50" xfId="0" applyFont="1" applyFill="1" applyBorder="1" applyAlignment="1">
      <alignment horizontal="left"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14" fillId="17" borderId="40"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14" fillId="17" borderId="63"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31" fillId="17" borderId="28" xfId="19" applyFont="1" applyFill="1" applyBorder="1" applyAlignment="1">
      <alignment horizontal="left" vertical="center" wrapText="1"/>
    </xf>
    <xf numFmtId="0" fontId="31" fillId="17" borderId="29" xfId="19" applyFont="1" applyFill="1" applyBorder="1" applyAlignment="1">
      <alignment horizontal="left" vertical="center" wrapText="1"/>
    </xf>
    <xf numFmtId="0" fontId="31" fillId="17" borderId="39" xfId="19" applyFont="1" applyFill="1" applyBorder="1" applyAlignment="1">
      <alignment horizontal="left" vertical="center" wrapText="1"/>
    </xf>
    <xf numFmtId="0" fontId="31" fillId="0" borderId="23" xfId="19" applyFont="1" applyBorder="1" applyAlignment="1">
      <alignment horizontal="center" vertical="center" wrapText="1"/>
    </xf>
    <xf numFmtId="0" fontId="31" fillId="0" borderId="24" xfId="19" applyFont="1" applyBorder="1" applyAlignment="1">
      <alignment horizontal="center" vertical="center" wrapText="1"/>
    </xf>
    <xf numFmtId="0" fontId="31" fillId="0" borderId="49" xfId="19" applyFont="1" applyBorder="1" applyAlignment="1">
      <alignment horizontal="center" vertical="center" wrapText="1"/>
    </xf>
    <xf numFmtId="0" fontId="31"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22" fillId="17" borderId="1" xfId="0" applyFont="1" applyFill="1" applyBorder="1" applyAlignment="1">
      <alignment horizontal="center" vertical="center"/>
    </xf>
    <xf numFmtId="0" fontId="10" fillId="15" borderId="23" xfId="0" applyFont="1" applyFill="1" applyBorder="1" applyAlignment="1">
      <alignment horizontal="left" vertical="center" wrapText="1"/>
    </xf>
    <xf numFmtId="0" fontId="10" fillId="15" borderId="24" xfId="0" applyFont="1" applyFill="1" applyBorder="1" applyAlignment="1">
      <alignment horizontal="left" vertical="center" wrapText="1"/>
    </xf>
    <xf numFmtId="0" fontId="10" fillId="15" borderId="38" xfId="0" applyFont="1" applyFill="1" applyBorder="1" applyAlignment="1">
      <alignment horizontal="left" vertical="center" wrapText="1"/>
    </xf>
    <xf numFmtId="0" fontId="10" fillId="15" borderId="23" xfId="0" applyFont="1" applyFill="1" applyBorder="1" applyAlignment="1">
      <alignment horizontal="left" vertical="center"/>
    </xf>
    <xf numFmtId="0" fontId="10" fillId="15" borderId="24" xfId="0" applyFont="1" applyFill="1" applyBorder="1" applyAlignment="1">
      <alignment horizontal="left" vertical="center"/>
    </xf>
    <xf numFmtId="0" fontId="10" fillId="15" borderId="38" xfId="0" applyFont="1" applyFill="1" applyBorder="1" applyAlignment="1">
      <alignment horizontal="left" vertical="center"/>
    </xf>
    <xf numFmtId="0" fontId="9" fillId="17" borderId="48" xfId="0" applyFont="1" applyFill="1" applyBorder="1" applyAlignment="1">
      <alignment horizontal="left" vertical="center"/>
    </xf>
    <xf numFmtId="0" fontId="9" fillId="17" borderId="49" xfId="0" applyFont="1" applyFill="1" applyBorder="1" applyAlignment="1">
      <alignment horizontal="left" vertical="center"/>
    </xf>
    <xf numFmtId="0" fontId="9" fillId="17" borderId="50" xfId="0" applyFont="1" applyFill="1" applyBorder="1" applyAlignment="1">
      <alignment horizontal="left" vertical="center"/>
    </xf>
    <xf numFmtId="0" fontId="9" fillId="3" borderId="58" xfId="0" applyFont="1" applyFill="1" applyBorder="1" applyAlignment="1">
      <alignment horizontal="left" vertical="center"/>
    </xf>
    <xf numFmtId="0" fontId="9" fillId="3" borderId="52" xfId="0" applyFont="1" applyFill="1" applyBorder="1" applyAlignment="1">
      <alignment horizontal="left" vertical="center"/>
    </xf>
    <xf numFmtId="0" fontId="9" fillId="3" borderId="53" xfId="0" applyFont="1" applyFill="1" applyBorder="1" applyAlignment="1">
      <alignment horizontal="left" vertical="center"/>
    </xf>
    <xf numFmtId="0" fontId="9" fillId="17" borderId="48" xfId="0" applyFont="1" applyFill="1" applyBorder="1" applyAlignment="1">
      <alignment horizontal="left" vertical="center" wrapText="1"/>
    </xf>
    <xf numFmtId="0" fontId="9" fillId="17" borderId="49" xfId="0" applyFont="1" applyFill="1" applyBorder="1" applyAlignment="1">
      <alignment horizontal="left" vertical="center" wrapText="1"/>
    </xf>
    <xf numFmtId="0" fontId="9" fillId="17" borderId="50"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52" xfId="0" applyFont="1" applyFill="1" applyBorder="1" applyAlignment="1">
      <alignment horizontal="left" vertical="center" wrapText="1"/>
    </xf>
    <xf numFmtId="0" fontId="9" fillId="3" borderId="53" xfId="0" applyFont="1" applyFill="1" applyBorder="1" applyAlignment="1">
      <alignment horizontal="left" vertical="center" wrapText="1"/>
    </xf>
    <xf numFmtId="0" fontId="58" fillId="20" borderId="20" xfId="0" applyFont="1" applyFill="1" applyBorder="1" applyAlignment="1">
      <alignment horizontal="center" vertical="center"/>
    </xf>
    <xf numFmtId="0" fontId="58" fillId="20" borderId="14" xfId="0" applyFont="1" applyFill="1" applyBorder="1" applyAlignment="1">
      <alignment horizontal="center" vertical="center"/>
    </xf>
    <xf numFmtId="0" fontId="58" fillId="20" borderId="40" xfId="0" applyFont="1" applyFill="1" applyBorder="1" applyAlignment="1">
      <alignment horizontal="center" vertical="center"/>
    </xf>
    <xf numFmtId="0" fontId="58" fillId="20" borderId="2" xfId="0" applyFont="1" applyFill="1" applyBorder="1" applyAlignment="1">
      <alignment horizontal="center" vertical="center" wrapText="1"/>
    </xf>
    <xf numFmtId="0" fontId="58" fillId="20" borderId="22" xfId="0" applyFont="1" applyFill="1" applyBorder="1" applyAlignment="1">
      <alignment horizontal="center" vertical="center" wrapText="1"/>
    </xf>
    <xf numFmtId="0" fontId="58" fillId="20" borderId="5" xfId="0" applyFont="1" applyFill="1" applyBorder="1" applyAlignment="1">
      <alignment horizontal="center" vertical="center" wrapText="1"/>
    </xf>
    <xf numFmtId="0" fontId="58" fillId="3" borderId="20" xfId="0" applyFont="1" applyFill="1" applyBorder="1" applyAlignment="1">
      <alignment horizontal="center" vertical="center"/>
    </xf>
    <xf numFmtId="0" fontId="58" fillId="3" borderId="14" xfId="0" applyFont="1" applyFill="1" applyBorder="1" applyAlignment="1">
      <alignment horizontal="center" vertical="center"/>
    </xf>
    <xf numFmtId="0" fontId="58" fillId="3" borderId="15" xfId="0" applyFont="1" applyFill="1" applyBorder="1" applyAlignment="1">
      <alignment horizontal="center" vertical="center"/>
    </xf>
    <xf numFmtId="0" fontId="58" fillId="3" borderId="2" xfId="0" applyFont="1" applyFill="1" applyBorder="1" applyAlignment="1">
      <alignment horizontal="center" vertical="center" wrapText="1"/>
    </xf>
    <xf numFmtId="0" fontId="58" fillId="3" borderId="22" xfId="0" applyFont="1" applyFill="1" applyBorder="1" applyAlignment="1">
      <alignment horizontal="center" vertical="center" wrapText="1"/>
    </xf>
    <xf numFmtId="0" fontId="58" fillId="3" borderId="36" xfId="0" applyFont="1" applyFill="1" applyBorder="1" applyAlignment="1">
      <alignment horizontal="center" vertical="center" wrapText="1"/>
    </xf>
    <xf numFmtId="0" fontId="58" fillId="3" borderId="2" xfId="0" applyFont="1" applyFill="1" applyBorder="1" applyAlignment="1">
      <alignment horizontal="center" vertical="top" wrapText="1"/>
    </xf>
    <xf numFmtId="0" fontId="58" fillId="3" borderId="22" xfId="0" applyFont="1" applyFill="1" applyBorder="1" applyAlignment="1">
      <alignment horizontal="center" vertical="top" wrapText="1"/>
    </xf>
    <xf numFmtId="0" fontId="58" fillId="3" borderId="36" xfId="0" applyFont="1" applyFill="1" applyBorder="1" applyAlignment="1">
      <alignment horizontal="center" vertical="top" wrapText="1"/>
    </xf>
    <xf numFmtId="0" fontId="58" fillId="31" borderId="20" xfId="0" applyFont="1" applyFill="1" applyBorder="1" applyAlignment="1">
      <alignment horizontal="center" vertical="center"/>
    </xf>
    <xf numFmtId="0" fontId="58" fillId="31" borderId="14" xfId="0" applyFont="1" applyFill="1" applyBorder="1" applyAlignment="1">
      <alignment horizontal="center" vertical="center"/>
    </xf>
    <xf numFmtId="0" fontId="58" fillId="31" borderId="40" xfId="0" applyFont="1" applyFill="1" applyBorder="1" applyAlignment="1">
      <alignment horizontal="center" vertical="center"/>
    </xf>
    <xf numFmtId="0" fontId="58" fillId="31" borderId="2" xfId="0" applyFont="1" applyFill="1" applyBorder="1" applyAlignment="1">
      <alignment horizontal="center" vertical="center" wrapText="1"/>
    </xf>
    <xf numFmtId="0" fontId="58" fillId="31" borderId="22" xfId="0" applyFont="1" applyFill="1" applyBorder="1" applyAlignment="1">
      <alignment horizontal="center" vertical="center" wrapText="1"/>
    </xf>
    <xf numFmtId="0" fontId="58" fillId="31" borderId="5" xfId="0" applyFont="1" applyFill="1" applyBorder="1" applyAlignment="1">
      <alignment horizontal="center" vertical="center" wrapText="1"/>
    </xf>
    <xf numFmtId="0" fontId="58" fillId="39" borderId="20" xfId="0" applyFont="1" applyFill="1" applyBorder="1" applyAlignment="1">
      <alignment horizontal="center" vertical="center"/>
    </xf>
    <xf numFmtId="0" fontId="58" fillId="39" borderId="14" xfId="0" applyFont="1" applyFill="1" applyBorder="1" applyAlignment="1">
      <alignment horizontal="center" vertical="center"/>
    </xf>
    <xf numFmtId="0" fontId="58" fillId="39" borderId="40" xfId="0" applyFont="1" applyFill="1" applyBorder="1" applyAlignment="1">
      <alignment horizontal="center" vertical="center"/>
    </xf>
    <xf numFmtId="0" fontId="58" fillId="39" borderId="2" xfId="0" applyFont="1" applyFill="1" applyBorder="1" applyAlignment="1">
      <alignment horizontal="center" vertical="center" wrapText="1"/>
    </xf>
    <xf numFmtId="0" fontId="58" fillId="39" borderId="22" xfId="0" applyFont="1" applyFill="1" applyBorder="1" applyAlignment="1">
      <alignment horizontal="center" vertical="center" wrapText="1"/>
    </xf>
    <xf numFmtId="0" fontId="58" fillId="39" borderId="5" xfId="0" applyFont="1" applyFill="1" applyBorder="1" applyAlignment="1">
      <alignment horizontal="center" vertical="center" wrapText="1"/>
    </xf>
    <xf numFmtId="0" fontId="58" fillId="35" borderId="20" xfId="0" applyFont="1" applyFill="1" applyBorder="1" applyAlignment="1">
      <alignment horizontal="center" vertical="center"/>
    </xf>
    <xf numFmtId="0" fontId="58" fillId="35" borderId="14" xfId="0" applyFont="1" applyFill="1" applyBorder="1" applyAlignment="1">
      <alignment horizontal="center" vertical="center"/>
    </xf>
    <xf numFmtId="0" fontId="58" fillId="35" borderId="40" xfId="0" applyFont="1" applyFill="1" applyBorder="1" applyAlignment="1">
      <alignment horizontal="center" vertical="center"/>
    </xf>
    <xf numFmtId="0" fontId="58" fillId="35" borderId="35" xfId="0" applyFont="1" applyFill="1" applyBorder="1" applyAlignment="1">
      <alignment horizontal="center" vertical="center" wrapText="1"/>
    </xf>
    <xf numFmtId="0" fontId="58" fillId="35" borderId="22" xfId="0" applyFont="1" applyFill="1" applyBorder="1" applyAlignment="1">
      <alignment horizontal="center" vertical="center" wrapText="1"/>
    </xf>
    <xf numFmtId="0" fontId="58" fillId="35" borderId="5" xfId="0" applyFont="1" applyFill="1" applyBorder="1" applyAlignment="1">
      <alignment horizontal="center" vertical="center" wrapText="1"/>
    </xf>
    <xf numFmtId="0" fontId="58" fillId="38" borderId="20" xfId="0" applyFont="1" applyFill="1" applyBorder="1" applyAlignment="1">
      <alignment horizontal="center" vertical="center"/>
    </xf>
    <xf numFmtId="0" fontId="58" fillId="38" borderId="14" xfId="0" applyFont="1" applyFill="1" applyBorder="1" applyAlignment="1">
      <alignment horizontal="center" vertical="center"/>
    </xf>
    <xf numFmtId="0" fontId="58" fillId="38" borderId="40" xfId="0" applyFont="1" applyFill="1" applyBorder="1" applyAlignment="1">
      <alignment horizontal="center" vertical="center"/>
    </xf>
    <xf numFmtId="0" fontId="58" fillId="38" borderId="35" xfId="0" applyFont="1" applyFill="1" applyBorder="1" applyAlignment="1">
      <alignment horizontal="center" vertical="center" wrapText="1"/>
    </xf>
    <xf numFmtId="0" fontId="58" fillId="38" borderId="22" xfId="0" applyFont="1" applyFill="1" applyBorder="1" applyAlignment="1">
      <alignment horizontal="center" vertical="center" wrapText="1"/>
    </xf>
    <xf numFmtId="0" fontId="58" fillId="38" borderId="5" xfId="0" applyFont="1" applyFill="1" applyBorder="1" applyAlignment="1">
      <alignment horizontal="center" vertical="center" wrapText="1"/>
    </xf>
    <xf numFmtId="0" fontId="58" fillId="34" borderId="20" xfId="0" applyFont="1" applyFill="1" applyBorder="1" applyAlignment="1">
      <alignment horizontal="center" vertical="center"/>
    </xf>
    <xf numFmtId="0" fontId="58" fillId="34" borderId="14" xfId="0" applyFont="1" applyFill="1" applyBorder="1" applyAlignment="1">
      <alignment horizontal="center" vertical="center"/>
    </xf>
    <xf numFmtId="0" fontId="58" fillId="34" borderId="40" xfId="0" applyFont="1" applyFill="1" applyBorder="1" applyAlignment="1">
      <alignment horizontal="center" vertical="center"/>
    </xf>
    <xf numFmtId="0" fontId="58" fillId="34" borderId="2" xfId="0" applyFont="1" applyFill="1" applyBorder="1" applyAlignment="1">
      <alignment horizontal="center" vertical="center" wrapText="1"/>
    </xf>
    <xf numFmtId="0" fontId="58" fillId="34" borderId="22" xfId="0" applyFont="1" applyFill="1" applyBorder="1" applyAlignment="1">
      <alignment horizontal="center" vertical="center" wrapText="1"/>
    </xf>
    <xf numFmtId="0" fontId="58" fillId="34" borderId="5" xfId="0" applyFont="1" applyFill="1" applyBorder="1" applyAlignment="1">
      <alignment horizontal="center" vertical="center" wrapText="1"/>
    </xf>
    <xf numFmtId="0" fontId="55" fillId="17" borderId="23" xfId="0" applyFont="1" applyFill="1" applyBorder="1" applyAlignment="1">
      <alignment horizontal="left" vertical="center"/>
    </xf>
    <xf numFmtId="0" fontId="55" fillId="17" borderId="38" xfId="0" applyFont="1" applyFill="1" applyBorder="1" applyAlignment="1">
      <alignment horizontal="left" vertical="center"/>
    </xf>
    <xf numFmtId="0" fontId="80" fillId="0" borderId="49" xfId="0" applyFont="1" applyBorder="1" applyAlignment="1">
      <alignment horizontal="center"/>
    </xf>
    <xf numFmtId="0" fontId="80" fillId="0" borderId="50" xfId="0" applyFont="1" applyBorder="1" applyAlignment="1">
      <alignment horizontal="center"/>
    </xf>
    <xf numFmtId="0" fontId="56" fillId="18" borderId="41" xfId="0" applyFont="1" applyFill="1" applyBorder="1" applyAlignment="1">
      <alignment horizontal="center" vertical="center"/>
    </xf>
    <xf numFmtId="0" fontId="56" fillId="18" borderId="32" xfId="0" applyFont="1" applyFill="1" applyBorder="1" applyAlignment="1">
      <alignment horizontal="center" vertical="center"/>
    </xf>
    <xf numFmtId="0" fontId="56" fillId="18" borderId="33" xfId="0" applyFont="1" applyFill="1" applyBorder="1" applyAlignment="1">
      <alignment horizontal="center" vertical="center"/>
    </xf>
    <xf numFmtId="0" fontId="55" fillId="17" borderId="48" xfId="0" applyFont="1" applyFill="1" applyBorder="1" applyAlignment="1">
      <alignment horizontal="left" vertical="center"/>
    </xf>
    <xf numFmtId="0" fontId="55" fillId="17" borderId="50" xfId="0" applyFont="1" applyFill="1" applyBorder="1" applyAlignment="1">
      <alignment horizontal="left" vertical="center"/>
    </xf>
    <xf numFmtId="0" fontId="80" fillId="0" borderId="29" xfId="0" applyFont="1" applyBorder="1" applyAlignment="1">
      <alignment horizontal="center"/>
    </xf>
    <xf numFmtId="0" fontId="80" fillId="0" borderId="39" xfId="0" applyFont="1" applyBorder="1" applyAlignment="1">
      <alignment horizontal="center"/>
    </xf>
    <xf numFmtId="0" fontId="56" fillId="18" borderId="17" xfId="0" applyFont="1" applyFill="1" applyBorder="1" applyAlignment="1">
      <alignment horizontal="center" vertical="center"/>
    </xf>
    <xf numFmtId="0" fontId="56" fillId="18" borderId="3" xfId="0" applyFont="1" applyFill="1" applyBorder="1" applyAlignment="1">
      <alignment horizontal="center" vertical="center"/>
    </xf>
    <xf numFmtId="0" fontId="56" fillId="18" borderId="10" xfId="0" applyFont="1" applyFill="1" applyBorder="1" applyAlignment="1">
      <alignment horizontal="center" vertical="center"/>
    </xf>
    <xf numFmtId="0" fontId="56" fillId="29" borderId="17" xfId="0" applyFont="1" applyFill="1" applyBorder="1" applyAlignment="1">
      <alignment horizontal="center" vertical="center"/>
    </xf>
    <xf numFmtId="0" fontId="56" fillId="29" borderId="3" xfId="0" applyFont="1" applyFill="1" applyBorder="1" applyAlignment="1">
      <alignment horizontal="center" vertical="center"/>
    </xf>
    <xf numFmtId="0" fontId="56" fillId="29" borderId="10" xfId="0" applyFont="1" applyFill="1" applyBorder="1" applyAlignment="1">
      <alignment horizontal="center" vertical="center"/>
    </xf>
    <xf numFmtId="0" fontId="58" fillId="0" borderId="20" xfId="0" applyFont="1" applyBorder="1" applyAlignment="1">
      <alignment horizontal="center" vertical="center"/>
    </xf>
    <xf numFmtId="0" fontId="58" fillId="0" borderId="14" xfId="0" applyFont="1" applyBorder="1" applyAlignment="1">
      <alignment horizontal="center" vertical="center"/>
    </xf>
    <xf numFmtId="0" fontId="58" fillId="0" borderId="40" xfId="0" applyFont="1" applyBorder="1" applyAlignment="1">
      <alignment horizontal="center" vertical="center"/>
    </xf>
    <xf numFmtId="0" fontId="58" fillId="0" borderId="35"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5" xfId="0" applyFont="1" applyBorder="1" applyAlignment="1">
      <alignment horizontal="center" vertical="center" wrapText="1"/>
    </xf>
    <xf numFmtId="0" fontId="52" fillId="17" borderId="17" xfId="0" applyFont="1" applyFill="1" applyBorder="1" applyAlignment="1">
      <alignment horizontal="center" vertical="center"/>
    </xf>
    <xf numFmtId="0" fontId="52" fillId="17" borderId="3" xfId="0" applyFont="1" applyFill="1" applyBorder="1" applyAlignment="1">
      <alignment horizontal="center" vertical="center"/>
    </xf>
    <xf numFmtId="0" fontId="52" fillId="17" borderId="10" xfId="0" applyFont="1" applyFill="1" applyBorder="1" applyAlignment="1">
      <alignment horizontal="center" vertical="center"/>
    </xf>
    <xf numFmtId="0" fontId="53" fillId="17" borderId="18" xfId="0" applyFont="1" applyFill="1" applyBorder="1" applyAlignment="1">
      <alignment horizontal="center" vertical="center" wrapText="1"/>
    </xf>
    <xf numFmtId="0" fontId="53" fillId="17" borderId="1" xfId="0" applyFont="1" applyFill="1" applyBorder="1" applyAlignment="1">
      <alignment horizontal="center" vertical="center"/>
    </xf>
    <xf numFmtId="0" fontId="53" fillId="17" borderId="2" xfId="0" applyFont="1" applyFill="1" applyBorder="1" applyAlignment="1">
      <alignment horizontal="center" vertical="center"/>
    </xf>
    <xf numFmtId="0" fontId="53" fillId="17" borderId="19" xfId="0" applyFont="1" applyFill="1" applyBorder="1" applyAlignment="1">
      <alignment horizontal="center" vertical="center"/>
    </xf>
    <xf numFmtId="0" fontId="54" fillId="0" borderId="45" xfId="0" applyFont="1" applyBorder="1" applyAlignment="1">
      <alignment horizontal="center"/>
    </xf>
    <xf numFmtId="0" fontId="54" fillId="0" borderId="30" xfId="0" applyFont="1" applyBorder="1" applyAlignment="1">
      <alignment horizontal="center"/>
    </xf>
    <xf numFmtId="0" fontId="9" fillId="0" borderId="48" xfId="0" applyFont="1" applyBorder="1" applyAlignment="1">
      <alignment horizontal="center"/>
    </xf>
    <xf numFmtId="0" fontId="9" fillId="0" borderId="49" xfId="0" applyFont="1" applyBorder="1" applyAlignment="1">
      <alignment horizontal="center"/>
    </xf>
    <xf numFmtId="0" fontId="9" fillId="0" borderId="50" xfId="0" applyFont="1" applyBorder="1" applyAlignment="1">
      <alignment horizontal="center"/>
    </xf>
    <xf numFmtId="0" fontId="56" fillId="18" borderId="41" xfId="0" applyFont="1" applyFill="1" applyBorder="1" applyAlignment="1">
      <alignment horizontal="center"/>
    </xf>
    <xf numFmtId="0" fontId="56" fillId="18" borderId="32" xfId="0" applyFont="1" applyFill="1" applyBorder="1" applyAlignment="1">
      <alignment horizontal="center"/>
    </xf>
    <xf numFmtId="0" fontId="56" fillId="18" borderId="33" xfId="0" applyFont="1" applyFill="1" applyBorder="1" applyAlignment="1">
      <alignment horizontal="center"/>
    </xf>
    <xf numFmtId="0" fontId="58" fillId="27" borderId="20" xfId="0" applyFont="1" applyFill="1" applyBorder="1" applyAlignment="1">
      <alignment horizontal="center" vertical="center"/>
    </xf>
    <xf numFmtId="0" fontId="58" fillId="27" borderId="14" xfId="0" applyFont="1" applyFill="1" applyBorder="1" applyAlignment="1">
      <alignment horizontal="center" vertical="center"/>
    </xf>
    <xf numFmtId="0" fontId="58" fillId="27" borderId="40" xfId="0" applyFont="1" applyFill="1" applyBorder="1" applyAlignment="1">
      <alignment horizontal="center" vertical="center"/>
    </xf>
    <xf numFmtId="0" fontId="58" fillId="27" borderId="35" xfId="0" applyFont="1" applyFill="1" applyBorder="1" applyAlignment="1">
      <alignment horizontal="center" vertical="center" wrapText="1"/>
    </xf>
    <xf numFmtId="0" fontId="58" fillId="27" borderId="22" xfId="0" applyFont="1" applyFill="1" applyBorder="1" applyAlignment="1">
      <alignment horizontal="center" vertical="center" wrapText="1"/>
    </xf>
    <xf numFmtId="0" fontId="58" fillId="27" borderId="5" xfId="0" applyFont="1" applyFill="1" applyBorder="1" applyAlignment="1">
      <alignment horizontal="center" vertical="center" wrapText="1"/>
    </xf>
    <xf numFmtId="0" fontId="58" fillId="0" borderId="2" xfId="0" applyFont="1" applyBorder="1" applyAlignment="1">
      <alignment horizontal="center" vertical="center" wrapText="1"/>
    </xf>
    <xf numFmtId="0" fontId="58" fillId="30" borderId="20" xfId="0" applyFont="1" applyFill="1" applyBorder="1" applyAlignment="1">
      <alignment horizontal="center" vertical="center"/>
    </xf>
    <xf numFmtId="0" fontId="58" fillId="30" borderId="14" xfId="0" applyFont="1" applyFill="1" applyBorder="1" applyAlignment="1">
      <alignment horizontal="center" vertical="center"/>
    </xf>
    <xf numFmtId="0" fontId="58" fillId="30" borderId="40" xfId="0" applyFont="1" applyFill="1" applyBorder="1" applyAlignment="1">
      <alignment horizontal="center" vertical="center"/>
    </xf>
    <xf numFmtId="0" fontId="58" fillId="30" borderId="2" xfId="0" applyFont="1" applyFill="1" applyBorder="1" applyAlignment="1">
      <alignment horizontal="center" vertical="center" wrapText="1"/>
    </xf>
    <xf numFmtId="0" fontId="58" fillId="30" borderId="22" xfId="0" applyFont="1" applyFill="1" applyBorder="1" applyAlignment="1">
      <alignment horizontal="center" vertical="center" wrapText="1"/>
    </xf>
    <xf numFmtId="0" fontId="58" fillId="30" borderId="5" xfId="0" applyFont="1" applyFill="1" applyBorder="1" applyAlignment="1">
      <alignment horizontal="center" vertical="center" wrapText="1"/>
    </xf>
    <xf numFmtId="0" fontId="58" fillId="32" borderId="20" xfId="0" applyFont="1" applyFill="1" applyBorder="1" applyAlignment="1">
      <alignment horizontal="center" vertical="center"/>
    </xf>
    <xf numFmtId="0" fontId="58" fillId="32" borderId="14" xfId="0" applyFont="1" applyFill="1" applyBorder="1" applyAlignment="1">
      <alignment horizontal="center" vertical="center"/>
    </xf>
    <xf numFmtId="0" fontId="58" fillId="32" borderId="40" xfId="0" applyFont="1" applyFill="1" applyBorder="1" applyAlignment="1">
      <alignment horizontal="center" vertical="center"/>
    </xf>
    <xf numFmtId="0" fontId="58" fillId="32" borderId="2" xfId="0" applyFont="1" applyFill="1" applyBorder="1" applyAlignment="1">
      <alignment horizontal="center" vertical="center" wrapText="1"/>
    </xf>
    <xf numFmtId="0" fontId="58" fillId="32" borderId="22" xfId="0" applyFont="1" applyFill="1" applyBorder="1" applyAlignment="1">
      <alignment horizontal="center" vertical="center" wrapText="1"/>
    </xf>
    <xf numFmtId="0" fontId="58" fillId="32" borderId="5" xfId="0" applyFont="1" applyFill="1" applyBorder="1" applyAlignment="1">
      <alignment horizontal="center" vertical="center" wrapText="1"/>
    </xf>
    <xf numFmtId="0" fontId="58" fillId="0" borderId="15" xfId="0" applyFont="1" applyBorder="1" applyAlignment="1">
      <alignment horizontal="center" vertical="center"/>
    </xf>
    <xf numFmtId="0" fontId="58" fillId="0" borderId="36" xfId="0" applyFont="1" applyBorder="1" applyAlignment="1">
      <alignment horizontal="center" vertical="center" wrapText="1"/>
    </xf>
    <xf numFmtId="0" fontId="58" fillId="0" borderId="2" xfId="0" applyFont="1" applyBorder="1" applyAlignment="1">
      <alignment horizontal="center" vertical="top" wrapText="1"/>
    </xf>
    <xf numFmtId="0" fontId="58" fillId="0" borderId="22" xfId="0" applyFont="1" applyBorder="1" applyAlignment="1">
      <alignment horizontal="center" vertical="top" wrapText="1"/>
    </xf>
    <xf numFmtId="0" fontId="58" fillId="0" borderId="36" xfId="0" applyFont="1" applyBorder="1" applyAlignment="1">
      <alignment horizontal="center" vertical="top" wrapText="1"/>
    </xf>
    <xf numFmtId="0" fontId="56" fillId="3" borderId="41" xfId="0" applyFont="1" applyFill="1" applyBorder="1" applyAlignment="1">
      <alignment horizontal="center"/>
    </xf>
    <xf numFmtId="0" fontId="56" fillId="3" borderId="32" xfId="0" applyFont="1" applyFill="1" applyBorder="1" applyAlignment="1">
      <alignment horizontal="center"/>
    </xf>
    <xf numFmtId="0" fontId="56" fillId="3" borderId="33" xfId="0" applyFont="1" applyFill="1" applyBorder="1" applyAlignment="1">
      <alignment horizontal="center"/>
    </xf>
    <xf numFmtId="0" fontId="58" fillId="0" borderId="20" xfId="0" applyFont="1" applyFill="1" applyBorder="1" applyAlignment="1">
      <alignment horizontal="center" vertical="center"/>
    </xf>
    <xf numFmtId="0" fontId="58" fillId="0" borderId="14" xfId="0" applyFont="1" applyFill="1" applyBorder="1" applyAlignment="1">
      <alignment horizontal="center" vertical="center"/>
    </xf>
    <xf numFmtId="0" fontId="58" fillId="0" borderId="40" xfId="0" applyFont="1" applyFill="1" applyBorder="1" applyAlignment="1">
      <alignment horizontal="center" vertical="center"/>
    </xf>
    <xf numFmtId="0" fontId="58" fillId="0" borderId="35" xfId="0" applyFont="1" applyFill="1" applyBorder="1" applyAlignment="1">
      <alignment horizontal="center" vertical="center" wrapText="1"/>
    </xf>
    <xf numFmtId="0" fontId="58" fillId="0" borderId="22"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58" fillId="3" borderId="40" xfId="0" applyFont="1" applyFill="1" applyBorder="1" applyAlignment="1">
      <alignment horizontal="center" vertical="center"/>
    </xf>
    <xf numFmtId="0" fontId="58" fillId="3" borderId="35" xfId="0" applyFont="1" applyFill="1" applyBorder="1" applyAlignment="1">
      <alignment horizontal="center" vertical="center" wrapText="1"/>
    </xf>
    <xf numFmtId="0" fontId="58" fillId="3" borderId="5"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8" fillId="0" borderId="1" xfId="0" applyFont="1" applyBorder="1" applyAlignment="1">
      <alignment horizontal="center" vertical="center"/>
    </xf>
    <xf numFmtId="0" fontId="58" fillId="0" borderId="4" xfId="0" applyFont="1" applyBorder="1" applyAlignment="1">
      <alignment horizontal="center" vertical="center"/>
    </xf>
    <xf numFmtId="0" fontId="58" fillId="0" borderId="35" xfId="0" applyFont="1" applyBorder="1" applyAlignment="1">
      <alignment horizontal="center" vertical="top" wrapText="1"/>
    </xf>
    <xf numFmtId="0" fontId="56" fillId="18" borderId="23" xfId="0" applyFont="1" applyFill="1" applyBorder="1" applyAlignment="1">
      <alignment horizontal="center"/>
    </xf>
    <xf numFmtId="0" fontId="56" fillId="18" borderId="24" xfId="0" applyFont="1" applyFill="1" applyBorder="1" applyAlignment="1">
      <alignment horizontal="center"/>
    </xf>
    <xf numFmtId="0" fontId="56"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58" fillId="0" borderId="2" xfId="0" applyFont="1" applyBorder="1" applyAlignment="1">
      <alignment horizontal="center" vertical="center"/>
    </xf>
    <xf numFmtId="0" fontId="58" fillId="0" borderId="22" xfId="0" applyFont="1" applyBorder="1" applyAlignment="1">
      <alignment horizontal="center" vertical="center"/>
    </xf>
    <xf numFmtId="0" fontId="58" fillId="0" borderId="36" xfId="0" applyFont="1" applyBorder="1" applyAlignment="1">
      <alignment horizontal="center" vertical="center"/>
    </xf>
    <xf numFmtId="0" fontId="58" fillId="0" borderId="1" xfId="0" applyFont="1" applyBorder="1" applyAlignment="1">
      <alignment horizontal="center" wrapText="1"/>
    </xf>
    <xf numFmtId="0" fontId="58"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56" fillId="18" borderId="24" xfId="0" applyFont="1" applyFill="1" applyBorder="1" applyAlignment="1">
      <alignment horizontal="center" vertical="center"/>
    </xf>
    <xf numFmtId="0" fontId="56"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2" fillId="0" borderId="29" xfId="0" applyFont="1" applyBorder="1" applyAlignment="1">
      <alignment horizontal="left" vertical="center"/>
    </xf>
    <xf numFmtId="0" fontId="22" fillId="0" borderId="39" xfId="0" applyFont="1" applyBorder="1" applyAlignment="1">
      <alignment horizontal="left" vertical="center"/>
    </xf>
    <xf numFmtId="0" fontId="58" fillId="0" borderId="13" xfId="0" applyFont="1" applyBorder="1" applyAlignment="1">
      <alignment horizontal="center" vertical="center"/>
    </xf>
    <xf numFmtId="42" fontId="0" fillId="0" borderId="35" xfId="2867" applyFont="1" applyBorder="1" applyAlignment="1">
      <alignment horizontal="center" vertical="center"/>
    </xf>
    <xf numFmtId="42" fontId="0" fillId="0" borderId="22" xfId="2867" applyFont="1" applyBorder="1" applyAlignment="1">
      <alignment horizontal="center" vertical="center"/>
    </xf>
    <xf numFmtId="42" fontId="0" fillId="0" borderId="36" xfId="2867" applyFont="1" applyBorder="1" applyAlignment="1">
      <alignment horizontal="center" vertical="center"/>
    </xf>
    <xf numFmtId="42" fontId="0" fillId="0" borderId="35"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6" xfId="2867"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53" fillId="0" borderId="48" xfId="0" applyFont="1" applyBorder="1" applyAlignment="1">
      <alignment horizontal="center"/>
    </xf>
    <xf numFmtId="0" fontId="53" fillId="0" borderId="49" xfId="0" applyFont="1" applyBorder="1" applyAlignment="1">
      <alignment horizontal="center"/>
    </xf>
    <xf numFmtId="0" fontId="53" fillId="0" borderId="50" xfId="0" applyFont="1" applyBorder="1" applyAlignment="1">
      <alignment horizontal="center"/>
    </xf>
    <xf numFmtId="0" fontId="22" fillId="0" borderId="49" xfId="0" applyFont="1" applyBorder="1" applyAlignment="1">
      <alignment horizontal="left" vertical="center"/>
    </xf>
    <xf numFmtId="0" fontId="22" fillId="0" borderId="50" xfId="0" applyFont="1" applyBorder="1" applyAlignment="1">
      <alignment horizontal="left" vertical="center"/>
    </xf>
    <xf numFmtId="0" fontId="0" fillId="0" borderId="35" xfId="0" applyBorder="1" applyAlignment="1">
      <alignment horizontal="center"/>
    </xf>
    <xf numFmtId="0" fontId="0" fillId="0" borderId="22" xfId="0" applyBorder="1" applyAlignment="1">
      <alignment horizontal="center"/>
    </xf>
    <xf numFmtId="0" fontId="0" fillId="0" borderId="36"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47"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4" xfId="0" applyNumberFormat="1" applyBorder="1" applyAlignment="1">
      <alignment horizontal="center" vertical="center"/>
    </xf>
    <xf numFmtId="42" fontId="0" fillId="0" borderId="35" xfId="0" applyNumberFormat="1" applyBorder="1" applyAlignment="1">
      <alignment horizontal="center" vertical="center"/>
    </xf>
    <xf numFmtId="42" fontId="0" fillId="0" borderId="22" xfId="0" applyNumberFormat="1" applyBorder="1" applyAlignment="1">
      <alignment horizontal="center" vertical="center"/>
    </xf>
    <xf numFmtId="42" fontId="0" fillId="0" borderId="36" xfId="0" applyNumberFormat="1" applyBorder="1" applyAlignment="1">
      <alignment horizontal="center" vertical="center"/>
    </xf>
    <xf numFmtId="42" fontId="0" fillId="0" borderId="66" xfId="0" applyNumberFormat="1"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51" xfId="0" applyBorder="1" applyAlignment="1">
      <alignment horizontal="center"/>
    </xf>
    <xf numFmtId="0" fontId="0" fillId="0" borderId="59" xfId="0" applyBorder="1" applyAlignment="1">
      <alignment horizontal="center"/>
    </xf>
    <xf numFmtId="0" fontId="0" fillId="0" borderId="70" xfId="0" applyBorder="1" applyAlignment="1">
      <alignment horizontal="center"/>
    </xf>
    <xf numFmtId="42" fontId="0" fillId="0" borderId="35" xfId="2867" applyFont="1" applyFill="1" applyBorder="1" applyAlignment="1">
      <alignment horizontal="center" vertical="center"/>
    </xf>
    <xf numFmtId="42" fontId="0" fillId="0" borderId="22" xfId="2867" applyFont="1" applyFill="1" applyBorder="1" applyAlignment="1">
      <alignment horizontal="center" vertical="center"/>
    </xf>
    <xf numFmtId="0" fontId="58" fillId="0" borderId="35" xfId="0" applyFont="1" applyBorder="1" applyAlignment="1">
      <alignment horizontal="center" wrapText="1"/>
    </xf>
    <xf numFmtId="0" fontId="58" fillId="0" borderId="22" xfId="0" applyFont="1" applyBorder="1" applyAlignment="1">
      <alignment horizontal="center" wrapText="1"/>
    </xf>
    <xf numFmtId="0" fontId="58" fillId="0" borderId="36"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182" fontId="0" fillId="0" borderId="3" xfId="9" applyNumberFormat="1" applyFont="1" applyBorder="1" applyAlignment="1">
      <alignment horizontal="center" vertical="center"/>
    </xf>
    <xf numFmtId="182" fontId="0" fillId="0" borderId="1" xfId="9" applyNumberFormat="1" applyFont="1" applyBorder="1" applyAlignment="1">
      <alignment horizontal="center" vertical="center"/>
    </xf>
    <xf numFmtId="182"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5"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45" fillId="16" borderId="8"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58" fillId="0" borderId="35" xfId="0" applyFont="1" applyBorder="1" applyAlignment="1">
      <alignment horizontal="center" vertical="center"/>
    </xf>
    <xf numFmtId="0" fontId="10" fillId="0" borderId="58" xfId="0" applyFont="1" applyFill="1" applyBorder="1" applyAlignment="1">
      <alignment horizontal="left" vertical="center" wrapText="1"/>
    </xf>
    <xf numFmtId="0" fontId="10" fillId="0" borderId="52"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2" fillId="22" borderId="32" xfId="0" applyFont="1" applyFill="1" applyBorder="1" applyAlignment="1">
      <alignment horizontal="center" vertical="center" wrapText="1"/>
    </xf>
    <xf numFmtId="0" fontId="2" fillId="22" borderId="33" xfId="0" applyFont="1" applyFill="1" applyBorder="1" applyAlignment="1">
      <alignment horizontal="center" vertical="center" wrapText="1"/>
    </xf>
    <xf numFmtId="0" fontId="2" fillId="22" borderId="4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 fontId="16" fillId="0" borderId="1" xfId="0" applyNumberFormat="1" applyFont="1" applyFill="1" applyBorder="1" applyAlignment="1">
      <alignment horizontal="center" vertical="center"/>
    </xf>
    <xf numFmtId="183" fontId="16" fillId="0" borderId="1"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xf>
    <xf numFmtId="180" fontId="16"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180" fontId="2" fillId="0" borderId="1" xfId="10" applyNumberFormat="1" applyFont="1" applyFill="1" applyBorder="1" applyAlignment="1">
      <alignment horizontal="center" vertical="center" wrapText="1"/>
    </xf>
    <xf numFmtId="4" fontId="18" fillId="0" borderId="1" xfId="1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187" fontId="25" fillId="0" borderId="1" xfId="10" applyNumberFormat="1" applyFont="1" applyFill="1" applyBorder="1" applyAlignment="1">
      <alignment horizontal="center" vertical="center" wrapText="1"/>
    </xf>
    <xf numFmtId="4" fontId="25" fillId="0" borderId="1" xfId="10" applyNumberFormat="1" applyFont="1" applyFill="1" applyBorder="1" applyAlignment="1">
      <alignment horizontal="center" vertical="center" wrapText="1"/>
    </xf>
    <xf numFmtId="188" fontId="4" fillId="0" borderId="1" xfId="246" applyNumberFormat="1" applyFont="1" applyFill="1" applyBorder="1" applyAlignment="1">
      <alignment horizontal="center" vertical="center"/>
    </xf>
    <xf numFmtId="175" fontId="76" fillId="0" borderId="1" xfId="5" applyNumberFormat="1" applyFont="1" applyFill="1" applyBorder="1" applyAlignment="1">
      <alignment horizontal="center" vertical="center"/>
    </xf>
    <xf numFmtId="0" fontId="44" fillId="0" borderId="1" xfId="0" applyFont="1" applyFill="1" applyBorder="1" applyAlignment="1">
      <alignment horizontal="center" vertical="center"/>
    </xf>
    <xf numFmtId="4" fontId="18" fillId="0" borderId="1" xfId="0" applyNumberFormat="1" applyFont="1" applyFill="1" applyBorder="1" applyAlignment="1">
      <alignment horizontal="center" vertical="center"/>
    </xf>
    <xf numFmtId="183" fontId="18" fillId="0" borderId="1" xfId="0" applyNumberFormat="1" applyFont="1" applyFill="1" applyBorder="1" applyAlignment="1">
      <alignment horizontal="center" vertical="center"/>
    </xf>
    <xf numFmtId="180" fontId="18"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80" fontId="18" fillId="0" borderId="1" xfId="1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180" fontId="76" fillId="0" borderId="1" xfId="5" applyNumberFormat="1" applyFont="1" applyFill="1" applyBorder="1" applyAlignment="1">
      <alignment horizontal="center" vertical="center"/>
    </xf>
    <xf numFmtId="167" fontId="76" fillId="0" borderId="1" xfId="5" applyFont="1" applyFill="1" applyBorder="1" applyAlignment="1">
      <alignment horizontal="center" vertical="center"/>
    </xf>
    <xf numFmtId="183" fontId="2" fillId="0" borderId="1" xfId="0" applyNumberFormat="1" applyFont="1" applyFill="1" applyBorder="1" applyAlignment="1">
      <alignment horizontal="center" vertical="center" wrapText="1"/>
    </xf>
    <xf numFmtId="194" fontId="2" fillId="0" borderId="1" xfId="10" applyNumberFormat="1" applyFont="1" applyFill="1" applyBorder="1" applyAlignment="1">
      <alignment horizontal="center" vertical="center" wrapText="1"/>
    </xf>
    <xf numFmtId="194" fontId="20" fillId="0" borderId="1" xfId="5" applyNumberFormat="1" applyFont="1" applyFill="1" applyBorder="1" applyAlignment="1">
      <alignment horizontal="center" vertical="center"/>
    </xf>
    <xf numFmtId="198" fontId="16" fillId="0" borderId="1" xfId="0" applyNumberFormat="1" applyFont="1" applyFill="1" applyBorder="1" applyAlignment="1">
      <alignment horizontal="center" vertical="center"/>
    </xf>
    <xf numFmtId="0" fontId="16" fillId="0" borderId="1" xfId="0" applyFont="1" applyFill="1" applyBorder="1" applyAlignment="1">
      <alignment vertical="center" wrapText="1"/>
    </xf>
    <xf numFmtId="0" fontId="44" fillId="0" borderId="1" xfId="2870" applyFont="1" applyFill="1" applyBorder="1" applyAlignment="1">
      <alignment horizontal="center" vertical="center" wrapText="1"/>
    </xf>
    <xf numFmtId="0" fontId="3" fillId="0" borderId="1" xfId="0" applyFont="1" applyFill="1" applyBorder="1" applyAlignment="1">
      <alignment horizontal="center" vertical="center"/>
    </xf>
    <xf numFmtId="0" fontId="16" fillId="0" borderId="1" xfId="2870" applyFont="1" applyFill="1" applyBorder="1"/>
    <xf numFmtId="4" fontId="17"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42" fontId="2" fillId="0" borderId="1" xfId="2867" applyFont="1" applyFill="1" applyBorder="1" applyAlignment="1">
      <alignment horizontal="center" vertical="center"/>
    </xf>
    <xf numFmtId="42" fontId="2" fillId="0" borderId="1" xfId="2867" applyFont="1" applyFill="1" applyBorder="1" applyAlignment="1">
      <alignment horizontal="center" vertical="center" wrapText="1"/>
    </xf>
    <xf numFmtId="42" fontId="18" fillId="0" borderId="1" xfId="2867"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center" vertical="center" wrapText="1"/>
    </xf>
    <xf numFmtId="42" fontId="16" fillId="0" borderId="1" xfId="2867" applyFont="1" applyFill="1" applyBorder="1" applyAlignment="1">
      <alignment horizontal="center" vertical="center"/>
    </xf>
    <xf numFmtId="166" fontId="16" fillId="0" borderId="1" xfId="10" applyFont="1" applyFill="1" applyBorder="1" applyAlignment="1">
      <alignment horizontal="center" vertical="center"/>
    </xf>
    <xf numFmtId="166" fontId="4" fillId="0" borderId="1" xfId="10" applyFont="1" applyFill="1" applyBorder="1" applyAlignment="1">
      <alignment horizontal="center" vertical="center"/>
    </xf>
    <xf numFmtId="184" fontId="4" fillId="0" borderId="1" xfId="0" applyNumberFormat="1" applyFont="1" applyFill="1" applyBorder="1" applyAlignment="1">
      <alignment horizontal="center" vertical="center"/>
    </xf>
    <xf numFmtId="4" fontId="2" fillId="0" borderId="1" xfId="10" applyNumberFormat="1" applyFont="1" applyFill="1" applyBorder="1" applyAlignment="1">
      <alignment horizontal="center" vertical="center" wrapText="1"/>
    </xf>
    <xf numFmtId="42" fontId="18" fillId="0" borderId="1" xfId="2867" applyFont="1" applyFill="1" applyBorder="1" applyAlignment="1">
      <alignment horizontal="center" vertical="center"/>
    </xf>
    <xf numFmtId="4" fontId="16" fillId="0" borderId="1" xfId="0" applyNumberFormat="1" applyFont="1" applyFill="1" applyBorder="1" applyAlignment="1">
      <alignment horizontal="center" vertical="center" wrapText="1"/>
    </xf>
    <xf numFmtId="184" fontId="16" fillId="0" borderId="1" xfId="0" applyNumberFormat="1" applyFont="1" applyFill="1" applyBorder="1" applyAlignment="1">
      <alignment horizontal="center" vertical="center" wrapText="1"/>
    </xf>
    <xf numFmtId="0" fontId="44" fillId="0" borderId="1" xfId="0" applyFont="1" applyFill="1" applyBorder="1" applyAlignment="1">
      <alignment vertical="center" wrapText="1"/>
    </xf>
    <xf numFmtId="0" fontId="72" fillId="0" borderId="1" xfId="0" applyFont="1" applyFill="1" applyBorder="1" applyAlignment="1">
      <alignment horizontal="center" vertical="center" wrapText="1"/>
    </xf>
    <xf numFmtId="3" fontId="16" fillId="0" borderId="1" xfId="0" applyNumberFormat="1" applyFont="1" applyFill="1" applyBorder="1" applyAlignment="1">
      <alignment vertical="center" wrapText="1"/>
    </xf>
    <xf numFmtId="0" fontId="87" fillId="0" borderId="1" xfId="0" applyFont="1" applyFill="1" applyBorder="1" applyAlignment="1">
      <alignment horizontal="center" vertical="center" wrapText="1"/>
    </xf>
    <xf numFmtId="0" fontId="76" fillId="0" borderId="1" xfId="0" applyFont="1" applyFill="1" applyBorder="1" applyAlignment="1">
      <alignment horizontal="center"/>
    </xf>
    <xf numFmtId="180" fontId="18" fillId="0" borderId="1" xfId="0" applyNumberFormat="1" applyFont="1" applyFill="1" applyBorder="1" applyAlignment="1">
      <alignment horizontal="center" vertical="center" wrapText="1"/>
    </xf>
    <xf numFmtId="4" fontId="4" fillId="0" borderId="1" xfId="246" applyNumberFormat="1" applyFont="1" applyFill="1" applyBorder="1" applyAlignment="1">
      <alignment horizontal="center" vertical="center"/>
    </xf>
    <xf numFmtId="4" fontId="17" fillId="0" borderId="1" xfId="10" applyNumberFormat="1" applyFont="1" applyFill="1" applyBorder="1" applyAlignment="1">
      <alignment horizontal="center" vertical="center"/>
    </xf>
    <xf numFmtId="37" fontId="17" fillId="0" borderId="1" xfId="10" applyNumberFormat="1" applyFont="1" applyFill="1" applyBorder="1" applyAlignment="1">
      <alignment horizontal="center" vertical="center"/>
    </xf>
    <xf numFmtId="0" fontId="3" fillId="0" borderId="1" xfId="0" applyFont="1" applyFill="1" applyBorder="1"/>
    <xf numFmtId="0" fontId="11" fillId="0" borderId="1" xfId="0" applyFont="1" applyFill="1" applyBorder="1" applyAlignment="1">
      <alignment horizontal="center"/>
    </xf>
    <xf numFmtId="0" fontId="11" fillId="0" borderId="1" xfId="0" applyFont="1" applyFill="1" applyBorder="1" applyAlignment="1">
      <alignment horizontal="center"/>
    </xf>
    <xf numFmtId="4" fontId="18" fillId="0" borderId="1" xfId="0" applyNumberFormat="1" applyFont="1" applyFill="1" applyBorder="1" applyAlignment="1">
      <alignment horizontal="center" vertical="center" wrapText="1"/>
    </xf>
    <xf numFmtId="184" fontId="18" fillId="0" borderId="1" xfId="0" applyNumberFormat="1" applyFont="1" applyFill="1" applyBorder="1" applyAlignment="1">
      <alignment horizontal="center" vertical="center" wrapText="1"/>
    </xf>
    <xf numFmtId="39" fontId="18" fillId="0" borderId="1" xfId="0" applyNumberFormat="1" applyFont="1" applyFill="1" applyBorder="1" applyAlignment="1">
      <alignment horizontal="center" vertical="center"/>
    </xf>
    <xf numFmtId="4" fontId="18" fillId="0" borderId="1" xfId="2867"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76" fillId="0" borderId="1" xfId="0" applyFont="1" applyFill="1" applyBorder="1" applyAlignment="1">
      <alignment horizontal="center" vertical="center"/>
    </xf>
    <xf numFmtId="39" fontId="16" fillId="0" borderId="1" xfId="0" applyNumberFormat="1" applyFont="1" applyFill="1" applyBorder="1" applyAlignment="1">
      <alignment horizontal="center" vertical="center"/>
    </xf>
    <xf numFmtId="4" fontId="16" fillId="0" borderId="1" xfId="246" applyNumberFormat="1" applyFont="1" applyFill="1" applyBorder="1" applyAlignment="1">
      <alignment horizontal="center" vertical="center"/>
    </xf>
    <xf numFmtId="42" fontId="16" fillId="0" borderId="1" xfId="2867" applyFont="1" applyFill="1" applyBorder="1" applyAlignment="1">
      <alignment horizontal="center" vertical="center" wrapText="1"/>
    </xf>
    <xf numFmtId="4" fontId="16" fillId="0" borderId="1" xfId="2867" applyNumberFormat="1" applyFont="1" applyFill="1" applyBorder="1" applyAlignment="1">
      <alignment horizontal="center" vertical="center" wrapText="1"/>
    </xf>
    <xf numFmtId="185" fontId="4" fillId="0" borderId="1" xfId="246" applyNumberFormat="1" applyFont="1" applyFill="1" applyBorder="1" applyAlignment="1">
      <alignment horizontal="center" vertical="center"/>
    </xf>
    <xf numFmtId="188" fontId="16" fillId="0" borderId="1" xfId="246" applyNumberFormat="1" applyFont="1" applyFill="1" applyBorder="1" applyAlignment="1">
      <alignment horizontal="center" vertical="center"/>
    </xf>
    <xf numFmtId="4" fontId="76" fillId="0" borderId="1" xfId="0" applyNumberFormat="1" applyFont="1" applyFill="1" applyBorder="1" applyAlignment="1">
      <alignment horizontal="center" vertical="center"/>
    </xf>
    <xf numFmtId="4" fontId="76" fillId="0" borderId="1" xfId="5" applyNumberFormat="1" applyFont="1" applyFill="1" applyBorder="1" applyAlignment="1">
      <alignment horizontal="center" vertical="center"/>
    </xf>
    <xf numFmtId="37"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3" fontId="18"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191" fontId="16" fillId="0" borderId="1" xfId="0" applyNumberFormat="1" applyFont="1" applyFill="1" applyBorder="1" applyAlignment="1">
      <alignment horizontal="center" vertical="center" wrapText="1"/>
    </xf>
    <xf numFmtId="191" fontId="76" fillId="0" borderId="1" xfId="0" applyNumberFormat="1" applyFont="1" applyFill="1" applyBorder="1" applyAlignment="1">
      <alignment horizontal="center" vertical="center"/>
    </xf>
    <xf numFmtId="191" fontId="16" fillId="0" borderId="1" xfId="0" applyNumberFormat="1" applyFont="1" applyFill="1" applyBorder="1" applyAlignment="1">
      <alignment horizontal="center" vertical="center"/>
    </xf>
    <xf numFmtId="167" fontId="76" fillId="0" borderId="1" xfId="2869" applyFont="1" applyFill="1" applyBorder="1" applyAlignment="1">
      <alignment horizontal="center" vertical="center"/>
    </xf>
    <xf numFmtId="42" fontId="18" fillId="0" borderId="1" xfId="0" applyNumberFormat="1" applyFont="1" applyFill="1" applyBorder="1" applyAlignment="1">
      <alignment horizontal="center" vertical="center" wrapText="1"/>
    </xf>
    <xf numFmtId="42" fontId="16" fillId="0" borderId="1" xfId="0" applyNumberFormat="1" applyFont="1" applyFill="1" applyBorder="1" applyAlignment="1">
      <alignment horizontal="center" vertical="center" wrapText="1"/>
    </xf>
    <xf numFmtId="42" fontId="7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xf>
    <xf numFmtId="166" fontId="0" fillId="0" borderId="1" xfId="10" applyFont="1" applyFill="1" applyBorder="1" applyAlignment="1">
      <alignment vertical="center"/>
    </xf>
    <xf numFmtId="196" fontId="5" fillId="0" borderId="1" xfId="0" applyNumberFormat="1" applyFont="1" applyFill="1" applyBorder="1" applyAlignment="1">
      <alignment horizontal="center" vertical="center" wrapText="1"/>
    </xf>
    <xf numFmtId="0" fontId="44" fillId="0" borderId="1" xfId="0" applyFont="1" applyFill="1" applyBorder="1" applyAlignment="1">
      <alignment vertical="center" wrapText="1"/>
    </xf>
    <xf numFmtId="0" fontId="15" fillId="17" borderId="1" xfId="0" applyFont="1" applyFill="1" applyBorder="1" applyAlignment="1" applyProtection="1">
      <alignment horizontal="left" vertical="center" wrapText="1"/>
      <protection locked="0"/>
    </xf>
    <xf numFmtId="0" fontId="15" fillId="18" borderId="1" xfId="0" applyFont="1" applyFill="1" applyBorder="1" applyAlignment="1" applyProtection="1">
      <alignment horizontal="left" vertical="center" wrapText="1"/>
      <protection locked="0"/>
    </xf>
    <xf numFmtId="5" fontId="7" fillId="0" borderId="1" xfId="3595" applyNumberFormat="1" applyFont="1" applyFill="1" applyBorder="1" applyAlignment="1">
      <alignment horizontal="center" vertical="center"/>
    </xf>
    <xf numFmtId="5" fontId="7" fillId="4" borderId="71" xfId="10" applyNumberFormat="1" applyFont="1" applyFill="1" applyBorder="1" applyAlignment="1">
      <alignment horizontal="center" vertical="center"/>
    </xf>
    <xf numFmtId="5" fontId="7" fillId="26" borderId="17" xfId="3595" applyNumberFormat="1" applyFont="1" applyFill="1" applyBorder="1" applyAlignment="1">
      <alignment horizontal="center" vertical="center"/>
    </xf>
  </cellXfs>
  <cellStyles count="3648">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6" xr:uid="{00000000-0005-0000-0000-000030000000}"/>
    <cellStyle name="Comma [0] 2 2 2 2 2" xfId="3008" xr:uid="{00000000-0005-0000-0000-000031000000}"/>
    <cellStyle name="Comma [0] 2 2 2 2 2 2" xfId="3206" xr:uid="{00000000-0005-0000-0000-000032000000}"/>
    <cellStyle name="Comma [0] 2 2 2 2 2 2 2" xfId="3600" xr:uid="{E0E13FE5-9497-4938-A6B9-279292A7395A}"/>
    <cellStyle name="Comma [0] 2 2 2 2 2 3" xfId="3406" xr:uid="{ED00DB73-9E69-448F-9883-1902C3DE529B}"/>
    <cellStyle name="Comma [0] 2 2 2 2 3" xfId="3108" xr:uid="{00000000-0005-0000-0000-000033000000}"/>
    <cellStyle name="Comma [0] 2 2 2 2 3 2" xfId="3502" xr:uid="{35118679-64F3-4F0D-ABA8-721A18CBC25E}"/>
    <cellStyle name="Comma [0] 2 2 2 2 4" xfId="3308" xr:uid="{4BB7BEFB-B608-49C7-B1D6-BCD276E59A34}"/>
    <cellStyle name="Comma [0] 2 2 2 3" xfId="2953" xr:uid="{00000000-0005-0000-0000-000034000000}"/>
    <cellStyle name="Comma [0] 2 2 2 3 2" xfId="3155" xr:uid="{00000000-0005-0000-0000-000035000000}"/>
    <cellStyle name="Comma [0] 2 2 2 3 2 2" xfId="3549" xr:uid="{7F23BFF4-39C4-40C7-BC9A-72EC7F92C10E}"/>
    <cellStyle name="Comma [0] 2 2 2 3 3" xfId="3355" xr:uid="{5E804364-50B2-495B-AED2-E85203164D1F}"/>
    <cellStyle name="Comma [0] 2 2 2 4" xfId="3059" xr:uid="{00000000-0005-0000-0000-000036000000}"/>
    <cellStyle name="Comma [0] 2 2 2 4 2" xfId="3453" xr:uid="{44F4FA83-43E2-4E38-A509-3C14C123D7F9}"/>
    <cellStyle name="Comma [0] 2 2 2 5" xfId="3256" xr:uid="{01FEA656-EC46-455B-96BA-FA4C96F5F9EB}"/>
    <cellStyle name="Comma [0] 2 2 3" xfId="2875" xr:uid="{00000000-0005-0000-0000-000037000000}"/>
    <cellStyle name="Comma [0] 2 2 3 2" xfId="3007" xr:uid="{00000000-0005-0000-0000-000038000000}"/>
    <cellStyle name="Comma [0] 2 2 3 2 2" xfId="3205" xr:uid="{00000000-0005-0000-0000-000039000000}"/>
    <cellStyle name="Comma [0] 2 2 3 2 2 2" xfId="3599" xr:uid="{F75BF78D-3974-43A4-9ADE-BAE5EB68A7C1}"/>
    <cellStyle name="Comma [0] 2 2 3 2 3" xfId="3405" xr:uid="{75440FD2-CFDE-4008-B70D-64DE4795FAB9}"/>
    <cellStyle name="Comma [0] 2 2 3 3" xfId="3107" xr:uid="{00000000-0005-0000-0000-00003A000000}"/>
    <cellStyle name="Comma [0] 2 2 3 3 2" xfId="3501" xr:uid="{439B8A30-81AD-4D8A-B397-B8AF81F213B6}"/>
    <cellStyle name="Comma [0] 2 2 3 4" xfId="3307" xr:uid="{0DEC349F-5EBB-482D-993B-D58E270C4553}"/>
    <cellStyle name="Comma [0] 2 2 4" xfId="2952" xr:uid="{00000000-0005-0000-0000-00003B000000}"/>
    <cellStyle name="Comma [0] 2 2 4 2" xfId="3154" xr:uid="{00000000-0005-0000-0000-00003C000000}"/>
    <cellStyle name="Comma [0] 2 2 4 2 2" xfId="3548" xr:uid="{639051B2-94EA-4FFE-8FB9-48B1CC0170AB}"/>
    <cellStyle name="Comma [0] 2 2 4 3" xfId="3354" xr:uid="{D6D9293F-7645-4373-9019-6B5F068C290C}"/>
    <cellStyle name="Comma [0] 2 2 5" xfId="3058" xr:uid="{00000000-0005-0000-0000-00003D000000}"/>
    <cellStyle name="Comma [0] 2 2 5 2" xfId="3452" xr:uid="{3483E787-A338-41A4-892C-2EFDC2DDBA4F}"/>
    <cellStyle name="Comma [0] 2 2 6" xfId="3255" xr:uid="{E20C6ACF-5AAC-4B04-8747-1C15F9FDAC67}"/>
    <cellStyle name="Comma [0] 2 3" xfId="74" xr:uid="{00000000-0005-0000-0000-00003E000000}"/>
    <cellStyle name="Comma [0] 2 3 2" xfId="2877" xr:uid="{00000000-0005-0000-0000-00003F000000}"/>
    <cellStyle name="Comma [0] 2 3 2 2" xfId="3009" xr:uid="{00000000-0005-0000-0000-000040000000}"/>
    <cellStyle name="Comma [0] 2 3 2 2 2" xfId="3207" xr:uid="{00000000-0005-0000-0000-000041000000}"/>
    <cellStyle name="Comma [0] 2 3 2 2 2 2" xfId="3601" xr:uid="{F2B175B7-5707-441E-9736-471FE22574BE}"/>
    <cellStyle name="Comma [0] 2 3 2 2 3" xfId="3407" xr:uid="{2D625082-402C-44B2-B086-BF31D6D2EAB9}"/>
    <cellStyle name="Comma [0] 2 3 2 3" xfId="3109" xr:uid="{00000000-0005-0000-0000-000042000000}"/>
    <cellStyle name="Comma [0] 2 3 2 3 2" xfId="3503" xr:uid="{ADE3389F-21BF-4B72-B2DF-F90186B632F4}"/>
    <cellStyle name="Comma [0] 2 3 2 4" xfId="3309" xr:uid="{5A7297D5-E90B-4BDE-A945-11611AE5CCEA}"/>
    <cellStyle name="Comma [0] 2 3 3" xfId="2954" xr:uid="{00000000-0005-0000-0000-000043000000}"/>
    <cellStyle name="Comma [0] 2 3 3 2" xfId="3156" xr:uid="{00000000-0005-0000-0000-000044000000}"/>
    <cellStyle name="Comma [0] 2 3 3 2 2" xfId="3550" xr:uid="{3BB76974-7658-4FB8-99B6-F3A09E593D06}"/>
    <cellStyle name="Comma [0] 2 3 3 3" xfId="3356" xr:uid="{E3A0C00E-898E-44B3-95E3-4C13D52C276F}"/>
    <cellStyle name="Comma [0] 2 3 4" xfId="3060" xr:uid="{00000000-0005-0000-0000-000045000000}"/>
    <cellStyle name="Comma [0] 2 3 4 2" xfId="3454" xr:uid="{38B43142-2DCD-4842-92F3-6878E7041FC3}"/>
    <cellStyle name="Comma [0] 2 3 5" xfId="3257" xr:uid="{3EF973D1-7E01-4E4A-A330-C92AA5A8619A}"/>
    <cellStyle name="Comma [0] 2 4" xfId="2874" xr:uid="{00000000-0005-0000-0000-000046000000}"/>
    <cellStyle name="Comma [0] 2 4 2" xfId="3006" xr:uid="{00000000-0005-0000-0000-000047000000}"/>
    <cellStyle name="Comma [0] 2 4 2 2" xfId="3204" xr:uid="{00000000-0005-0000-0000-000048000000}"/>
    <cellStyle name="Comma [0] 2 4 2 2 2" xfId="3598" xr:uid="{51E12AE4-0F0C-4B27-828A-5E9B25CCA797}"/>
    <cellStyle name="Comma [0] 2 4 2 3" xfId="3404" xr:uid="{509382E3-704A-4846-9AE2-06547E6F8DAD}"/>
    <cellStyle name="Comma [0] 2 4 3" xfId="3106" xr:uid="{00000000-0005-0000-0000-000049000000}"/>
    <cellStyle name="Comma [0] 2 4 3 2" xfId="3500" xr:uid="{89826D91-D00B-4FF9-B4FA-9FD09E4B7A1D}"/>
    <cellStyle name="Comma [0] 2 4 4" xfId="3306" xr:uid="{3510AA5A-3121-4B24-8715-B4EFBF96CA34}"/>
    <cellStyle name="Comma [0] 2 5" xfId="2951" xr:uid="{00000000-0005-0000-0000-00004A000000}"/>
    <cellStyle name="Comma [0] 2 5 2" xfId="3153" xr:uid="{00000000-0005-0000-0000-00004B000000}"/>
    <cellStyle name="Comma [0] 2 5 2 2" xfId="3547" xr:uid="{DD36E74B-2830-42E3-A4FC-52E3FC629F2F}"/>
    <cellStyle name="Comma [0] 2 5 3" xfId="3353" xr:uid="{336D3FD2-8529-499F-BC2B-E27442DB33C4}"/>
    <cellStyle name="Comma [0] 2 6" xfId="3057" xr:uid="{00000000-0005-0000-0000-00004C000000}"/>
    <cellStyle name="Comma [0] 2 6 2" xfId="3451" xr:uid="{0CD6B535-DC04-4B01-89F7-F8CA011F2177}"/>
    <cellStyle name="Comma [0] 2 7" xfId="3254" xr:uid="{9899046C-A202-4513-B143-2116167A783C}"/>
    <cellStyle name="Comma [0] 3" xfId="75" xr:uid="{00000000-0005-0000-0000-00004D000000}"/>
    <cellStyle name="Comma [0] 3 2" xfId="2878" xr:uid="{00000000-0005-0000-0000-00004E000000}"/>
    <cellStyle name="Comma [0] 3 2 2" xfId="3010" xr:uid="{00000000-0005-0000-0000-00004F000000}"/>
    <cellStyle name="Comma [0] 3 2 2 2" xfId="3208" xr:uid="{00000000-0005-0000-0000-000050000000}"/>
    <cellStyle name="Comma [0] 3 2 2 2 2" xfId="3602" xr:uid="{DD9320DA-DFE7-459E-ACB1-3EFF1AD4AB51}"/>
    <cellStyle name="Comma [0] 3 2 2 3" xfId="3408" xr:uid="{8E826053-D9CE-42F0-89D0-FB0A04950513}"/>
    <cellStyle name="Comma [0] 3 2 3" xfId="3110" xr:uid="{00000000-0005-0000-0000-000051000000}"/>
    <cellStyle name="Comma [0] 3 2 3 2" xfId="3504" xr:uid="{686E9FA3-9BCD-42B4-B8F0-66F3C7DBA207}"/>
    <cellStyle name="Comma [0] 3 2 4" xfId="3310" xr:uid="{B769A95F-06C8-41BC-894B-4F31BA3100BB}"/>
    <cellStyle name="Comma [0] 3 3" xfId="2955" xr:uid="{00000000-0005-0000-0000-000052000000}"/>
    <cellStyle name="Comma [0] 3 3 2" xfId="3157" xr:uid="{00000000-0005-0000-0000-000053000000}"/>
    <cellStyle name="Comma [0] 3 3 2 2" xfId="3551" xr:uid="{F59B6454-129E-40BC-AAC6-25A9E901234E}"/>
    <cellStyle name="Comma [0] 3 3 3" xfId="3357" xr:uid="{1F9AB285-A14A-416F-8141-E2C603207003}"/>
    <cellStyle name="Comma [0] 3 4" xfId="3061" xr:uid="{00000000-0005-0000-0000-000054000000}"/>
    <cellStyle name="Comma [0] 3 4 2" xfId="3455" xr:uid="{E1DB834B-3BC6-4C28-959E-4DC445BB4933}"/>
    <cellStyle name="Comma [0] 3 5" xfId="3258" xr:uid="{71B298CF-D53B-472E-A829-64F2CD8F0DAA}"/>
    <cellStyle name="Comma [0] 4" xfId="2873" xr:uid="{00000000-0005-0000-0000-000055000000}"/>
    <cellStyle name="Comma [0] 4 2" xfId="3005" xr:uid="{00000000-0005-0000-0000-000056000000}"/>
    <cellStyle name="Comma [0] 4 2 2" xfId="3203" xr:uid="{00000000-0005-0000-0000-000057000000}"/>
    <cellStyle name="Comma [0] 4 2 2 2" xfId="3597" xr:uid="{4D9EB3EB-63E6-41E9-9ED3-2C29E453062E}"/>
    <cellStyle name="Comma [0] 4 2 3" xfId="3403" xr:uid="{6628DB8D-69A9-4D33-B4B1-74CE6D56B07F}"/>
    <cellStyle name="Comma [0] 4 3" xfId="3105" xr:uid="{00000000-0005-0000-0000-000058000000}"/>
    <cellStyle name="Comma [0] 4 3 2" xfId="3499" xr:uid="{DF6C28F4-A129-4CF9-A814-640CDE407152}"/>
    <cellStyle name="Comma [0] 4 4" xfId="3305" xr:uid="{43D59073-D7EC-4CA3-839C-7125C88B45E9}"/>
    <cellStyle name="Comma [0] 5" xfId="2950" xr:uid="{00000000-0005-0000-0000-000059000000}"/>
    <cellStyle name="Comma [0] 5 2" xfId="3152" xr:uid="{00000000-0005-0000-0000-00005A000000}"/>
    <cellStyle name="Comma [0] 5 2 2" xfId="3546" xr:uid="{5A0CE471-B3A2-46C3-A731-08C1B2F102F6}"/>
    <cellStyle name="Comma [0] 5 3" xfId="3352" xr:uid="{8577C64C-FCED-4A10-9FB0-8ED94BBA0E71}"/>
    <cellStyle name="Comma [0] 6" xfId="3056" xr:uid="{00000000-0005-0000-0000-00005B000000}"/>
    <cellStyle name="Comma [0] 6 2" xfId="3450" xr:uid="{3EEDE41D-3537-4755-98E8-ADB35107C73A}"/>
    <cellStyle name="Comma [0] 7" xfId="3253" xr:uid="{127DFE33-B960-415A-BA32-7D9D06A570C9}"/>
    <cellStyle name="Comma 10" xfId="2948" xr:uid="{00000000-0005-0000-0000-00005C000000}"/>
    <cellStyle name="Comma 10 2" xfId="3150" xr:uid="{00000000-0005-0000-0000-00005D000000}"/>
    <cellStyle name="Comma 10 2 2" xfId="3544" xr:uid="{A47717DE-F79F-4D1A-9A5B-36C3B7B27854}"/>
    <cellStyle name="Comma 10 3" xfId="3350" xr:uid="{41811188-DCA2-4240-A5DB-5A6189D8C987}"/>
    <cellStyle name="Comma 11" xfId="2996" xr:uid="{00000000-0005-0000-0000-00005E000000}"/>
    <cellStyle name="Comma 11 2" xfId="3198" xr:uid="{00000000-0005-0000-0000-00005F000000}"/>
    <cellStyle name="Comma 11 2 2" xfId="3592" xr:uid="{757CE96F-ABDD-4D50-B442-902DE6DC657E}"/>
    <cellStyle name="Comma 11 3" xfId="3398" xr:uid="{70DBABBB-119F-402A-8CC9-DC0482FBFFA7}"/>
    <cellStyle name="Comma 12" xfId="3055" xr:uid="{00000000-0005-0000-0000-000060000000}"/>
    <cellStyle name="Comma 12 2" xfId="3449" xr:uid="{3754BD33-FDF3-44F6-9B11-E310D6AA922D}"/>
    <cellStyle name="Comma 13" xfId="3252" xr:uid="{92F9E948-1094-4F18-996F-4A1958F9EC18}"/>
    <cellStyle name="Comma 14" xfId="3299" xr:uid="{BFF63ADE-0844-427B-B73D-651552F5FBBF}"/>
    <cellStyle name="Comma 15" xfId="3251" xr:uid="{82443CCF-3B38-4F63-96C2-ADFA6A830B42}"/>
    <cellStyle name="Comma 16" xfId="3647" xr:uid="{D5365CE7-828A-4EBF-8BD4-2072E1D10DAC}"/>
    <cellStyle name="Comma 2" xfId="76" xr:uid="{00000000-0005-0000-0000-000061000000}"/>
    <cellStyle name="Comma 2 2" xfId="77" xr:uid="{00000000-0005-0000-0000-000062000000}"/>
    <cellStyle name="Comma 2 2 2" xfId="78" xr:uid="{00000000-0005-0000-0000-000063000000}"/>
    <cellStyle name="Comma 2 2 2 2" xfId="2881" xr:uid="{00000000-0005-0000-0000-000064000000}"/>
    <cellStyle name="Comma 2 2 2 2 2" xfId="3013" xr:uid="{00000000-0005-0000-0000-000065000000}"/>
    <cellStyle name="Comma 2 2 2 2 2 2" xfId="3211" xr:uid="{00000000-0005-0000-0000-000066000000}"/>
    <cellStyle name="Comma 2 2 2 2 2 2 2" xfId="3605" xr:uid="{8163B48B-5973-41C8-AD45-29E03060DFDF}"/>
    <cellStyle name="Comma 2 2 2 2 2 3" xfId="3411" xr:uid="{F2F30D9E-A967-4180-AC52-172ECE95E57E}"/>
    <cellStyle name="Comma 2 2 2 2 3" xfId="3113" xr:uid="{00000000-0005-0000-0000-000067000000}"/>
    <cellStyle name="Comma 2 2 2 2 3 2" xfId="3507" xr:uid="{8CECE1DB-4719-4D31-99A4-35FBB6E3E9B6}"/>
    <cellStyle name="Comma 2 2 2 2 4" xfId="3313" xr:uid="{73C854A6-3998-4D42-A212-14CCF05192E0}"/>
    <cellStyle name="Comma 2 2 2 3" xfId="2958" xr:uid="{00000000-0005-0000-0000-000068000000}"/>
    <cellStyle name="Comma 2 2 2 3 2" xfId="3160" xr:uid="{00000000-0005-0000-0000-000069000000}"/>
    <cellStyle name="Comma 2 2 2 3 2 2" xfId="3554" xr:uid="{1F93950A-EC67-42AC-ADC4-0E24E6D3067E}"/>
    <cellStyle name="Comma 2 2 2 3 3" xfId="3360" xr:uid="{948208D6-8970-4D4F-8971-3A61803FD152}"/>
    <cellStyle name="Comma 2 2 2 4" xfId="3064" xr:uid="{00000000-0005-0000-0000-00006A000000}"/>
    <cellStyle name="Comma 2 2 2 4 2" xfId="3458" xr:uid="{8880E794-CC6B-4A05-BDB6-3ECF31BFCF88}"/>
    <cellStyle name="Comma 2 2 2 5" xfId="3261" xr:uid="{8AFBB27F-34B6-48A1-AF11-8D0F5353ABD1}"/>
    <cellStyle name="Comma 2 2 3" xfId="2880" xr:uid="{00000000-0005-0000-0000-00006B000000}"/>
    <cellStyle name="Comma 2 2 3 2" xfId="3012" xr:uid="{00000000-0005-0000-0000-00006C000000}"/>
    <cellStyle name="Comma 2 2 3 2 2" xfId="3210" xr:uid="{00000000-0005-0000-0000-00006D000000}"/>
    <cellStyle name="Comma 2 2 3 2 2 2" xfId="3604" xr:uid="{9F4E3A10-0D6F-4DD8-85B3-78FBD6D4D96F}"/>
    <cellStyle name="Comma 2 2 3 2 3" xfId="3410" xr:uid="{34E16419-46E9-4360-BC24-E782B6F64683}"/>
    <cellStyle name="Comma 2 2 3 3" xfId="3112" xr:uid="{00000000-0005-0000-0000-00006E000000}"/>
    <cellStyle name="Comma 2 2 3 3 2" xfId="3506" xr:uid="{C5F35194-43DB-47E1-813F-3D99249500BD}"/>
    <cellStyle name="Comma 2 2 3 4" xfId="3312" xr:uid="{CEFB9132-E9DB-47D6-A686-CD4F8C5E688C}"/>
    <cellStyle name="Comma 2 2 4" xfId="2957" xr:uid="{00000000-0005-0000-0000-00006F000000}"/>
    <cellStyle name="Comma 2 2 4 2" xfId="3159" xr:uid="{00000000-0005-0000-0000-000070000000}"/>
    <cellStyle name="Comma 2 2 4 2 2" xfId="3553" xr:uid="{DAA63937-C5E9-444C-B32C-EC65A4B2784D}"/>
    <cellStyle name="Comma 2 2 4 3" xfId="3359" xr:uid="{B6E3CDE9-6C03-4DE3-8BBA-B72B2317B20D}"/>
    <cellStyle name="Comma 2 2 5" xfId="3063" xr:uid="{00000000-0005-0000-0000-000071000000}"/>
    <cellStyle name="Comma 2 2 5 2" xfId="3457" xr:uid="{4ED7B66A-DC89-43EC-9C1D-0AE62890AF35}"/>
    <cellStyle name="Comma 2 2 6" xfId="3260" xr:uid="{A04B579F-14BE-47C3-8646-6D24CC851D20}"/>
    <cellStyle name="Comma 2 3" xfId="79" xr:uid="{00000000-0005-0000-0000-000072000000}"/>
    <cellStyle name="Comma 2 3 2" xfId="2882" xr:uid="{00000000-0005-0000-0000-000073000000}"/>
    <cellStyle name="Comma 2 3 2 2" xfId="3014" xr:uid="{00000000-0005-0000-0000-000074000000}"/>
    <cellStyle name="Comma 2 3 2 2 2" xfId="3212" xr:uid="{00000000-0005-0000-0000-000075000000}"/>
    <cellStyle name="Comma 2 3 2 2 2 2" xfId="3606" xr:uid="{C85D74F7-8554-4C87-9D97-AC2CD5F339B8}"/>
    <cellStyle name="Comma 2 3 2 2 3" xfId="3412" xr:uid="{DB1978B3-E4EB-4739-8052-897832B4DA0E}"/>
    <cellStyle name="Comma 2 3 2 3" xfId="3114" xr:uid="{00000000-0005-0000-0000-000076000000}"/>
    <cellStyle name="Comma 2 3 2 3 2" xfId="3508" xr:uid="{9DBFD9E2-9D23-4055-B65E-E906D1263C24}"/>
    <cellStyle name="Comma 2 3 2 4" xfId="3314" xr:uid="{91D520D6-D99E-4B2C-88BB-A5FD5A5FCE8B}"/>
    <cellStyle name="Comma 2 3 3" xfId="2959" xr:uid="{00000000-0005-0000-0000-000077000000}"/>
    <cellStyle name="Comma 2 3 3 2" xfId="3161" xr:uid="{00000000-0005-0000-0000-000078000000}"/>
    <cellStyle name="Comma 2 3 3 2 2" xfId="3555" xr:uid="{80F909EF-66B9-43B0-92CC-7B72973F6795}"/>
    <cellStyle name="Comma 2 3 3 3" xfId="3361" xr:uid="{E842B6B4-1D60-4E5A-B577-F2B85032AA04}"/>
    <cellStyle name="Comma 2 3 4" xfId="3065" xr:uid="{00000000-0005-0000-0000-000079000000}"/>
    <cellStyle name="Comma 2 3 4 2" xfId="3459" xr:uid="{3F97DF7C-FC8F-4D80-BDF2-390F4BA94E03}"/>
    <cellStyle name="Comma 2 3 5" xfId="3262" xr:uid="{22CAA761-F257-4A11-890A-F78E3C9EE548}"/>
    <cellStyle name="Comma 2 4" xfId="2879" xr:uid="{00000000-0005-0000-0000-00007A000000}"/>
    <cellStyle name="Comma 2 4 2" xfId="3011" xr:uid="{00000000-0005-0000-0000-00007B000000}"/>
    <cellStyle name="Comma 2 4 2 2" xfId="3209" xr:uid="{00000000-0005-0000-0000-00007C000000}"/>
    <cellStyle name="Comma 2 4 2 2 2" xfId="3603" xr:uid="{9B689765-91F7-4ED1-A3DA-5A2F5FDC4A1A}"/>
    <cellStyle name="Comma 2 4 2 3" xfId="3409" xr:uid="{394BE01F-F308-4E13-9428-89F8B39B6BF8}"/>
    <cellStyle name="Comma 2 4 3" xfId="3111" xr:uid="{00000000-0005-0000-0000-00007D000000}"/>
    <cellStyle name="Comma 2 4 3 2" xfId="3505" xr:uid="{492AB13D-6316-4A64-AA1D-B37B83A559BB}"/>
    <cellStyle name="Comma 2 4 4" xfId="3311" xr:uid="{150F3C4E-B945-42C5-A1EC-64CAAEB04D94}"/>
    <cellStyle name="Comma 2 5" xfId="2956" xr:uid="{00000000-0005-0000-0000-00007E000000}"/>
    <cellStyle name="Comma 2 5 2" xfId="3158" xr:uid="{00000000-0005-0000-0000-00007F000000}"/>
    <cellStyle name="Comma 2 5 2 2" xfId="3552" xr:uid="{7E6DDC74-8A85-4DC0-A789-0D932A6106E5}"/>
    <cellStyle name="Comma 2 5 3" xfId="3358" xr:uid="{3D8E3A09-1454-4CA5-B421-C116C606985D}"/>
    <cellStyle name="Comma 2 6" xfId="3062" xr:uid="{00000000-0005-0000-0000-000080000000}"/>
    <cellStyle name="Comma 2 6 2" xfId="3456" xr:uid="{44CA970E-C612-4129-BEF4-959D17406332}"/>
    <cellStyle name="Comma 2 7" xfId="3259" xr:uid="{A3703842-F756-4039-AE0C-788F8F934D98}"/>
    <cellStyle name="Comma 3" xfId="80" xr:uid="{00000000-0005-0000-0000-000081000000}"/>
    <cellStyle name="Comma 3 2" xfId="2883" xr:uid="{00000000-0005-0000-0000-000082000000}"/>
    <cellStyle name="Comma 3 2 2" xfId="3015" xr:uid="{00000000-0005-0000-0000-000083000000}"/>
    <cellStyle name="Comma 3 2 2 2" xfId="3213" xr:uid="{00000000-0005-0000-0000-000084000000}"/>
    <cellStyle name="Comma 3 2 2 2 2" xfId="3607" xr:uid="{41591448-4C96-47C8-A3C7-630352D405F8}"/>
    <cellStyle name="Comma 3 2 2 3" xfId="3413" xr:uid="{43D3646C-66FE-4C60-A95E-79DE5BA97962}"/>
    <cellStyle name="Comma 3 2 3" xfId="3115" xr:uid="{00000000-0005-0000-0000-000085000000}"/>
    <cellStyle name="Comma 3 2 3 2" xfId="3509" xr:uid="{4BDD44D0-5F1F-47A0-8A39-1CE8F568DB0E}"/>
    <cellStyle name="Comma 3 2 4" xfId="3315" xr:uid="{B5C87F31-2F6B-46AE-9C84-FFA77E44D6B7}"/>
    <cellStyle name="Comma 3 3" xfId="2960" xr:uid="{00000000-0005-0000-0000-000086000000}"/>
    <cellStyle name="Comma 3 3 2" xfId="3162" xr:uid="{00000000-0005-0000-0000-000087000000}"/>
    <cellStyle name="Comma 3 3 2 2" xfId="3556" xr:uid="{6EB87040-5618-4776-99A9-13F30C1F1226}"/>
    <cellStyle name="Comma 3 3 3" xfId="3362" xr:uid="{D88393AD-5D79-45C1-B8BD-B044E6FDE734}"/>
    <cellStyle name="Comma 3 4" xfId="3066" xr:uid="{00000000-0005-0000-0000-000088000000}"/>
    <cellStyle name="Comma 3 4 2" xfId="3460" xr:uid="{A7231501-AC39-4294-A61E-D77C77C1C7F7}"/>
    <cellStyle name="Comma 3 5" xfId="3263" xr:uid="{1E23C616-2D5D-44CC-8B56-C85CEF2F41F2}"/>
    <cellStyle name="Comma 4" xfId="81" xr:uid="{00000000-0005-0000-0000-000089000000}"/>
    <cellStyle name="Comma 4 2" xfId="2884" xr:uid="{00000000-0005-0000-0000-00008A000000}"/>
    <cellStyle name="Comma 4 2 2" xfId="3016" xr:uid="{00000000-0005-0000-0000-00008B000000}"/>
    <cellStyle name="Comma 4 2 2 2" xfId="3214" xr:uid="{00000000-0005-0000-0000-00008C000000}"/>
    <cellStyle name="Comma 4 2 2 2 2" xfId="3608" xr:uid="{485962A1-C2A7-438D-BCB8-0890403DEFFF}"/>
    <cellStyle name="Comma 4 2 2 3" xfId="3414" xr:uid="{1C2B0543-D769-4E8F-A1C1-4860FB20647E}"/>
    <cellStyle name="Comma 4 2 3" xfId="3116" xr:uid="{00000000-0005-0000-0000-00008D000000}"/>
    <cellStyle name="Comma 4 2 3 2" xfId="3510" xr:uid="{BC3D6EA2-7BF6-470F-BD19-96583DB16B64}"/>
    <cellStyle name="Comma 4 2 4" xfId="3316" xr:uid="{E5AE4D0A-F04E-427B-8739-1BAF58D90CA0}"/>
    <cellStyle name="Comma 4 3" xfId="2961" xr:uid="{00000000-0005-0000-0000-00008E000000}"/>
    <cellStyle name="Comma 4 3 2" xfId="3163" xr:uid="{00000000-0005-0000-0000-00008F000000}"/>
    <cellStyle name="Comma 4 3 2 2" xfId="3557" xr:uid="{E37E2697-9DF8-4321-AAC1-992E5AC4BEBB}"/>
    <cellStyle name="Comma 4 3 3" xfId="3363" xr:uid="{C0B277A1-16DD-4A80-A1A2-C088833C8792}"/>
    <cellStyle name="Comma 4 4" xfId="3067" xr:uid="{00000000-0005-0000-0000-000090000000}"/>
    <cellStyle name="Comma 4 4 2" xfId="3461" xr:uid="{240724FF-CBA9-4B4A-BFC8-0D0C453B3B25}"/>
    <cellStyle name="Comma 4 5" xfId="3264" xr:uid="{68895A20-B17B-470D-8934-491A013FE6CC}"/>
    <cellStyle name="Comma 5" xfId="82" xr:uid="{00000000-0005-0000-0000-000091000000}"/>
    <cellStyle name="Comma 5 2" xfId="2885" xr:uid="{00000000-0005-0000-0000-000092000000}"/>
    <cellStyle name="Comma 5 2 2" xfId="3017" xr:uid="{00000000-0005-0000-0000-000093000000}"/>
    <cellStyle name="Comma 5 2 2 2" xfId="3215" xr:uid="{00000000-0005-0000-0000-000094000000}"/>
    <cellStyle name="Comma 5 2 2 2 2" xfId="3609" xr:uid="{A6CD54DA-941E-4399-BAFB-A33796F34EC2}"/>
    <cellStyle name="Comma 5 2 2 3" xfId="3415" xr:uid="{82726A77-9419-4F44-B37E-C2F64F94F4E4}"/>
    <cellStyle name="Comma 5 2 3" xfId="3117" xr:uid="{00000000-0005-0000-0000-000095000000}"/>
    <cellStyle name="Comma 5 2 3 2" xfId="3511" xr:uid="{6AEEE6C5-9A25-4647-8B30-EB938FFCF443}"/>
    <cellStyle name="Comma 5 2 4" xfId="3317" xr:uid="{FAA6620D-85EF-49D5-B2CA-F292F809A805}"/>
    <cellStyle name="Comma 5 3" xfId="2962" xr:uid="{00000000-0005-0000-0000-000096000000}"/>
    <cellStyle name="Comma 5 3 2" xfId="3164" xr:uid="{00000000-0005-0000-0000-000097000000}"/>
    <cellStyle name="Comma 5 3 2 2" xfId="3558" xr:uid="{F54CF572-7407-46FD-BB9E-37C7F7273364}"/>
    <cellStyle name="Comma 5 3 3" xfId="3364" xr:uid="{13E1F556-C74E-476B-AA0C-82B12346CB1F}"/>
    <cellStyle name="Comma 5 4" xfId="3068" xr:uid="{00000000-0005-0000-0000-000098000000}"/>
    <cellStyle name="Comma 5 4 2" xfId="3462" xr:uid="{0590CF63-0CE9-4723-85B6-C3723B96DC62}"/>
    <cellStyle name="Comma 5 5" xfId="3265" xr:uid="{52ED7D9D-835D-4908-A8C6-A17C865E3063}"/>
    <cellStyle name="Comma 6" xfId="2872" xr:uid="{00000000-0005-0000-0000-000099000000}"/>
    <cellStyle name="Comma 6 2" xfId="3004" xr:uid="{00000000-0005-0000-0000-00009A000000}"/>
    <cellStyle name="Comma 6 2 2" xfId="3202" xr:uid="{00000000-0005-0000-0000-00009B000000}"/>
    <cellStyle name="Comma 6 2 2 2" xfId="3596" xr:uid="{1E374150-5E05-476D-8CEA-E35423E57EB9}"/>
    <cellStyle name="Comma 6 2 3" xfId="3402" xr:uid="{B429CD88-F3E5-41ED-9A13-0F9A3859E53B}"/>
    <cellStyle name="Comma 6 3" xfId="3104" xr:uid="{00000000-0005-0000-0000-00009C000000}"/>
    <cellStyle name="Comma 6 3 2" xfId="3498" xr:uid="{4BB015EE-E5B0-47BC-AED2-2D6D8EB78A63}"/>
    <cellStyle name="Comma 6 4" xfId="3304" xr:uid="{82958CCC-A214-4930-9130-B037243A8FC6}"/>
    <cellStyle name="Comma 7" xfId="2942" xr:uid="{00000000-0005-0000-0000-00009D000000}"/>
    <cellStyle name="Comma 7 2" xfId="3048" xr:uid="{00000000-0005-0000-0000-00009E000000}"/>
    <cellStyle name="Comma 7 2 2" xfId="3246" xr:uid="{00000000-0005-0000-0000-00009F000000}"/>
    <cellStyle name="Comma 7 2 2 2" xfId="3640" xr:uid="{F8DB41A9-8324-406C-ACAC-56EF6D33D4C6}"/>
    <cellStyle name="Comma 7 2 3" xfId="3446" xr:uid="{36E9E1E6-ADCE-458D-A4F1-B8E70D55675B}"/>
    <cellStyle name="Comma 7 3" xfId="3148" xr:uid="{00000000-0005-0000-0000-0000A0000000}"/>
    <cellStyle name="Comma 7 3 2" xfId="3542" xr:uid="{20FDDB83-2D49-4A6B-9551-3C41702E3358}"/>
    <cellStyle name="Comma 7 4" xfId="3348" xr:uid="{9132E6B3-597D-49B8-8C57-78485744D8AD}"/>
    <cellStyle name="Comma 8" xfId="2949" xr:uid="{00000000-0005-0000-0000-0000A1000000}"/>
    <cellStyle name="Comma 8 2" xfId="3151" xr:uid="{00000000-0005-0000-0000-0000A2000000}"/>
    <cellStyle name="Comma 8 2 2" xfId="3545" xr:uid="{9BF297FE-1103-4D3B-9E6E-ACE6C2029973}"/>
    <cellStyle name="Comma 8 3" xfId="3351" xr:uid="{4FBF378E-24A9-46C9-8782-6F5A4394C6BA}"/>
    <cellStyle name="Comma 9" xfId="2999" xr:uid="{00000000-0005-0000-0000-0000A3000000}"/>
    <cellStyle name="Comma 9 2" xfId="3199" xr:uid="{00000000-0005-0000-0000-0000A4000000}"/>
    <cellStyle name="Comma 9 2 2" xfId="3593" xr:uid="{DFB147FD-9EA9-45B1-90D8-7B7C180B3DBB}"/>
    <cellStyle name="Comma 9 3" xfId="3399" xr:uid="{01E951ED-88FB-4294-B6A2-79094054EB2F}"/>
    <cellStyle name="Currency" xfId="83" xr:uid="{00000000-0005-0000-0000-0000A5000000}"/>
    <cellStyle name="Currency [0]" xfId="84" xr:uid="{00000000-0005-0000-0000-0000A6000000}"/>
    <cellStyle name="Currency [0] 2" xfId="85" xr:uid="{00000000-0005-0000-0000-0000A7000000}"/>
    <cellStyle name="Currency [0] 2 2" xfId="86" xr:uid="{00000000-0005-0000-0000-0000A8000000}"/>
    <cellStyle name="Currency [0] 2 2 2" xfId="87" xr:uid="{00000000-0005-0000-0000-0000A9000000}"/>
    <cellStyle name="Currency [0] 2 2 2 2" xfId="88" xr:uid="{00000000-0005-0000-0000-0000AA000000}"/>
    <cellStyle name="Currency [0] 2 2 3" xfId="89" xr:uid="{00000000-0005-0000-0000-0000AB000000}"/>
    <cellStyle name="Currency [0] 2 2 3 2" xfId="90" xr:uid="{00000000-0005-0000-0000-0000AC000000}"/>
    <cellStyle name="Currency [0] 2 2 4" xfId="91" xr:uid="{00000000-0005-0000-0000-0000AD000000}"/>
    <cellStyle name="Currency [0] 2 2 4 2" xfId="92" xr:uid="{00000000-0005-0000-0000-0000AE000000}"/>
    <cellStyle name="Currency [0] 2 2 5" xfId="93" xr:uid="{00000000-0005-0000-0000-0000AF000000}"/>
    <cellStyle name="Currency [0] 2 3" xfId="94" xr:uid="{00000000-0005-0000-0000-0000B0000000}"/>
    <cellStyle name="Currency [0] 2 3 2" xfId="95" xr:uid="{00000000-0005-0000-0000-0000B1000000}"/>
    <cellStyle name="Currency [0] 2 4" xfId="96" xr:uid="{00000000-0005-0000-0000-0000B2000000}"/>
    <cellStyle name="Currency [0] 2 4 2" xfId="97" xr:uid="{00000000-0005-0000-0000-0000B3000000}"/>
    <cellStyle name="Currency [0] 2 5" xfId="98" xr:uid="{00000000-0005-0000-0000-0000B4000000}"/>
    <cellStyle name="Currency [0] 2 5 2" xfId="99" xr:uid="{00000000-0005-0000-0000-0000B5000000}"/>
    <cellStyle name="Currency [0] 2 6" xfId="100" xr:uid="{00000000-0005-0000-0000-0000B6000000}"/>
    <cellStyle name="Currency [0] 3" xfId="101" xr:uid="{00000000-0005-0000-0000-0000B7000000}"/>
    <cellStyle name="Currency [0] 3 2" xfId="102" xr:uid="{00000000-0005-0000-0000-0000B8000000}"/>
    <cellStyle name="Currency [0] 3 2 2" xfId="103" xr:uid="{00000000-0005-0000-0000-0000B9000000}"/>
    <cellStyle name="Currency [0] 3 3" xfId="104" xr:uid="{00000000-0005-0000-0000-0000BA000000}"/>
    <cellStyle name="Currency [0] 3 3 2" xfId="105" xr:uid="{00000000-0005-0000-0000-0000BB000000}"/>
    <cellStyle name="Currency [0] 3 4" xfId="106" xr:uid="{00000000-0005-0000-0000-0000BC000000}"/>
    <cellStyle name="Currency [0] 3 4 2" xfId="107" xr:uid="{00000000-0005-0000-0000-0000BD000000}"/>
    <cellStyle name="Currency [0] 3 5" xfId="108" xr:uid="{00000000-0005-0000-0000-0000BE000000}"/>
    <cellStyle name="Currency [0] 4" xfId="109" xr:uid="{00000000-0005-0000-0000-0000BF000000}"/>
    <cellStyle name="Currency [0] 4 2" xfId="110" xr:uid="{00000000-0005-0000-0000-0000C0000000}"/>
    <cellStyle name="Currency [0] 5" xfId="111" xr:uid="{00000000-0005-0000-0000-0000C1000000}"/>
    <cellStyle name="Currency [0] 5 2" xfId="112" xr:uid="{00000000-0005-0000-0000-0000C2000000}"/>
    <cellStyle name="Currency [0] 6" xfId="113" xr:uid="{00000000-0005-0000-0000-0000C3000000}"/>
    <cellStyle name="Currency [0] 6 2" xfId="114" xr:uid="{00000000-0005-0000-0000-0000C4000000}"/>
    <cellStyle name="Currency [0] 7" xfId="115" xr:uid="{00000000-0005-0000-0000-0000C5000000}"/>
    <cellStyle name="Currency 10" xfId="116" xr:uid="{00000000-0005-0000-0000-0000C6000000}"/>
    <cellStyle name="Currency 10 2" xfId="117" xr:uid="{00000000-0005-0000-0000-0000C7000000}"/>
    <cellStyle name="Currency 11" xfId="118" xr:uid="{00000000-0005-0000-0000-0000C8000000}"/>
    <cellStyle name="Currency 11 2" xfId="119" xr:uid="{00000000-0005-0000-0000-0000C9000000}"/>
    <cellStyle name="Currency 12" xfId="120" xr:uid="{00000000-0005-0000-0000-0000CA000000}"/>
    <cellStyle name="Currency 12 2" xfId="121" xr:uid="{00000000-0005-0000-0000-0000CB000000}"/>
    <cellStyle name="Currency 13" xfId="122" xr:uid="{00000000-0005-0000-0000-0000CC000000}"/>
    <cellStyle name="Currency 13 2" xfId="123" xr:uid="{00000000-0005-0000-0000-0000CD000000}"/>
    <cellStyle name="Currency 14" xfId="124" xr:uid="{00000000-0005-0000-0000-0000CE000000}"/>
    <cellStyle name="Currency 15" xfId="125" xr:uid="{00000000-0005-0000-0000-0000CF000000}"/>
    <cellStyle name="Currency 2" xfId="126" xr:uid="{00000000-0005-0000-0000-0000D0000000}"/>
    <cellStyle name="Currency 2 2" xfId="127" xr:uid="{00000000-0005-0000-0000-0000D1000000}"/>
    <cellStyle name="Currency 2 2 2" xfId="128" xr:uid="{00000000-0005-0000-0000-0000D2000000}"/>
    <cellStyle name="Currency 2 2 2 2" xfId="129" xr:uid="{00000000-0005-0000-0000-0000D3000000}"/>
    <cellStyle name="Currency 2 2 3" xfId="130" xr:uid="{00000000-0005-0000-0000-0000D4000000}"/>
    <cellStyle name="Currency 2 2 3 2" xfId="131" xr:uid="{00000000-0005-0000-0000-0000D5000000}"/>
    <cellStyle name="Currency 2 2 4" xfId="132" xr:uid="{00000000-0005-0000-0000-0000D6000000}"/>
    <cellStyle name="Currency 2 2 4 2" xfId="133" xr:uid="{00000000-0005-0000-0000-0000D7000000}"/>
    <cellStyle name="Currency 2 2 5" xfId="134" xr:uid="{00000000-0005-0000-0000-0000D8000000}"/>
    <cellStyle name="Currency 2 3" xfId="135" xr:uid="{00000000-0005-0000-0000-0000D9000000}"/>
    <cellStyle name="Currency 2 3 2" xfId="136" xr:uid="{00000000-0005-0000-0000-0000DA000000}"/>
    <cellStyle name="Currency 2 4" xfId="137" xr:uid="{00000000-0005-0000-0000-0000DB000000}"/>
    <cellStyle name="Currency 2 4 2" xfId="138" xr:uid="{00000000-0005-0000-0000-0000DC000000}"/>
    <cellStyle name="Currency 2 5" xfId="139" xr:uid="{00000000-0005-0000-0000-0000DD000000}"/>
    <cellStyle name="Currency 2 5 2" xfId="140" xr:uid="{00000000-0005-0000-0000-0000DE000000}"/>
    <cellStyle name="Currency 2 6" xfId="141" xr:uid="{00000000-0005-0000-0000-0000DF000000}"/>
    <cellStyle name="Currency 3" xfId="142" xr:uid="{00000000-0005-0000-0000-0000E0000000}"/>
    <cellStyle name="Currency 3 2" xfId="143" xr:uid="{00000000-0005-0000-0000-0000E1000000}"/>
    <cellStyle name="Currency 3 2 2" xfId="144" xr:uid="{00000000-0005-0000-0000-0000E2000000}"/>
    <cellStyle name="Currency 3 3" xfId="145" xr:uid="{00000000-0005-0000-0000-0000E3000000}"/>
    <cellStyle name="Currency 3 3 2" xfId="146" xr:uid="{00000000-0005-0000-0000-0000E4000000}"/>
    <cellStyle name="Currency 3 4" xfId="147" xr:uid="{00000000-0005-0000-0000-0000E5000000}"/>
    <cellStyle name="Currency 3 4 2" xfId="148" xr:uid="{00000000-0005-0000-0000-0000E6000000}"/>
    <cellStyle name="Currency 3 5" xfId="149" xr:uid="{00000000-0005-0000-0000-0000E7000000}"/>
    <cellStyle name="Currency 4" xfId="150" xr:uid="{00000000-0005-0000-0000-0000E8000000}"/>
    <cellStyle name="Currency 4 2" xfId="151" xr:uid="{00000000-0005-0000-0000-0000E9000000}"/>
    <cellStyle name="Currency 4 2 2" xfId="152" xr:uid="{00000000-0005-0000-0000-0000EA000000}"/>
    <cellStyle name="Currency 4 3" xfId="153" xr:uid="{00000000-0005-0000-0000-0000EB000000}"/>
    <cellStyle name="Currency 4 3 2" xfId="154" xr:uid="{00000000-0005-0000-0000-0000EC000000}"/>
    <cellStyle name="Currency 4 4" xfId="155" xr:uid="{00000000-0005-0000-0000-0000ED000000}"/>
    <cellStyle name="Currency 4 4 2" xfId="156" xr:uid="{00000000-0005-0000-0000-0000EE000000}"/>
    <cellStyle name="Currency 4 5" xfId="157" xr:uid="{00000000-0005-0000-0000-0000EF000000}"/>
    <cellStyle name="Currency 5" xfId="158" xr:uid="{00000000-0005-0000-0000-0000F0000000}"/>
    <cellStyle name="Currency 5 2" xfId="159" xr:uid="{00000000-0005-0000-0000-0000F1000000}"/>
    <cellStyle name="Currency 5 2 2" xfId="160" xr:uid="{00000000-0005-0000-0000-0000F2000000}"/>
    <cellStyle name="Currency 5 3" xfId="161" xr:uid="{00000000-0005-0000-0000-0000F3000000}"/>
    <cellStyle name="Currency 5 3 2" xfId="162" xr:uid="{00000000-0005-0000-0000-0000F4000000}"/>
    <cellStyle name="Currency 5 4" xfId="163" xr:uid="{00000000-0005-0000-0000-0000F5000000}"/>
    <cellStyle name="Currency 5 4 2" xfId="164" xr:uid="{00000000-0005-0000-0000-0000F6000000}"/>
    <cellStyle name="Currency 5 5" xfId="165" xr:uid="{00000000-0005-0000-0000-0000F7000000}"/>
    <cellStyle name="Currency 6" xfId="166" xr:uid="{00000000-0005-0000-0000-0000F8000000}"/>
    <cellStyle name="Currency 6 2" xfId="167" xr:uid="{00000000-0005-0000-0000-0000F9000000}"/>
    <cellStyle name="Currency 7" xfId="168" xr:uid="{00000000-0005-0000-0000-0000FA000000}"/>
    <cellStyle name="Currency 7 2" xfId="169" xr:uid="{00000000-0005-0000-0000-0000FB000000}"/>
    <cellStyle name="Currency 8" xfId="170" xr:uid="{00000000-0005-0000-0000-0000FC000000}"/>
    <cellStyle name="Currency 8 2" xfId="171" xr:uid="{00000000-0005-0000-0000-0000FD000000}"/>
    <cellStyle name="Currency 9" xfId="172" xr:uid="{00000000-0005-0000-0000-0000FE000000}"/>
    <cellStyle name="Currency 9 2" xfId="173" xr:uid="{00000000-0005-0000-0000-0000FF000000}"/>
    <cellStyle name="DateStyle" xfId="174" xr:uid="{00000000-0005-0000-0000-000000010000}"/>
    <cellStyle name="DateTimeStyle" xfId="175" xr:uid="{00000000-0005-0000-0000-000001010000}"/>
    <cellStyle name="Decimal" xfId="176" xr:uid="{00000000-0005-0000-0000-000002010000}"/>
    <cellStyle name="DecimalWithBorder" xfId="177" xr:uid="{00000000-0005-0000-0000-000003010000}"/>
    <cellStyle name="DecimalWithBorder 2" xfId="178" xr:uid="{00000000-0005-0000-0000-000004010000}"/>
    <cellStyle name="DecimalWithBorder 2 2" xfId="179" xr:uid="{00000000-0005-0000-0000-000005010000}"/>
    <cellStyle name="DecimalWithBorder 2 3" xfId="180" xr:uid="{00000000-0005-0000-0000-000006010000}"/>
    <cellStyle name="DecimalWithBorder 2 4" xfId="181" xr:uid="{00000000-0005-0000-0000-000007010000}"/>
    <cellStyle name="DecimalWithBorder 3" xfId="182" xr:uid="{00000000-0005-0000-0000-000008010000}"/>
    <cellStyle name="DecimalWithBorder 4" xfId="183" xr:uid="{00000000-0005-0000-0000-000009010000}"/>
    <cellStyle name="DecimalWithBorder 5" xfId="184" xr:uid="{00000000-0005-0000-0000-00000A010000}"/>
    <cellStyle name="Énfasis1 2" xfId="185" xr:uid="{00000000-0005-0000-0000-00000B010000}"/>
    <cellStyle name="Énfasis1 2 2" xfId="186" xr:uid="{00000000-0005-0000-0000-00000C010000}"/>
    <cellStyle name="EuroCurrency" xfId="187" xr:uid="{00000000-0005-0000-0000-00000D010000}"/>
    <cellStyle name="EuroCurrencyWithBorder" xfId="188" xr:uid="{00000000-0005-0000-0000-00000E010000}"/>
    <cellStyle name="EuroCurrencyWithBorder 2" xfId="189" xr:uid="{00000000-0005-0000-0000-00000F010000}"/>
    <cellStyle name="EuroCurrencyWithBorder 2 2" xfId="190" xr:uid="{00000000-0005-0000-0000-000010010000}"/>
    <cellStyle name="EuroCurrencyWithBorder 2 3" xfId="191" xr:uid="{00000000-0005-0000-0000-000011010000}"/>
    <cellStyle name="EuroCurrencyWithBorder 2 4" xfId="192" xr:uid="{00000000-0005-0000-0000-000012010000}"/>
    <cellStyle name="EuroCurrencyWithBorder 3" xfId="193" xr:uid="{00000000-0005-0000-0000-000013010000}"/>
    <cellStyle name="EuroCurrencyWithBorder 4" xfId="194" xr:uid="{00000000-0005-0000-0000-000014010000}"/>
    <cellStyle name="EuroCurrencyWithBorder 5" xfId="195" xr:uid="{00000000-0005-0000-0000-000015010000}"/>
    <cellStyle name="HeaderStyle" xfId="196" xr:uid="{00000000-0005-0000-0000-000016010000}"/>
    <cellStyle name="HeaderSubTop" xfId="197" xr:uid="{00000000-0005-0000-0000-000017010000}"/>
    <cellStyle name="HeaderSubTopNoBold" xfId="198" xr:uid="{00000000-0005-0000-0000-000018010000}"/>
    <cellStyle name="HeaderTopBuyer" xfId="199" xr:uid="{00000000-0005-0000-0000-000019010000}"/>
    <cellStyle name="HeaderTopStyle" xfId="200" xr:uid="{00000000-0005-0000-0000-00001A010000}"/>
    <cellStyle name="HeaderTopStyleAlignRight" xfId="201" xr:uid="{00000000-0005-0000-0000-00001B010000}"/>
    <cellStyle name="MainTitle" xfId="202" xr:uid="{00000000-0005-0000-0000-00001C010000}"/>
    <cellStyle name="MainTitle 2" xfId="203" xr:uid="{00000000-0005-0000-0000-00001D010000}"/>
    <cellStyle name="MainTitle 2 2" xfId="204" xr:uid="{00000000-0005-0000-0000-00001E010000}"/>
    <cellStyle name="MainTitle 2 3" xfId="205" xr:uid="{00000000-0005-0000-0000-00001F010000}"/>
    <cellStyle name="MainTitle 2 4" xfId="206" xr:uid="{00000000-0005-0000-0000-000020010000}"/>
    <cellStyle name="MainTitle 3" xfId="207" xr:uid="{00000000-0005-0000-0000-000021010000}"/>
    <cellStyle name="MainTitle 4" xfId="208" xr:uid="{00000000-0005-0000-0000-000022010000}"/>
    <cellStyle name="MainTitle 5" xfId="209" xr:uid="{00000000-0005-0000-0000-000023010000}"/>
    <cellStyle name="Millares" xfId="3" builtinId="3"/>
    <cellStyle name="Millares [0]" xfId="2866" builtinId="6"/>
    <cellStyle name="Millares [0] 2" xfId="2945" xr:uid="{00000000-0005-0000-0000-000026010000}"/>
    <cellStyle name="Millares [0] 2 2" xfId="3049" xr:uid="{00000000-0005-0000-0000-000027010000}"/>
    <cellStyle name="Millares [0] 2 2 2" xfId="3247" xr:uid="{00000000-0005-0000-0000-000028010000}"/>
    <cellStyle name="Millares [0] 2 2 2 2" xfId="3641" xr:uid="{0DEBEA4B-D999-4BC1-AFC9-5E6B5B9FB278}"/>
    <cellStyle name="Millares [0] 2 2 3" xfId="3447" xr:uid="{0A5297EF-9F43-409C-B58F-23FBDF445950}"/>
    <cellStyle name="Millares [0] 2 3" xfId="3052" xr:uid="{00000000-0005-0000-0000-000029010000}"/>
    <cellStyle name="Millares [0] 2 3 2" xfId="3248" xr:uid="{00000000-0005-0000-0000-00002A010000}"/>
    <cellStyle name="Millares [0] 2 3 2 2" xfId="3642" xr:uid="{259BB15C-52C3-4164-8EA3-1A938E07C155}"/>
    <cellStyle name="Millares [0] 2 3 3" xfId="3448" xr:uid="{83E514CB-F646-409E-B585-0C710FC62898}"/>
    <cellStyle name="Millares [0] 2 4" xfId="3149" xr:uid="{00000000-0005-0000-0000-00002B010000}"/>
    <cellStyle name="Millares [0] 2 4 2" xfId="3543" xr:uid="{6E3B507A-4E81-4F66-A7D8-FED72A363C27}"/>
    <cellStyle name="Millares [0] 2 5" xfId="3349" xr:uid="{4B7FFAE1-EB23-4588-8EB0-ED90858F1D5E}"/>
    <cellStyle name="Millares [0] 3" xfId="3002" xr:uid="{00000000-0005-0000-0000-00002C010000}"/>
    <cellStyle name="Millares [0] 3 2" xfId="3200" xr:uid="{00000000-0005-0000-0000-00002D010000}"/>
    <cellStyle name="Millares [0] 3 2 2" xfId="3594" xr:uid="{55FD66A2-EE4E-4D1E-9218-307CE7247447}"/>
    <cellStyle name="Millares [0] 3 3" xfId="3400" xr:uid="{CD4D65A2-7E32-4AB3-86C2-D991B21AABD0}"/>
    <cellStyle name="Millares [0] 4" xfId="3102" xr:uid="{00000000-0005-0000-0000-00002E010000}"/>
    <cellStyle name="Millares [0] 4 2" xfId="3496" xr:uid="{02AB17B3-51CC-4C6F-ABF2-0C4C0E7953DD}"/>
    <cellStyle name="Millares [0] 5" xfId="3302" xr:uid="{BF2E6152-89DB-448D-9900-E464DE90D420}"/>
    <cellStyle name="Millares 10" xfId="210" xr:uid="{00000000-0005-0000-0000-00002F010000}"/>
    <cellStyle name="Millares 10 2" xfId="211" xr:uid="{00000000-0005-0000-0000-000030010000}"/>
    <cellStyle name="Millares 10 2 2" xfId="2887" xr:uid="{00000000-0005-0000-0000-000031010000}"/>
    <cellStyle name="Millares 10 2 2 2" xfId="3019" xr:uid="{00000000-0005-0000-0000-000032010000}"/>
    <cellStyle name="Millares 10 2 2 2 2" xfId="3217" xr:uid="{00000000-0005-0000-0000-000033010000}"/>
    <cellStyle name="Millares 10 2 2 2 2 2" xfId="3611" xr:uid="{23CBE7D3-1B21-4E51-AEB7-8B424B5A4E9D}"/>
    <cellStyle name="Millares 10 2 2 2 3" xfId="3417" xr:uid="{0EB91651-2AA8-4F53-B1B9-D46F2A177A93}"/>
    <cellStyle name="Millares 10 2 2 3" xfId="3119" xr:uid="{00000000-0005-0000-0000-000034010000}"/>
    <cellStyle name="Millares 10 2 2 3 2" xfId="3513" xr:uid="{D3C8CB72-CCF8-4CDE-860F-E37C2C43F7DA}"/>
    <cellStyle name="Millares 10 2 2 4" xfId="3319" xr:uid="{7C226785-17C8-428F-A6C7-626D415DA18C}"/>
    <cellStyle name="Millares 10 2 3" xfId="2964" xr:uid="{00000000-0005-0000-0000-000035010000}"/>
    <cellStyle name="Millares 10 2 3 2" xfId="3166" xr:uid="{00000000-0005-0000-0000-000036010000}"/>
    <cellStyle name="Millares 10 2 3 2 2" xfId="3560" xr:uid="{6BBC4659-E07D-4187-BA71-B52F752A4EA1}"/>
    <cellStyle name="Millares 10 2 3 3" xfId="3366" xr:uid="{F918E098-C92C-4546-ADC6-55D417E8F68D}"/>
    <cellStyle name="Millares 10 2 4" xfId="3070" xr:uid="{00000000-0005-0000-0000-000037010000}"/>
    <cellStyle name="Millares 10 2 4 2" xfId="3464" xr:uid="{049FF492-860C-4CEE-A52D-A07FC0B16122}"/>
    <cellStyle name="Millares 10 2 5" xfId="3267" xr:uid="{3DCFA64E-7A05-4AFE-9422-26A0752B0760}"/>
    <cellStyle name="Millares 10 3" xfId="2886" xr:uid="{00000000-0005-0000-0000-000038010000}"/>
    <cellStyle name="Millares 10 3 2" xfId="3018" xr:uid="{00000000-0005-0000-0000-000039010000}"/>
    <cellStyle name="Millares 10 3 2 2" xfId="3216" xr:uid="{00000000-0005-0000-0000-00003A010000}"/>
    <cellStyle name="Millares 10 3 2 2 2" xfId="3610" xr:uid="{AFBEA3E9-BFB2-4936-B1DC-D1E849AE5117}"/>
    <cellStyle name="Millares 10 3 2 3" xfId="3416" xr:uid="{341CC99A-D7F7-4B8F-B623-02C47B931E28}"/>
    <cellStyle name="Millares 10 3 3" xfId="3118" xr:uid="{00000000-0005-0000-0000-00003B010000}"/>
    <cellStyle name="Millares 10 3 3 2" xfId="3512" xr:uid="{B7892D70-FD86-47B1-A099-D1539F485301}"/>
    <cellStyle name="Millares 10 3 4" xfId="3318" xr:uid="{8FECD29F-018D-4D48-9484-2D4FA1DF1891}"/>
    <cellStyle name="Millares 10 4" xfId="2963" xr:uid="{00000000-0005-0000-0000-00003C010000}"/>
    <cellStyle name="Millares 10 4 2" xfId="3165" xr:uid="{00000000-0005-0000-0000-00003D010000}"/>
    <cellStyle name="Millares 10 4 2 2" xfId="3559" xr:uid="{667705D1-B497-4AAB-8FEB-D7DE73A2990A}"/>
    <cellStyle name="Millares 10 4 3" xfId="3365" xr:uid="{96D1969E-3A7E-4ACA-B086-94F390031FFE}"/>
    <cellStyle name="Millares 10 5" xfId="3069" xr:uid="{00000000-0005-0000-0000-00003E010000}"/>
    <cellStyle name="Millares 10 5 2" xfId="3463" xr:uid="{472ED820-BE09-4EBF-A622-F4FE3FD9F7E7}"/>
    <cellStyle name="Millares 10 6" xfId="3266" xr:uid="{544E2828-98E1-49CE-A1B1-94B8B9BEE67D}"/>
    <cellStyle name="Millares 11" xfId="2869" xr:uid="{00000000-0005-0000-0000-00003F010000}"/>
    <cellStyle name="Millares 12" xfId="2944" xr:uid="{00000000-0005-0000-0000-000040010000}"/>
    <cellStyle name="Millares 13" xfId="2946" xr:uid="{00000000-0005-0000-0000-000041010000}"/>
    <cellStyle name="Millares 14" xfId="3001" xr:uid="{00000000-0005-0000-0000-000042010000}"/>
    <cellStyle name="Millares 15" xfId="3051" xr:uid="{00000000-0005-0000-0000-000043010000}"/>
    <cellStyle name="Millares 16" xfId="2998" xr:uid="{00000000-0005-0000-0000-000044010000}"/>
    <cellStyle name="Millares 17" xfId="3053" xr:uid="{00000000-0005-0000-0000-000045010000}"/>
    <cellStyle name="Millares 18" xfId="3249" xr:uid="{E0F7966B-4E00-4D04-BF71-2E970AFBA289}"/>
    <cellStyle name="Millares 19" xfId="3301" xr:uid="{033CC63E-7927-425E-BDA9-9FCFE3060A25}"/>
    <cellStyle name="Millares 2" xfId="4" xr:uid="{00000000-0005-0000-0000-000046010000}"/>
    <cellStyle name="Millares 2 2" xfId="5" xr:uid="{00000000-0005-0000-0000-000047010000}"/>
    <cellStyle name="Millares 2 2 2" xfId="212" xr:uid="{00000000-0005-0000-0000-000048010000}"/>
    <cellStyle name="Millares 2 3" xfId="213" xr:uid="{00000000-0005-0000-0000-000049010000}"/>
    <cellStyle name="Millares 2 3 2" xfId="214" xr:uid="{00000000-0005-0000-0000-00004A010000}"/>
    <cellStyle name="Millares 2 3 2 2" xfId="215" xr:uid="{00000000-0005-0000-0000-00004B010000}"/>
    <cellStyle name="Millares 2 3 2 2 2" xfId="2890" xr:uid="{00000000-0005-0000-0000-00004C010000}"/>
    <cellStyle name="Millares 2 3 2 2 2 2" xfId="3022" xr:uid="{00000000-0005-0000-0000-00004D010000}"/>
    <cellStyle name="Millares 2 3 2 2 2 2 2" xfId="3220" xr:uid="{00000000-0005-0000-0000-00004E010000}"/>
    <cellStyle name="Millares 2 3 2 2 2 2 2 2" xfId="3614" xr:uid="{E4879D95-D294-4592-9220-BAB9DFB82B01}"/>
    <cellStyle name="Millares 2 3 2 2 2 2 3" xfId="3420" xr:uid="{22E8D827-1661-4EB8-A085-B4CB23A8630C}"/>
    <cellStyle name="Millares 2 3 2 2 2 3" xfId="3122" xr:uid="{00000000-0005-0000-0000-00004F010000}"/>
    <cellStyle name="Millares 2 3 2 2 2 3 2" xfId="3516" xr:uid="{2CEB2C11-ADF3-44C9-AE21-7778091E6E14}"/>
    <cellStyle name="Millares 2 3 2 2 2 4" xfId="3322" xr:uid="{17579F4E-E166-4642-B838-6C2CEF7BC373}"/>
    <cellStyle name="Millares 2 3 2 2 3" xfId="2967" xr:uid="{00000000-0005-0000-0000-000050010000}"/>
    <cellStyle name="Millares 2 3 2 2 3 2" xfId="3169" xr:uid="{00000000-0005-0000-0000-000051010000}"/>
    <cellStyle name="Millares 2 3 2 2 3 2 2" xfId="3563" xr:uid="{B0C89608-AF42-4ED8-9EC6-1624CEE52315}"/>
    <cellStyle name="Millares 2 3 2 2 3 3" xfId="3369" xr:uid="{A0C91AF1-CBFE-456E-B3E8-5691F163AB0C}"/>
    <cellStyle name="Millares 2 3 2 2 4" xfId="3073" xr:uid="{00000000-0005-0000-0000-000052010000}"/>
    <cellStyle name="Millares 2 3 2 2 4 2" xfId="3467" xr:uid="{E5E7C110-DC86-4E11-89BD-8520E2E708BC}"/>
    <cellStyle name="Millares 2 3 2 2 5" xfId="3270" xr:uid="{3AA4410B-9960-4643-BFD6-D1BA75F28371}"/>
    <cellStyle name="Millares 2 3 2 3" xfId="2889" xr:uid="{00000000-0005-0000-0000-000053010000}"/>
    <cellStyle name="Millares 2 3 2 3 2" xfId="3021" xr:uid="{00000000-0005-0000-0000-000054010000}"/>
    <cellStyle name="Millares 2 3 2 3 2 2" xfId="3219" xr:uid="{00000000-0005-0000-0000-000055010000}"/>
    <cellStyle name="Millares 2 3 2 3 2 2 2" xfId="3613" xr:uid="{2A7865F8-869A-48C2-A811-D2EAD0D3C39A}"/>
    <cellStyle name="Millares 2 3 2 3 2 3" xfId="3419" xr:uid="{050925FC-A1E2-44E3-BDCE-6CBA061DEF4E}"/>
    <cellStyle name="Millares 2 3 2 3 3" xfId="3121" xr:uid="{00000000-0005-0000-0000-000056010000}"/>
    <cellStyle name="Millares 2 3 2 3 3 2" xfId="3515" xr:uid="{7E073D37-2386-443F-956F-C59FE4A768C0}"/>
    <cellStyle name="Millares 2 3 2 3 4" xfId="3321" xr:uid="{27DBC01E-02FA-4A21-8DFF-E8F5C000E3D8}"/>
    <cellStyle name="Millares 2 3 2 4" xfId="2966" xr:uid="{00000000-0005-0000-0000-000057010000}"/>
    <cellStyle name="Millares 2 3 2 4 2" xfId="3168" xr:uid="{00000000-0005-0000-0000-000058010000}"/>
    <cellStyle name="Millares 2 3 2 4 2 2" xfId="3562" xr:uid="{E32B458B-6974-479B-BB7D-74B3D013D30B}"/>
    <cellStyle name="Millares 2 3 2 4 3" xfId="3368" xr:uid="{2D7B5EEE-5910-4138-B597-89F7FEC8439B}"/>
    <cellStyle name="Millares 2 3 2 5" xfId="3072" xr:uid="{00000000-0005-0000-0000-000059010000}"/>
    <cellStyle name="Millares 2 3 2 5 2" xfId="3466" xr:uid="{B4379B2A-1892-4B2B-82F1-A7BB381D4D97}"/>
    <cellStyle name="Millares 2 3 2 6" xfId="3269" xr:uid="{A8A93213-2089-4F1F-9807-AAA47E23C2B6}"/>
    <cellStyle name="Millares 2 3 3" xfId="216" xr:uid="{00000000-0005-0000-0000-00005A010000}"/>
    <cellStyle name="Millares 2 3 3 2" xfId="2891" xr:uid="{00000000-0005-0000-0000-00005B010000}"/>
    <cellStyle name="Millares 2 3 3 2 2" xfId="3023" xr:uid="{00000000-0005-0000-0000-00005C010000}"/>
    <cellStyle name="Millares 2 3 3 2 2 2" xfId="3221" xr:uid="{00000000-0005-0000-0000-00005D010000}"/>
    <cellStyle name="Millares 2 3 3 2 2 2 2" xfId="3615" xr:uid="{8E39280A-C26B-4470-A8B7-62CEB423BE5F}"/>
    <cellStyle name="Millares 2 3 3 2 2 3" xfId="3421" xr:uid="{E2E7E22A-08B0-440E-B620-633738C14112}"/>
    <cellStyle name="Millares 2 3 3 2 3" xfId="3123" xr:uid="{00000000-0005-0000-0000-00005E010000}"/>
    <cellStyle name="Millares 2 3 3 2 3 2" xfId="3517" xr:uid="{DDD21814-7485-4213-8467-7E270CE43870}"/>
    <cellStyle name="Millares 2 3 3 2 4" xfId="3323" xr:uid="{3004B7B7-AF16-4E42-8630-7FE91FDCF0AC}"/>
    <cellStyle name="Millares 2 3 3 3" xfId="2968" xr:uid="{00000000-0005-0000-0000-00005F010000}"/>
    <cellStyle name="Millares 2 3 3 3 2" xfId="3170" xr:uid="{00000000-0005-0000-0000-000060010000}"/>
    <cellStyle name="Millares 2 3 3 3 2 2" xfId="3564" xr:uid="{F2B3E8DB-46F9-402B-B6AA-CDD74EFD8DE9}"/>
    <cellStyle name="Millares 2 3 3 3 3" xfId="3370" xr:uid="{321929D7-D992-4368-9802-A9B2506E1BED}"/>
    <cellStyle name="Millares 2 3 3 4" xfId="3074" xr:uid="{00000000-0005-0000-0000-000061010000}"/>
    <cellStyle name="Millares 2 3 3 4 2" xfId="3468" xr:uid="{13C407FC-5656-4531-968A-B20E084B6B58}"/>
    <cellStyle name="Millares 2 3 3 5" xfId="3271" xr:uid="{8C2E1315-4E00-464B-99A6-0AAED55947DC}"/>
    <cellStyle name="Millares 2 3 4" xfId="217" xr:uid="{00000000-0005-0000-0000-000062010000}"/>
    <cellStyle name="Millares 2 3 4 2" xfId="2892" xr:uid="{00000000-0005-0000-0000-000063010000}"/>
    <cellStyle name="Millares 2 3 4 2 2" xfId="3024" xr:uid="{00000000-0005-0000-0000-000064010000}"/>
    <cellStyle name="Millares 2 3 4 2 2 2" xfId="3222" xr:uid="{00000000-0005-0000-0000-000065010000}"/>
    <cellStyle name="Millares 2 3 4 2 2 2 2" xfId="3616" xr:uid="{FEE8F47C-D0E6-46E9-8B34-F0912B3FD6CC}"/>
    <cellStyle name="Millares 2 3 4 2 2 3" xfId="3422" xr:uid="{44593FFF-F1F0-4031-A43A-E7C07E01E017}"/>
    <cellStyle name="Millares 2 3 4 2 3" xfId="3124" xr:uid="{00000000-0005-0000-0000-000066010000}"/>
    <cellStyle name="Millares 2 3 4 2 3 2" xfId="3518" xr:uid="{F8BD1F55-DDF7-4A18-B1F8-8D36562A2885}"/>
    <cellStyle name="Millares 2 3 4 2 4" xfId="3324" xr:uid="{62CBF60D-A282-4180-8C39-C7B14D2BAA01}"/>
    <cellStyle name="Millares 2 3 4 3" xfId="2969" xr:uid="{00000000-0005-0000-0000-000067010000}"/>
    <cellStyle name="Millares 2 3 4 3 2" xfId="3171" xr:uid="{00000000-0005-0000-0000-000068010000}"/>
    <cellStyle name="Millares 2 3 4 3 2 2" xfId="3565" xr:uid="{A05C9105-C30F-442B-BACC-3DAE2482C386}"/>
    <cellStyle name="Millares 2 3 4 3 3" xfId="3371" xr:uid="{54E2A0E5-6314-44C4-AF3A-044DCC75D267}"/>
    <cellStyle name="Millares 2 3 4 4" xfId="3075" xr:uid="{00000000-0005-0000-0000-000069010000}"/>
    <cellStyle name="Millares 2 3 4 4 2" xfId="3469" xr:uid="{2439152F-EBF4-4CD7-B108-543BAC7018C2}"/>
    <cellStyle name="Millares 2 3 4 5" xfId="3272" xr:uid="{63144096-249B-4097-B554-D3D40A87368D}"/>
    <cellStyle name="Millares 2 3 5" xfId="2888" xr:uid="{00000000-0005-0000-0000-00006A010000}"/>
    <cellStyle name="Millares 2 3 5 2" xfId="3020" xr:uid="{00000000-0005-0000-0000-00006B010000}"/>
    <cellStyle name="Millares 2 3 5 2 2" xfId="3218" xr:uid="{00000000-0005-0000-0000-00006C010000}"/>
    <cellStyle name="Millares 2 3 5 2 2 2" xfId="3612" xr:uid="{617D30FE-D32E-4991-A577-6A10A79337CB}"/>
    <cellStyle name="Millares 2 3 5 2 3" xfId="3418" xr:uid="{F4C38D00-465D-4AE5-96D7-1DD5DEEB1966}"/>
    <cellStyle name="Millares 2 3 5 3" xfId="3120" xr:uid="{00000000-0005-0000-0000-00006D010000}"/>
    <cellStyle name="Millares 2 3 5 3 2" xfId="3514" xr:uid="{0195CA40-8707-493B-AF62-912B2F1F73E3}"/>
    <cellStyle name="Millares 2 3 5 4" xfId="3320" xr:uid="{8182D910-742C-4150-A0D9-D06A6D587B3E}"/>
    <cellStyle name="Millares 2 3 6" xfId="2965" xr:uid="{00000000-0005-0000-0000-00006E010000}"/>
    <cellStyle name="Millares 2 3 6 2" xfId="3167" xr:uid="{00000000-0005-0000-0000-00006F010000}"/>
    <cellStyle name="Millares 2 3 6 2 2" xfId="3561" xr:uid="{BA50C1AB-34C0-4B04-BD68-77BFE2FE074E}"/>
    <cellStyle name="Millares 2 3 6 3" xfId="3367" xr:uid="{DE2EB98C-969E-4CE6-9B92-00BD294427E3}"/>
    <cellStyle name="Millares 2 3 7" xfId="3071" xr:uid="{00000000-0005-0000-0000-000070010000}"/>
    <cellStyle name="Millares 2 3 7 2" xfId="3465" xr:uid="{66B9C3F7-137A-4DDC-AFDB-2B897E1251D5}"/>
    <cellStyle name="Millares 2 3 8" xfId="3268" xr:uid="{D1F45638-A9F9-487E-B693-3EEA1349876B}"/>
    <cellStyle name="Millares 2 4" xfId="218" xr:uid="{00000000-0005-0000-0000-000071010000}"/>
    <cellStyle name="Millares 2 4 2" xfId="219" xr:uid="{00000000-0005-0000-0000-000072010000}"/>
    <cellStyle name="Millares 2 4 2 2" xfId="2894" xr:uid="{00000000-0005-0000-0000-000073010000}"/>
    <cellStyle name="Millares 2 4 2 2 2" xfId="3026" xr:uid="{00000000-0005-0000-0000-000074010000}"/>
    <cellStyle name="Millares 2 4 2 2 2 2" xfId="3224" xr:uid="{00000000-0005-0000-0000-000075010000}"/>
    <cellStyle name="Millares 2 4 2 2 2 2 2" xfId="3618" xr:uid="{8B6D99B9-6300-469F-9214-E5E4FF3A6D9F}"/>
    <cellStyle name="Millares 2 4 2 2 2 3" xfId="3424" xr:uid="{C76A454D-6C39-42DC-B9B9-ACD48C94BA3C}"/>
    <cellStyle name="Millares 2 4 2 2 3" xfId="3126" xr:uid="{00000000-0005-0000-0000-000076010000}"/>
    <cellStyle name="Millares 2 4 2 2 3 2" xfId="3520" xr:uid="{12C71314-DE61-4786-B5EF-CD40B300E5EC}"/>
    <cellStyle name="Millares 2 4 2 2 4" xfId="3326" xr:uid="{FC1DF42A-9B04-4CA6-A7C9-EA6FCCE3BF79}"/>
    <cellStyle name="Millares 2 4 2 3" xfId="2971" xr:uid="{00000000-0005-0000-0000-000077010000}"/>
    <cellStyle name="Millares 2 4 2 3 2" xfId="3173" xr:uid="{00000000-0005-0000-0000-000078010000}"/>
    <cellStyle name="Millares 2 4 2 3 2 2" xfId="3567" xr:uid="{7853D5B0-42F0-47C8-AD8E-0D5A1DEA175E}"/>
    <cellStyle name="Millares 2 4 2 3 3" xfId="3373" xr:uid="{C08E7273-7226-43D6-A946-D04A6BB0D5B4}"/>
    <cellStyle name="Millares 2 4 2 4" xfId="3077" xr:uid="{00000000-0005-0000-0000-000079010000}"/>
    <cellStyle name="Millares 2 4 2 4 2" xfId="3471" xr:uid="{3F95CAFD-C225-43EA-B95E-A771F2E15CF1}"/>
    <cellStyle name="Millares 2 4 2 5" xfId="3274" xr:uid="{26855828-620E-4EC7-8EAC-40DAFF4DAEFC}"/>
    <cellStyle name="Millares 2 4 3" xfId="220" xr:uid="{00000000-0005-0000-0000-00007A010000}"/>
    <cellStyle name="Millares 2 4 3 2" xfId="2895" xr:uid="{00000000-0005-0000-0000-00007B010000}"/>
    <cellStyle name="Millares 2 4 3 2 2" xfId="3027" xr:uid="{00000000-0005-0000-0000-00007C010000}"/>
    <cellStyle name="Millares 2 4 3 2 2 2" xfId="3225" xr:uid="{00000000-0005-0000-0000-00007D010000}"/>
    <cellStyle name="Millares 2 4 3 2 2 2 2" xfId="3619" xr:uid="{56017C5E-4AA4-4350-AEC2-F429FADC70EA}"/>
    <cellStyle name="Millares 2 4 3 2 2 3" xfId="3425" xr:uid="{6A4BD1C3-F061-4672-9FDC-208DEB04A202}"/>
    <cellStyle name="Millares 2 4 3 2 3" xfId="3127" xr:uid="{00000000-0005-0000-0000-00007E010000}"/>
    <cellStyle name="Millares 2 4 3 2 3 2" xfId="3521" xr:uid="{0F9704EF-62CB-411F-8D75-C935DB826BE1}"/>
    <cellStyle name="Millares 2 4 3 2 4" xfId="3327" xr:uid="{16B5A317-9311-4DC4-93A2-6CF9B21B5FBD}"/>
    <cellStyle name="Millares 2 4 3 3" xfId="2972" xr:uid="{00000000-0005-0000-0000-00007F010000}"/>
    <cellStyle name="Millares 2 4 3 3 2" xfId="3174" xr:uid="{00000000-0005-0000-0000-000080010000}"/>
    <cellStyle name="Millares 2 4 3 3 2 2" xfId="3568" xr:uid="{63079FC3-BCC1-494E-98E9-AAA8D9B05792}"/>
    <cellStyle name="Millares 2 4 3 3 3" xfId="3374" xr:uid="{3EDB5270-2EFB-4C2C-A358-B1A2A3630262}"/>
    <cellStyle name="Millares 2 4 3 4" xfId="3078" xr:uid="{00000000-0005-0000-0000-000081010000}"/>
    <cellStyle name="Millares 2 4 3 4 2" xfId="3472" xr:uid="{1B020F58-53D5-4FB8-87CD-168FF04B6913}"/>
    <cellStyle name="Millares 2 4 3 5" xfId="3275" xr:uid="{4FC89DE5-32E4-4109-915E-B0E21AC44302}"/>
    <cellStyle name="Millares 2 4 4" xfId="2893" xr:uid="{00000000-0005-0000-0000-000082010000}"/>
    <cellStyle name="Millares 2 4 4 2" xfId="3025" xr:uid="{00000000-0005-0000-0000-000083010000}"/>
    <cellStyle name="Millares 2 4 4 2 2" xfId="3223" xr:uid="{00000000-0005-0000-0000-000084010000}"/>
    <cellStyle name="Millares 2 4 4 2 2 2" xfId="3617" xr:uid="{AE3B7EE8-B69F-4E38-A69F-064721DDB789}"/>
    <cellStyle name="Millares 2 4 4 2 3" xfId="3423" xr:uid="{9CD6DF77-40DD-4491-9AFD-0F9E9365A96F}"/>
    <cellStyle name="Millares 2 4 4 3" xfId="3125" xr:uid="{00000000-0005-0000-0000-000085010000}"/>
    <cellStyle name="Millares 2 4 4 3 2" xfId="3519" xr:uid="{20900D9D-F5F8-48BA-8D41-6A8E51BD2512}"/>
    <cellStyle name="Millares 2 4 4 4" xfId="3325" xr:uid="{35778F55-8DCF-4071-8C41-1466F81F8E0F}"/>
    <cellStyle name="Millares 2 4 5" xfId="2970" xr:uid="{00000000-0005-0000-0000-000086010000}"/>
    <cellStyle name="Millares 2 4 5 2" xfId="3172" xr:uid="{00000000-0005-0000-0000-000087010000}"/>
    <cellStyle name="Millares 2 4 5 2 2" xfId="3566" xr:uid="{6871759D-6A39-4B41-B7AD-A12676017DFA}"/>
    <cellStyle name="Millares 2 4 5 3" xfId="3372" xr:uid="{A515C62A-CFA8-4420-AE2D-BEBEE6B153B4}"/>
    <cellStyle name="Millares 2 4 6" xfId="3076" xr:uid="{00000000-0005-0000-0000-000088010000}"/>
    <cellStyle name="Millares 2 4 6 2" xfId="3470" xr:uid="{D7E11081-9474-4D7E-9A9F-4D1A05F0AAA2}"/>
    <cellStyle name="Millares 2 4 7" xfId="3273" xr:uid="{EEC968C3-BCA4-463D-B4E9-DC5FDA386F30}"/>
    <cellStyle name="Millares 2 5" xfId="221" xr:uid="{00000000-0005-0000-0000-000089010000}"/>
    <cellStyle name="Millares 2 5 2" xfId="222" xr:uid="{00000000-0005-0000-0000-00008A010000}"/>
    <cellStyle name="Millares 2 5 2 2" xfId="2897" xr:uid="{00000000-0005-0000-0000-00008B010000}"/>
    <cellStyle name="Millares 2 5 2 2 2" xfId="3029" xr:uid="{00000000-0005-0000-0000-00008C010000}"/>
    <cellStyle name="Millares 2 5 2 2 2 2" xfId="3227" xr:uid="{00000000-0005-0000-0000-00008D010000}"/>
    <cellStyle name="Millares 2 5 2 2 2 2 2" xfId="3621" xr:uid="{BED64796-B51D-4E08-8A19-00D01E318A4A}"/>
    <cellStyle name="Millares 2 5 2 2 2 3" xfId="3427" xr:uid="{A73CBC1D-4DC2-4D00-990C-612F5C4B7CF8}"/>
    <cellStyle name="Millares 2 5 2 2 3" xfId="3129" xr:uid="{00000000-0005-0000-0000-00008E010000}"/>
    <cellStyle name="Millares 2 5 2 2 3 2" xfId="3523" xr:uid="{A45E3589-7B35-49BB-AE93-B1A483ECAC84}"/>
    <cellStyle name="Millares 2 5 2 2 4" xfId="3329" xr:uid="{6E027AB1-06B6-4D68-B64A-180FC482A536}"/>
    <cellStyle name="Millares 2 5 2 3" xfId="2974" xr:uid="{00000000-0005-0000-0000-00008F010000}"/>
    <cellStyle name="Millares 2 5 2 3 2" xfId="3176" xr:uid="{00000000-0005-0000-0000-000090010000}"/>
    <cellStyle name="Millares 2 5 2 3 2 2" xfId="3570" xr:uid="{52F7AE3E-6A85-4D6D-9209-BD92886B8484}"/>
    <cellStyle name="Millares 2 5 2 3 3" xfId="3376" xr:uid="{9F44D415-2356-4166-B827-7D762449C0D8}"/>
    <cellStyle name="Millares 2 5 2 4" xfId="3080" xr:uid="{00000000-0005-0000-0000-000091010000}"/>
    <cellStyle name="Millares 2 5 2 4 2" xfId="3474" xr:uid="{723B8073-90E7-4881-AEBA-BCFA32AD3B2F}"/>
    <cellStyle name="Millares 2 5 2 5" xfId="3277" xr:uid="{4F4B2454-888A-44F5-9416-629D8237C6F7}"/>
    <cellStyle name="Millares 2 5 3" xfId="2896" xr:uid="{00000000-0005-0000-0000-000092010000}"/>
    <cellStyle name="Millares 2 5 3 2" xfId="3028" xr:uid="{00000000-0005-0000-0000-000093010000}"/>
    <cellStyle name="Millares 2 5 3 2 2" xfId="3226" xr:uid="{00000000-0005-0000-0000-000094010000}"/>
    <cellStyle name="Millares 2 5 3 2 2 2" xfId="3620" xr:uid="{4AC7411F-624E-48B7-B4B3-B8C6E8BAC11A}"/>
    <cellStyle name="Millares 2 5 3 2 3" xfId="3426" xr:uid="{05953CBB-4E53-4A6E-83A9-AB3C9F23E79C}"/>
    <cellStyle name="Millares 2 5 3 3" xfId="3128" xr:uid="{00000000-0005-0000-0000-000095010000}"/>
    <cellStyle name="Millares 2 5 3 3 2" xfId="3522" xr:uid="{55D64B44-FADE-438E-8F67-CE6CE883ABDD}"/>
    <cellStyle name="Millares 2 5 3 4" xfId="3328" xr:uid="{0DF1AB47-6189-4360-B89E-D44FA0328EEC}"/>
    <cellStyle name="Millares 2 5 4" xfId="2973" xr:uid="{00000000-0005-0000-0000-000096010000}"/>
    <cellStyle name="Millares 2 5 4 2" xfId="3175" xr:uid="{00000000-0005-0000-0000-000097010000}"/>
    <cellStyle name="Millares 2 5 4 2 2" xfId="3569" xr:uid="{0986EB22-6C6A-4D6F-8521-28FA96A05B9A}"/>
    <cellStyle name="Millares 2 5 4 3" xfId="3375" xr:uid="{6168A9BB-CC1D-41FA-A833-3C0E56ED3302}"/>
    <cellStyle name="Millares 2 5 5" xfId="3079" xr:uid="{00000000-0005-0000-0000-000098010000}"/>
    <cellStyle name="Millares 2 5 5 2" xfId="3473" xr:uid="{39A472AA-6708-40E5-9E69-CFC082026691}"/>
    <cellStyle name="Millares 2 5 6" xfId="3276" xr:uid="{BB709EA0-3C7E-44D7-BB50-CFE05BF0D883}"/>
    <cellStyle name="Millares 2 6" xfId="223" xr:uid="{00000000-0005-0000-0000-000099010000}"/>
    <cellStyle name="Millares 2 6 2" xfId="224" xr:uid="{00000000-0005-0000-0000-00009A010000}"/>
    <cellStyle name="Millares 2 6 2 2" xfId="2899" xr:uid="{00000000-0005-0000-0000-00009B010000}"/>
    <cellStyle name="Millares 2 6 2 2 2" xfId="3031" xr:uid="{00000000-0005-0000-0000-00009C010000}"/>
    <cellStyle name="Millares 2 6 2 2 2 2" xfId="3229" xr:uid="{00000000-0005-0000-0000-00009D010000}"/>
    <cellStyle name="Millares 2 6 2 2 2 2 2" xfId="3623" xr:uid="{89B1FBF5-F5C4-4EDF-B9FB-400B75C52879}"/>
    <cellStyle name="Millares 2 6 2 2 2 3" xfId="3429" xr:uid="{57224E9E-5FA9-416E-8F11-E479430BC40E}"/>
    <cellStyle name="Millares 2 6 2 2 3" xfId="3131" xr:uid="{00000000-0005-0000-0000-00009E010000}"/>
    <cellStyle name="Millares 2 6 2 2 3 2" xfId="3525" xr:uid="{A862580D-B6A4-4E5C-9D46-63A96FAA22C6}"/>
    <cellStyle name="Millares 2 6 2 2 4" xfId="3331" xr:uid="{100EB1BC-3859-49C1-8104-57127EA92CFC}"/>
    <cellStyle name="Millares 2 6 2 3" xfId="2976" xr:uid="{00000000-0005-0000-0000-00009F010000}"/>
    <cellStyle name="Millares 2 6 2 3 2" xfId="3178" xr:uid="{00000000-0005-0000-0000-0000A0010000}"/>
    <cellStyle name="Millares 2 6 2 3 2 2" xfId="3572" xr:uid="{86AE750D-6283-40E7-8ED7-B9E73E783A94}"/>
    <cellStyle name="Millares 2 6 2 3 3" xfId="3378" xr:uid="{7AEE6355-F060-4E2A-A31B-D8E650B924E0}"/>
    <cellStyle name="Millares 2 6 2 4" xfId="3082" xr:uid="{00000000-0005-0000-0000-0000A1010000}"/>
    <cellStyle name="Millares 2 6 2 4 2" xfId="3476" xr:uid="{5FC4FA0F-AC62-470C-BB97-1AA0EF685969}"/>
    <cellStyle name="Millares 2 6 2 5" xfId="3279" xr:uid="{DC3C2B3C-9AF8-48E9-A3E1-1E9943BA18C9}"/>
    <cellStyle name="Millares 2 6 3" xfId="2898" xr:uid="{00000000-0005-0000-0000-0000A2010000}"/>
    <cellStyle name="Millares 2 6 3 2" xfId="3030" xr:uid="{00000000-0005-0000-0000-0000A3010000}"/>
    <cellStyle name="Millares 2 6 3 2 2" xfId="3228" xr:uid="{00000000-0005-0000-0000-0000A4010000}"/>
    <cellStyle name="Millares 2 6 3 2 2 2" xfId="3622" xr:uid="{D980BCAE-E26D-409E-8540-6EBEBC6F7F6F}"/>
    <cellStyle name="Millares 2 6 3 2 3" xfId="3428" xr:uid="{BDAFC398-8A67-461E-8D0D-F24C1663493C}"/>
    <cellStyle name="Millares 2 6 3 3" xfId="3130" xr:uid="{00000000-0005-0000-0000-0000A5010000}"/>
    <cellStyle name="Millares 2 6 3 3 2" xfId="3524" xr:uid="{5996ED7D-0EBD-421E-88F4-8008EB287083}"/>
    <cellStyle name="Millares 2 6 3 4" xfId="3330" xr:uid="{080116A0-FBF3-4A8B-970F-D030DC37F9AF}"/>
    <cellStyle name="Millares 2 6 4" xfId="2975" xr:uid="{00000000-0005-0000-0000-0000A6010000}"/>
    <cellStyle name="Millares 2 6 4 2" xfId="3177" xr:uid="{00000000-0005-0000-0000-0000A7010000}"/>
    <cellStyle name="Millares 2 6 4 2 2" xfId="3571" xr:uid="{4F5885DA-33E1-44DD-8B64-EA6700A7ED4A}"/>
    <cellStyle name="Millares 2 6 4 3" xfId="3377" xr:uid="{9FA8B062-23B9-41DA-BE5E-B4086553824A}"/>
    <cellStyle name="Millares 2 6 5" xfId="3081" xr:uid="{00000000-0005-0000-0000-0000A8010000}"/>
    <cellStyle name="Millares 2 6 5 2" xfId="3475" xr:uid="{82FC55EA-42E6-4D4E-8098-6FF8B4DC35B5}"/>
    <cellStyle name="Millares 2 6 6" xfId="3278" xr:uid="{31B3EAC3-FFC1-4FC8-8FDC-638D695A59CD}"/>
    <cellStyle name="Millares 20" xfId="3644" xr:uid="{65926BBE-1E33-4CE4-8764-51723E71181A}"/>
    <cellStyle name="Millares 21" xfId="3646" xr:uid="{D97C90E4-CF03-4631-AF10-192A43E907F7}"/>
    <cellStyle name="Millares 3" xfId="6" xr:uid="{00000000-0005-0000-0000-0000A9010000}"/>
    <cellStyle name="Millares 3 2" xfId="7" xr:uid="{00000000-0005-0000-0000-0000AA010000}"/>
    <cellStyle name="Millares 3 3" xfId="225" xr:uid="{00000000-0005-0000-0000-0000AB010000}"/>
    <cellStyle name="Millares 3 3 2" xfId="226" xr:uid="{00000000-0005-0000-0000-0000AC010000}"/>
    <cellStyle name="Millares 3 3 2 2" xfId="2901" xr:uid="{00000000-0005-0000-0000-0000AD010000}"/>
    <cellStyle name="Millares 3 3 2 2 2" xfId="3033" xr:uid="{00000000-0005-0000-0000-0000AE010000}"/>
    <cellStyle name="Millares 3 3 2 2 2 2" xfId="3231" xr:uid="{00000000-0005-0000-0000-0000AF010000}"/>
    <cellStyle name="Millares 3 3 2 2 2 2 2" xfId="3625" xr:uid="{F2FDFA50-0A82-49C0-872D-7591CCBD8E08}"/>
    <cellStyle name="Millares 3 3 2 2 2 3" xfId="3431" xr:uid="{0811A493-8938-4F9B-BFF9-3FE340830C44}"/>
    <cellStyle name="Millares 3 3 2 2 3" xfId="3133" xr:uid="{00000000-0005-0000-0000-0000B0010000}"/>
    <cellStyle name="Millares 3 3 2 2 3 2" xfId="3527" xr:uid="{62CB232A-3609-4638-B2B5-15B2F114FEB4}"/>
    <cellStyle name="Millares 3 3 2 2 4" xfId="3333" xr:uid="{D6ADA3D0-39A3-40C1-9383-F5571AA08EE7}"/>
    <cellStyle name="Millares 3 3 2 3" xfId="2978" xr:uid="{00000000-0005-0000-0000-0000B1010000}"/>
    <cellStyle name="Millares 3 3 2 3 2" xfId="3180" xr:uid="{00000000-0005-0000-0000-0000B2010000}"/>
    <cellStyle name="Millares 3 3 2 3 2 2" xfId="3574" xr:uid="{02DD20A3-8F67-4A72-A656-38669977FB0A}"/>
    <cellStyle name="Millares 3 3 2 3 3" xfId="3380" xr:uid="{78F08605-BFD3-47F4-AFE7-CEC740866EA2}"/>
    <cellStyle name="Millares 3 3 2 4" xfId="3084" xr:uid="{00000000-0005-0000-0000-0000B3010000}"/>
    <cellStyle name="Millares 3 3 2 4 2" xfId="3478" xr:uid="{B12AB7D5-0A26-47C7-9510-C64D1DD16239}"/>
    <cellStyle name="Millares 3 3 2 5" xfId="3281" xr:uid="{6CF3C208-AE2D-44C6-B45B-ABBA34669366}"/>
    <cellStyle name="Millares 3 3 3" xfId="2900" xr:uid="{00000000-0005-0000-0000-0000B4010000}"/>
    <cellStyle name="Millares 3 3 3 2" xfId="3032" xr:uid="{00000000-0005-0000-0000-0000B5010000}"/>
    <cellStyle name="Millares 3 3 3 2 2" xfId="3230" xr:uid="{00000000-0005-0000-0000-0000B6010000}"/>
    <cellStyle name="Millares 3 3 3 2 2 2" xfId="3624" xr:uid="{B36F388F-C96C-4BC1-9166-CB0CD2A96451}"/>
    <cellStyle name="Millares 3 3 3 2 3" xfId="3430" xr:uid="{39CF2001-9FB5-4934-84ED-A5B6FA8BBB64}"/>
    <cellStyle name="Millares 3 3 3 3" xfId="3132" xr:uid="{00000000-0005-0000-0000-0000B7010000}"/>
    <cellStyle name="Millares 3 3 3 3 2" xfId="3526" xr:uid="{7785907B-7129-4156-A3C1-417652E78FD3}"/>
    <cellStyle name="Millares 3 3 3 4" xfId="3332" xr:uid="{F0D228C4-A0B9-434D-B2B4-1AF8317D1FEA}"/>
    <cellStyle name="Millares 3 3 4" xfId="2977" xr:uid="{00000000-0005-0000-0000-0000B8010000}"/>
    <cellStyle name="Millares 3 3 4 2" xfId="3179" xr:uid="{00000000-0005-0000-0000-0000B9010000}"/>
    <cellStyle name="Millares 3 3 4 2 2" xfId="3573" xr:uid="{AC4DFA2E-D8F5-4E6E-9283-C389E9CDED87}"/>
    <cellStyle name="Millares 3 3 4 3" xfId="3379" xr:uid="{559E3429-360F-4B34-81F2-D8AEA81BD53A}"/>
    <cellStyle name="Millares 3 3 5" xfId="3083" xr:uid="{00000000-0005-0000-0000-0000BA010000}"/>
    <cellStyle name="Millares 3 3 5 2" xfId="3477" xr:uid="{BE6B9667-A25A-4FEF-BB6F-82139C2ED8F7}"/>
    <cellStyle name="Millares 3 3 6" xfId="3280" xr:uid="{04CFC372-0E7E-41F4-ABDF-BAFE7A78ED74}"/>
    <cellStyle name="Millares 3 4" xfId="227" xr:uid="{00000000-0005-0000-0000-0000BB010000}"/>
    <cellStyle name="Millares 3 4 2" xfId="2902" xr:uid="{00000000-0005-0000-0000-0000BC010000}"/>
    <cellStyle name="Millares 3 4 2 2" xfId="3034" xr:uid="{00000000-0005-0000-0000-0000BD010000}"/>
    <cellStyle name="Millares 3 4 2 2 2" xfId="3232" xr:uid="{00000000-0005-0000-0000-0000BE010000}"/>
    <cellStyle name="Millares 3 4 2 2 2 2" xfId="3626" xr:uid="{576CDBE5-58ED-481B-A937-D2F7773A41E0}"/>
    <cellStyle name="Millares 3 4 2 2 3" xfId="3432" xr:uid="{2184B7D7-5779-4C39-A77E-ED6933FB1DA8}"/>
    <cellStyle name="Millares 3 4 2 3" xfId="3134" xr:uid="{00000000-0005-0000-0000-0000BF010000}"/>
    <cellStyle name="Millares 3 4 2 3 2" xfId="3528" xr:uid="{9282C33C-904C-4E4C-904A-4AABB9A40519}"/>
    <cellStyle name="Millares 3 4 2 4" xfId="3334" xr:uid="{46934062-70C4-4B35-9460-7A0675F4E7A8}"/>
    <cellStyle name="Millares 3 4 3" xfId="2979" xr:uid="{00000000-0005-0000-0000-0000C0010000}"/>
    <cellStyle name="Millares 3 4 3 2" xfId="3181" xr:uid="{00000000-0005-0000-0000-0000C1010000}"/>
    <cellStyle name="Millares 3 4 3 2 2" xfId="3575" xr:uid="{D239AA7E-5998-48ED-8FF0-AACBDC22442D}"/>
    <cellStyle name="Millares 3 4 3 3" xfId="3381" xr:uid="{5A2BAF86-F719-4509-8CEB-840FBAE6EE45}"/>
    <cellStyle name="Millares 3 4 4" xfId="3085" xr:uid="{00000000-0005-0000-0000-0000C2010000}"/>
    <cellStyle name="Millares 3 4 4 2" xfId="3479" xr:uid="{D5761407-B92B-419E-88D2-F222E56DA485}"/>
    <cellStyle name="Millares 3 4 5" xfId="3282" xr:uid="{6BE0518E-2DAE-4F1F-A5FC-AE7BC3E2A8A2}"/>
    <cellStyle name="Millares 4" xfId="8" xr:uid="{00000000-0005-0000-0000-0000C3010000}"/>
    <cellStyle name="Millares 4 2" xfId="228" xr:uid="{00000000-0005-0000-0000-0000C4010000}"/>
    <cellStyle name="Millares 5" xfId="229" xr:uid="{00000000-0005-0000-0000-0000C5010000}"/>
    <cellStyle name="Millares 5 2" xfId="230" xr:uid="{00000000-0005-0000-0000-0000C6010000}"/>
    <cellStyle name="Millares 5 3" xfId="231" xr:uid="{00000000-0005-0000-0000-0000C7010000}"/>
    <cellStyle name="Millares 5 4" xfId="232" xr:uid="{00000000-0005-0000-0000-0000C8010000}"/>
    <cellStyle name="Millares 5 4 2" xfId="2903" xr:uid="{00000000-0005-0000-0000-0000C9010000}"/>
    <cellStyle name="Millares 5 4 2 2" xfId="3035" xr:uid="{00000000-0005-0000-0000-0000CA010000}"/>
    <cellStyle name="Millares 5 4 2 2 2" xfId="3233" xr:uid="{00000000-0005-0000-0000-0000CB010000}"/>
    <cellStyle name="Millares 5 4 2 2 2 2" xfId="3627" xr:uid="{86C80393-53EA-4C4D-BA0C-CFC62CFE22FA}"/>
    <cellStyle name="Millares 5 4 2 2 3" xfId="3433" xr:uid="{81A9E535-36D4-4EB4-B142-FFDDB10B9E84}"/>
    <cellStyle name="Millares 5 4 2 3" xfId="3135" xr:uid="{00000000-0005-0000-0000-0000CC010000}"/>
    <cellStyle name="Millares 5 4 2 3 2" xfId="3529" xr:uid="{E32FAD11-1A7B-485F-AF70-6A0FAEFBAF27}"/>
    <cellStyle name="Millares 5 4 2 4" xfId="3335" xr:uid="{C0E621AC-B7E9-40AA-A35F-304482586575}"/>
    <cellStyle name="Millares 5 4 3" xfId="2980" xr:uid="{00000000-0005-0000-0000-0000CD010000}"/>
    <cellStyle name="Millares 5 4 3 2" xfId="3182" xr:uid="{00000000-0005-0000-0000-0000CE010000}"/>
    <cellStyle name="Millares 5 4 3 2 2" xfId="3576" xr:uid="{1286DED7-D866-4F1C-A56D-BFF69EA65AA3}"/>
    <cellStyle name="Millares 5 4 3 3" xfId="3382" xr:uid="{8FEF4191-72F2-4FF4-8A4F-4BEAFC945C90}"/>
    <cellStyle name="Millares 5 4 4" xfId="3086" xr:uid="{00000000-0005-0000-0000-0000CF010000}"/>
    <cellStyle name="Millares 5 4 4 2" xfId="3480" xr:uid="{384BC5A6-3794-41AD-B628-8ACB585CE4BB}"/>
    <cellStyle name="Millares 5 4 5" xfId="3283" xr:uid="{B7890CC5-3301-4A66-B6A5-312B4E1AC2BB}"/>
    <cellStyle name="Millares 5 5" xfId="233" xr:uid="{00000000-0005-0000-0000-0000D0010000}"/>
    <cellStyle name="Millares 5 5 2" xfId="2904" xr:uid="{00000000-0005-0000-0000-0000D1010000}"/>
    <cellStyle name="Millares 5 5 2 2" xfId="3036" xr:uid="{00000000-0005-0000-0000-0000D2010000}"/>
    <cellStyle name="Millares 5 5 2 2 2" xfId="3234" xr:uid="{00000000-0005-0000-0000-0000D3010000}"/>
    <cellStyle name="Millares 5 5 2 2 2 2" xfId="3628" xr:uid="{4483B0DD-BFFE-4008-A81C-E4D2700CF2AE}"/>
    <cellStyle name="Millares 5 5 2 2 3" xfId="3434" xr:uid="{6ECD8757-1A6F-44DF-903E-9FD865B52518}"/>
    <cellStyle name="Millares 5 5 2 3" xfId="3136" xr:uid="{00000000-0005-0000-0000-0000D4010000}"/>
    <cellStyle name="Millares 5 5 2 3 2" xfId="3530" xr:uid="{429E2FE4-E037-4B4B-8EEA-87159FB95200}"/>
    <cellStyle name="Millares 5 5 2 4" xfId="3336" xr:uid="{19CB6F7C-CE19-4495-BA4C-514DEE60E391}"/>
    <cellStyle name="Millares 5 5 3" xfId="2981" xr:uid="{00000000-0005-0000-0000-0000D5010000}"/>
    <cellStyle name="Millares 5 5 3 2" xfId="3183" xr:uid="{00000000-0005-0000-0000-0000D6010000}"/>
    <cellStyle name="Millares 5 5 3 2 2" xfId="3577" xr:uid="{00E37BB3-89BA-4A43-A9F0-C00FAD811677}"/>
    <cellStyle name="Millares 5 5 3 3" xfId="3383" xr:uid="{1A5E68DE-5C4F-41CB-BBC9-CFB565C846AE}"/>
    <cellStyle name="Millares 5 5 4" xfId="3087" xr:uid="{00000000-0005-0000-0000-0000D7010000}"/>
    <cellStyle name="Millares 5 5 4 2" xfId="3481" xr:uid="{C34900EC-B0A5-48AE-9C55-5BA2427E20A8}"/>
    <cellStyle name="Millares 5 5 5" xfId="3284" xr:uid="{60D4C772-7787-4E5A-9287-9112BCF9C11F}"/>
    <cellStyle name="Millares 6" xfId="234" xr:uid="{00000000-0005-0000-0000-0000D8010000}"/>
    <cellStyle name="Millares 6 2" xfId="235" xr:uid="{00000000-0005-0000-0000-0000D9010000}"/>
    <cellStyle name="Millares 6 2 2" xfId="236" xr:uid="{00000000-0005-0000-0000-0000DA010000}"/>
    <cellStyle name="Millares 6 2 2 2" xfId="2907" xr:uid="{00000000-0005-0000-0000-0000DB010000}"/>
    <cellStyle name="Millares 6 2 2 2 2" xfId="3039" xr:uid="{00000000-0005-0000-0000-0000DC010000}"/>
    <cellStyle name="Millares 6 2 2 2 2 2" xfId="3237" xr:uid="{00000000-0005-0000-0000-0000DD010000}"/>
    <cellStyle name="Millares 6 2 2 2 2 2 2" xfId="3631" xr:uid="{0734F4F2-161D-4270-A274-B3BB568E4DDD}"/>
    <cellStyle name="Millares 6 2 2 2 2 3" xfId="3437" xr:uid="{09C1F9B6-3519-4561-9D70-CAC0FBDBAA20}"/>
    <cellStyle name="Millares 6 2 2 2 3" xfId="3139" xr:uid="{00000000-0005-0000-0000-0000DE010000}"/>
    <cellStyle name="Millares 6 2 2 2 3 2" xfId="3533" xr:uid="{96554CE7-3457-400C-B581-279133963951}"/>
    <cellStyle name="Millares 6 2 2 2 4" xfId="3339" xr:uid="{B8DD5023-F6B6-4CDF-84B5-79D8C5A2A8D9}"/>
    <cellStyle name="Millares 6 2 2 3" xfId="2984" xr:uid="{00000000-0005-0000-0000-0000DF010000}"/>
    <cellStyle name="Millares 6 2 2 3 2" xfId="3186" xr:uid="{00000000-0005-0000-0000-0000E0010000}"/>
    <cellStyle name="Millares 6 2 2 3 2 2" xfId="3580" xr:uid="{AA4F2735-201D-4BE4-81E8-95F232D12986}"/>
    <cellStyle name="Millares 6 2 2 3 3" xfId="3386" xr:uid="{674CE782-3434-4208-A0DF-29E519480CAF}"/>
    <cellStyle name="Millares 6 2 2 4" xfId="3090" xr:uid="{00000000-0005-0000-0000-0000E1010000}"/>
    <cellStyle name="Millares 6 2 2 4 2" xfId="3484" xr:uid="{A5D04ED3-10EC-4A0D-BA10-4689609BED88}"/>
    <cellStyle name="Millares 6 2 2 5" xfId="3287" xr:uid="{77A1FDF2-E204-412D-95D9-7E49B8207FF1}"/>
    <cellStyle name="Millares 6 2 3" xfId="2906" xr:uid="{00000000-0005-0000-0000-0000E2010000}"/>
    <cellStyle name="Millares 6 2 3 2" xfId="3038" xr:uid="{00000000-0005-0000-0000-0000E3010000}"/>
    <cellStyle name="Millares 6 2 3 2 2" xfId="3236" xr:uid="{00000000-0005-0000-0000-0000E4010000}"/>
    <cellStyle name="Millares 6 2 3 2 2 2" xfId="3630" xr:uid="{7635CE3C-8FE7-4952-8C7E-FF0DC5D45209}"/>
    <cellStyle name="Millares 6 2 3 2 3" xfId="3436" xr:uid="{B52287E3-F96A-407D-B955-E62E52BB67E6}"/>
    <cellStyle name="Millares 6 2 3 3" xfId="3138" xr:uid="{00000000-0005-0000-0000-0000E5010000}"/>
    <cellStyle name="Millares 6 2 3 3 2" xfId="3532" xr:uid="{F0FEB595-9E64-4C90-B22E-3A80E0DA1F45}"/>
    <cellStyle name="Millares 6 2 3 4" xfId="3338" xr:uid="{83BE9B63-2B43-4154-AF3B-2F28911661D0}"/>
    <cellStyle name="Millares 6 2 4" xfId="2983" xr:uid="{00000000-0005-0000-0000-0000E6010000}"/>
    <cellStyle name="Millares 6 2 4 2" xfId="3185" xr:uid="{00000000-0005-0000-0000-0000E7010000}"/>
    <cellStyle name="Millares 6 2 4 2 2" xfId="3579" xr:uid="{7391694F-5F59-4358-B734-09D416903F03}"/>
    <cellStyle name="Millares 6 2 4 3" xfId="3385" xr:uid="{88ACC031-0E8A-4801-AB95-934A337C1946}"/>
    <cellStyle name="Millares 6 2 5" xfId="3089" xr:uid="{00000000-0005-0000-0000-0000E8010000}"/>
    <cellStyle name="Millares 6 2 5 2" xfId="3483" xr:uid="{1710E3AC-E1F3-44F2-862C-AA8E24B19AEE}"/>
    <cellStyle name="Millares 6 2 6" xfId="3286" xr:uid="{75FF32AC-8630-48D5-B796-4DB10A63A096}"/>
    <cellStyle name="Millares 6 3" xfId="237" xr:uid="{00000000-0005-0000-0000-0000E9010000}"/>
    <cellStyle name="Millares 6 3 2" xfId="238" xr:uid="{00000000-0005-0000-0000-0000EA010000}"/>
    <cellStyle name="Millares 6 3 2 2" xfId="2909" xr:uid="{00000000-0005-0000-0000-0000EB010000}"/>
    <cellStyle name="Millares 6 3 2 2 2" xfId="3041" xr:uid="{00000000-0005-0000-0000-0000EC010000}"/>
    <cellStyle name="Millares 6 3 2 2 2 2" xfId="3239" xr:uid="{00000000-0005-0000-0000-0000ED010000}"/>
    <cellStyle name="Millares 6 3 2 2 2 2 2" xfId="3633" xr:uid="{B3AD2DC8-CB79-4EBC-BA53-598F57511823}"/>
    <cellStyle name="Millares 6 3 2 2 2 3" xfId="3439" xr:uid="{47E8C215-DD0E-46BA-801A-735A49EF3EB0}"/>
    <cellStyle name="Millares 6 3 2 2 3" xfId="3141" xr:uid="{00000000-0005-0000-0000-0000EE010000}"/>
    <cellStyle name="Millares 6 3 2 2 3 2" xfId="3535" xr:uid="{F10B14C0-42B8-4AE0-B29D-5E43DB7B656E}"/>
    <cellStyle name="Millares 6 3 2 2 4" xfId="3341" xr:uid="{18D3580B-D16F-4AC6-A553-2AE1F3E2F2E5}"/>
    <cellStyle name="Millares 6 3 2 3" xfId="2986" xr:uid="{00000000-0005-0000-0000-0000EF010000}"/>
    <cellStyle name="Millares 6 3 2 3 2" xfId="3188" xr:uid="{00000000-0005-0000-0000-0000F0010000}"/>
    <cellStyle name="Millares 6 3 2 3 2 2" xfId="3582" xr:uid="{F8311722-19C2-4CC9-A032-B25B4A4E2706}"/>
    <cellStyle name="Millares 6 3 2 3 3" xfId="3388" xr:uid="{CBD9D9B2-B5D9-4138-9999-B3F87D167861}"/>
    <cellStyle name="Millares 6 3 2 4" xfId="3092" xr:uid="{00000000-0005-0000-0000-0000F1010000}"/>
    <cellStyle name="Millares 6 3 2 4 2" xfId="3486" xr:uid="{73F27B34-729D-4DA9-B42B-0E2D433EDEB5}"/>
    <cellStyle name="Millares 6 3 2 5" xfId="3289" xr:uid="{538B71F0-8122-447B-BA4F-D3E7DCA6DAB0}"/>
    <cellStyle name="Millares 6 3 3" xfId="2908" xr:uid="{00000000-0005-0000-0000-0000F2010000}"/>
    <cellStyle name="Millares 6 3 3 2" xfId="3040" xr:uid="{00000000-0005-0000-0000-0000F3010000}"/>
    <cellStyle name="Millares 6 3 3 2 2" xfId="3238" xr:uid="{00000000-0005-0000-0000-0000F4010000}"/>
    <cellStyle name="Millares 6 3 3 2 2 2" xfId="3632" xr:uid="{10D6C3B1-A008-4F5B-A12D-832BBB821EA1}"/>
    <cellStyle name="Millares 6 3 3 2 3" xfId="3438" xr:uid="{7E845AAB-8D2E-4698-8EDF-0B74B66F10A1}"/>
    <cellStyle name="Millares 6 3 3 3" xfId="3140" xr:uid="{00000000-0005-0000-0000-0000F5010000}"/>
    <cellStyle name="Millares 6 3 3 3 2" xfId="3534" xr:uid="{2BD9D0FB-33A3-407C-AD30-8F9BC76191B4}"/>
    <cellStyle name="Millares 6 3 3 4" xfId="3340" xr:uid="{D9F0702B-2F08-4FD9-A22B-00B9CB3D23C9}"/>
    <cellStyle name="Millares 6 3 4" xfId="2985" xr:uid="{00000000-0005-0000-0000-0000F6010000}"/>
    <cellStyle name="Millares 6 3 4 2" xfId="3187" xr:uid="{00000000-0005-0000-0000-0000F7010000}"/>
    <cellStyle name="Millares 6 3 4 2 2" xfId="3581" xr:uid="{F6315FDD-B589-4AAA-8562-CF560D96C29C}"/>
    <cellStyle name="Millares 6 3 4 3" xfId="3387" xr:uid="{10EF0260-5778-47D8-89B7-FDB13E86900B}"/>
    <cellStyle name="Millares 6 3 5" xfId="3091" xr:uid="{00000000-0005-0000-0000-0000F8010000}"/>
    <cellStyle name="Millares 6 3 5 2" xfId="3485" xr:uid="{0DC367C8-E2DB-4F44-BFCF-01B2BAEB85D2}"/>
    <cellStyle name="Millares 6 3 6" xfId="3288" xr:uid="{BAC02A8A-29CA-4CA0-B135-734FAC1ABB88}"/>
    <cellStyle name="Millares 6 4" xfId="239" xr:uid="{00000000-0005-0000-0000-0000F9010000}"/>
    <cellStyle name="Millares 6 5" xfId="2905" xr:uid="{00000000-0005-0000-0000-0000FA010000}"/>
    <cellStyle name="Millares 6 5 2" xfId="3037" xr:uid="{00000000-0005-0000-0000-0000FB010000}"/>
    <cellStyle name="Millares 6 5 2 2" xfId="3235" xr:uid="{00000000-0005-0000-0000-0000FC010000}"/>
    <cellStyle name="Millares 6 5 2 2 2" xfId="3629" xr:uid="{CC45C4A9-F482-4B4A-9B1F-61C431CB2B79}"/>
    <cellStyle name="Millares 6 5 2 3" xfId="3435" xr:uid="{7D9A2F31-CECE-4BA4-B9C2-2B160CDF9B6D}"/>
    <cellStyle name="Millares 6 5 3" xfId="3137" xr:uid="{00000000-0005-0000-0000-0000FD010000}"/>
    <cellStyle name="Millares 6 5 3 2" xfId="3531" xr:uid="{D3448B08-8AA2-4A5B-B867-04399C5C409A}"/>
    <cellStyle name="Millares 6 5 4" xfId="3337" xr:uid="{E4A8E2FE-F2B2-4DF2-8306-CAE992815CD3}"/>
    <cellStyle name="Millares 6 6" xfId="2982" xr:uid="{00000000-0005-0000-0000-0000FE010000}"/>
    <cellStyle name="Millares 6 6 2" xfId="3184" xr:uid="{00000000-0005-0000-0000-0000FF010000}"/>
    <cellStyle name="Millares 6 6 2 2" xfId="3578" xr:uid="{7B8C9757-87E0-4606-BB86-ECF3D2F587F3}"/>
    <cellStyle name="Millares 6 6 3" xfId="3384" xr:uid="{AD8F54C7-853D-4AD2-90A6-A1FCB8B411F7}"/>
    <cellStyle name="Millares 6 7" xfId="3088" xr:uid="{00000000-0005-0000-0000-000000020000}"/>
    <cellStyle name="Millares 6 7 2" xfId="3482" xr:uid="{840D2E57-A4EA-415B-8EBC-D5900984C2E5}"/>
    <cellStyle name="Millares 6 8" xfId="3285" xr:uid="{6ED58BB3-A92A-4159-BB93-7CC46D2E17CC}"/>
    <cellStyle name="Millares 7" xfId="240" xr:uid="{00000000-0005-0000-0000-000001020000}"/>
    <cellStyle name="Millares 7 2" xfId="241" xr:uid="{00000000-0005-0000-0000-000002020000}"/>
    <cellStyle name="Millares 7 2 2" xfId="2911" xr:uid="{00000000-0005-0000-0000-000003020000}"/>
    <cellStyle name="Millares 7 2 2 2" xfId="3043" xr:uid="{00000000-0005-0000-0000-000004020000}"/>
    <cellStyle name="Millares 7 2 2 2 2" xfId="3241" xr:uid="{00000000-0005-0000-0000-000005020000}"/>
    <cellStyle name="Millares 7 2 2 2 2 2" xfId="3635" xr:uid="{A8BDBDF1-6EF0-4550-A74E-63D22F7B3ECD}"/>
    <cellStyle name="Millares 7 2 2 2 3" xfId="3441" xr:uid="{46EC98F5-68F6-4986-9FE8-A9B8AAC898A6}"/>
    <cellStyle name="Millares 7 2 2 3" xfId="3143" xr:uid="{00000000-0005-0000-0000-000006020000}"/>
    <cellStyle name="Millares 7 2 2 3 2" xfId="3537" xr:uid="{96D0EE1C-9BF4-4B3B-A3E8-78CC86DB8D66}"/>
    <cellStyle name="Millares 7 2 2 4" xfId="3343" xr:uid="{9EF0D37F-9E1B-40AA-B07D-E10736B36A2C}"/>
    <cellStyle name="Millares 7 2 3" xfId="2988" xr:uid="{00000000-0005-0000-0000-000007020000}"/>
    <cellStyle name="Millares 7 2 3 2" xfId="3190" xr:uid="{00000000-0005-0000-0000-000008020000}"/>
    <cellStyle name="Millares 7 2 3 2 2" xfId="3584" xr:uid="{F505DD9B-8DD2-4240-8922-D671EFAE50F1}"/>
    <cellStyle name="Millares 7 2 3 3" xfId="3390" xr:uid="{C720D242-E6DC-4D4F-ADF3-EAE4E5E07892}"/>
    <cellStyle name="Millares 7 2 4" xfId="3094" xr:uid="{00000000-0005-0000-0000-000009020000}"/>
    <cellStyle name="Millares 7 2 4 2" xfId="3488" xr:uid="{317015B7-B5AB-465E-920B-05B99942396F}"/>
    <cellStyle name="Millares 7 2 5" xfId="3291" xr:uid="{271A7435-0EA0-49ED-8401-44FC0B798B18}"/>
    <cellStyle name="Millares 7 3" xfId="2910" xr:uid="{00000000-0005-0000-0000-00000A020000}"/>
    <cellStyle name="Millares 7 3 2" xfId="3042" xr:uid="{00000000-0005-0000-0000-00000B020000}"/>
    <cellStyle name="Millares 7 3 2 2" xfId="3240" xr:uid="{00000000-0005-0000-0000-00000C020000}"/>
    <cellStyle name="Millares 7 3 2 2 2" xfId="3634" xr:uid="{7B7DEC97-5AE0-4FBF-8036-606F89153FC3}"/>
    <cellStyle name="Millares 7 3 2 3" xfId="3440" xr:uid="{E257CF6C-7481-4355-A3AB-47BD2F073695}"/>
    <cellStyle name="Millares 7 3 3" xfId="3142" xr:uid="{00000000-0005-0000-0000-00000D020000}"/>
    <cellStyle name="Millares 7 3 3 2" xfId="3536" xr:uid="{57C913CC-4117-438B-8B5F-E0E6F805FCB8}"/>
    <cellStyle name="Millares 7 3 4" xfId="3342" xr:uid="{57CC7EF7-A5F4-433D-812D-6FBA3A56C7CD}"/>
    <cellStyle name="Millares 7 4" xfId="2987" xr:uid="{00000000-0005-0000-0000-00000E020000}"/>
    <cellStyle name="Millares 7 4 2" xfId="3189" xr:uid="{00000000-0005-0000-0000-00000F020000}"/>
    <cellStyle name="Millares 7 4 2 2" xfId="3583" xr:uid="{25A29C2F-2D0A-452C-B2EE-C06170FE6586}"/>
    <cellStyle name="Millares 7 4 3" xfId="3389" xr:uid="{FECB4426-E42C-4B80-973C-00F47FFC16BC}"/>
    <cellStyle name="Millares 7 5" xfId="3093" xr:uid="{00000000-0005-0000-0000-000010020000}"/>
    <cellStyle name="Millares 7 5 2" xfId="3487" xr:uid="{45D5C115-1C55-4F36-BFFB-60F29FEC7A43}"/>
    <cellStyle name="Millares 7 6" xfId="3290" xr:uid="{011AE736-8750-4825-A40E-267274298BF4}"/>
    <cellStyle name="Millares 8" xfId="242" xr:uid="{00000000-0005-0000-0000-000011020000}"/>
    <cellStyle name="Millares 8 2" xfId="243" xr:uid="{00000000-0005-0000-0000-000012020000}"/>
    <cellStyle name="Millares 8 2 2" xfId="2913" xr:uid="{00000000-0005-0000-0000-000013020000}"/>
    <cellStyle name="Millares 8 2 2 2" xfId="3045" xr:uid="{00000000-0005-0000-0000-000014020000}"/>
    <cellStyle name="Millares 8 2 2 2 2" xfId="3243" xr:uid="{00000000-0005-0000-0000-000015020000}"/>
    <cellStyle name="Millares 8 2 2 2 2 2" xfId="3637" xr:uid="{4833836D-38E2-4C1A-9958-E2469F9A0CA3}"/>
    <cellStyle name="Millares 8 2 2 2 3" xfId="3443" xr:uid="{4123FC7D-84AA-4C36-961D-F0A0F15F0B13}"/>
    <cellStyle name="Millares 8 2 2 3" xfId="3145" xr:uid="{00000000-0005-0000-0000-000016020000}"/>
    <cellStyle name="Millares 8 2 2 3 2" xfId="3539" xr:uid="{EC7BB3AE-475C-41A4-8159-DC8584572B22}"/>
    <cellStyle name="Millares 8 2 2 4" xfId="3345" xr:uid="{A9E1F1EB-F4BB-48C9-AD64-8FA1EE5B68C5}"/>
    <cellStyle name="Millares 8 2 3" xfId="2990" xr:uid="{00000000-0005-0000-0000-000017020000}"/>
    <cellStyle name="Millares 8 2 3 2" xfId="3192" xr:uid="{00000000-0005-0000-0000-000018020000}"/>
    <cellStyle name="Millares 8 2 3 2 2" xfId="3586" xr:uid="{79A73772-6748-4C3D-96A1-4F9ABC59EC54}"/>
    <cellStyle name="Millares 8 2 3 3" xfId="3392" xr:uid="{35154122-1629-4BE7-9B2A-CD4FD0A65540}"/>
    <cellStyle name="Millares 8 2 4" xfId="3096" xr:uid="{00000000-0005-0000-0000-000019020000}"/>
    <cellStyle name="Millares 8 2 4 2" xfId="3490" xr:uid="{D979F2BA-C95B-4371-B340-6A9D66D58C72}"/>
    <cellStyle name="Millares 8 2 5" xfId="3293" xr:uid="{779833A5-46DD-4DA4-A8FC-CBB33447EB63}"/>
    <cellStyle name="Millares 8 3" xfId="2912" xr:uid="{00000000-0005-0000-0000-00001A020000}"/>
    <cellStyle name="Millares 8 3 2" xfId="3044" xr:uid="{00000000-0005-0000-0000-00001B020000}"/>
    <cellStyle name="Millares 8 3 2 2" xfId="3242" xr:uid="{00000000-0005-0000-0000-00001C020000}"/>
    <cellStyle name="Millares 8 3 2 2 2" xfId="3636" xr:uid="{F3CE848A-30E6-47E9-9364-BAFDD963B6DD}"/>
    <cellStyle name="Millares 8 3 2 3" xfId="3442" xr:uid="{467F1DAB-2EA6-41B1-AA33-661BFE717B4A}"/>
    <cellStyle name="Millares 8 3 3" xfId="3144" xr:uid="{00000000-0005-0000-0000-00001D020000}"/>
    <cellStyle name="Millares 8 3 3 2" xfId="3538" xr:uid="{6AAA7BD6-D15A-4C6B-B7F3-5779CFBF3A98}"/>
    <cellStyle name="Millares 8 3 4" xfId="3344" xr:uid="{7B7ADFAA-1C99-4897-AE10-8ACDE2518437}"/>
    <cellStyle name="Millares 8 4" xfId="2989" xr:uid="{00000000-0005-0000-0000-00001E020000}"/>
    <cellStyle name="Millares 8 4 2" xfId="3191" xr:uid="{00000000-0005-0000-0000-00001F020000}"/>
    <cellStyle name="Millares 8 4 2 2" xfId="3585" xr:uid="{A82AE077-72BE-418F-BD34-4A98ACFB16AE}"/>
    <cellStyle name="Millares 8 4 3" xfId="3391" xr:uid="{31729BFD-A346-499D-B244-2B2232001EC9}"/>
    <cellStyle name="Millares 8 5" xfId="3095" xr:uid="{00000000-0005-0000-0000-000020020000}"/>
    <cellStyle name="Millares 8 5 2" xfId="3489" xr:uid="{E6F50086-4585-4AD8-B26F-662D62710605}"/>
    <cellStyle name="Millares 8 6" xfId="3292" xr:uid="{D13DE620-750A-47C5-A8B6-B8A6B9CBF630}"/>
    <cellStyle name="Millares 9" xfId="244" xr:uid="{00000000-0005-0000-0000-000021020000}"/>
    <cellStyle name="Millares 9 2" xfId="245" xr:uid="{00000000-0005-0000-0000-000022020000}"/>
    <cellStyle name="Millares 9 2 2" xfId="2915" xr:uid="{00000000-0005-0000-0000-000023020000}"/>
    <cellStyle name="Millares 9 2 2 2" xfId="3047" xr:uid="{00000000-0005-0000-0000-000024020000}"/>
    <cellStyle name="Millares 9 2 2 2 2" xfId="3245" xr:uid="{00000000-0005-0000-0000-000025020000}"/>
    <cellStyle name="Millares 9 2 2 2 2 2" xfId="3639" xr:uid="{C5F22254-FDB6-450D-B271-31277572DA36}"/>
    <cellStyle name="Millares 9 2 2 2 3" xfId="3445" xr:uid="{87D7AAAA-7EE5-4C61-BA71-521F9F1F2A1F}"/>
    <cellStyle name="Millares 9 2 2 3" xfId="3147" xr:uid="{00000000-0005-0000-0000-000026020000}"/>
    <cellStyle name="Millares 9 2 2 3 2" xfId="3541" xr:uid="{4C9F8329-DCA2-4C49-A3D7-A72B599ADA91}"/>
    <cellStyle name="Millares 9 2 2 4" xfId="3347" xr:uid="{FAC5E018-ED17-41BA-83E6-9D988560732F}"/>
    <cellStyle name="Millares 9 2 3" xfId="2992" xr:uid="{00000000-0005-0000-0000-000027020000}"/>
    <cellStyle name="Millares 9 2 3 2" xfId="3194" xr:uid="{00000000-0005-0000-0000-000028020000}"/>
    <cellStyle name="Millares 9 2 3 2 2" xfId="3588" xr:uid="{BC33BB5F-96B9-4829-ACC7-D2D727BEE428}"/>
    <cellStyle name="Millares 9 2 3 3" xfId="3394" xr:uid="{CD3F0181-90D7-4AB0-941A-3163BCED4EAB}"/>
    <cellStyle name="Millares 9 2 4" xfId="3098" xr:uid="{00000000-0005-0000-0000-000029020000}"/>
    <cellStyle name="Millares 9 2 4 2" xfId="3492" xr:uid="{245A2879-5939-45DA-B441-1D8CB0F33E39}"/>
    <cellStyle name="Millares 9 2 5" xfId="3295" xr:uid="{A825989E-B830-4E3B-A015-C27E08E64614}"/>
    <cellStyle name="Millares 9 3" xfId="2914" xr:uid="{00000000-0005-0000-0000-00002A020000}"/>
    <cellStyle name="Millares 9 3 2" xfId="3046" xr:uid="{00000000-0005-0000-0000-00002B020000}"/>
    <cellStyle name="Millares 9 3 2 2" xfId="3244" xr:uid="{00000000-0005-0000-0000-00002C020000}"/>
    <cellStyle name="Millares 9 3 2 2 2" xfId="3638" xr:uid="{DABE1FAA-56C9-4875-AA02-CE5A7E90479C}"/>
    <cellStyle name="Millares 9 3 2 3" xfId="3444" xr:uid="{6C2637BE-DF1D-4835-BE66-31EE3DDF7CCF}"/>
    <cellStyle name="Millares 9 3 3" xfId="3146" xr:uid="{00000000-0005-0000-0000-00002D020000}"/>
    <cellStyle name="Millares 9 3 3 2" xfId="3540" xr:uid="{8D29C31E-7E9E-4EED-ABBB-23D91C58F4A6}"/>
    <cellStyle name="Millares 9 3 4" xfId="3346" xr:uid="{B32E220C-E6FC-4595-A1D2-D4039333948A}"/>
    <cellStyle name="Millares 9 4" xfId="2991" xr:uid="{00000000-0005-0000-0000-00002E020000}"/>
    <cellStyle name="Millares 9 4 2" xfId="3193" xr:uid="{00000000-0005-0000-0000-00002F020000}"/>
    <cellStyle name="Millares 9 4 2 2" xfId="3587" xr:uid="{6175D5FC-D5DC-4F1C-87AF-2141DA0C9D92}"/>
    <cellStyle name="Millares 9 4 3" xfId="3393" xr:uid="{E2CEA0FA-5CF1-458E-9D92-C91407B4211A}"/>
    <cellStyle name="Millares 9 5" xfId="3097" xr:uid="{00000000-0005-0000-0000-000030020000}"/>
    <cellStyle name="Millares 9 5 2" xfId="3491" xr:uid="{FBF36595-B8E1-4E65-95E6-D273FC8CEBC6}"/>
    <cellStyle name="Millares 9 6" xfId="3294" xr:uid="{878819BB-C1C0-412A-BD51-38E44BB145E5}"/>
    <cellStyle name="Moneda" xfId="9" builtinId="4"/>
    <cellStyle name="Moneda [0]" xfId="2867" builtinId="7"/>
    <cellStyle name="Moneda [0] 10" xfId="3003" xr:uid="{00000000-0005-0000-0000-000033020000}"/>
    <cellStyle name="Moneda [0] 10 2" xfId="3201" xr:uid="{00000000-0005-0000-0000-000034020000}"/>
    <cellStyle name="Moneda [0] 10 2 2" xfId="3595" xr:uid="{FA82656D-49B1-4781-8202-C365E3707527}"/>
    <cellStyle name="Moneda [0] 10 3" xfId="3401" xr:uid="{5E1F93F4-F99E-4AFF-BDD9-25FE7F57F065}"/>
    <cellStyle name="Moneda [0] 11" xfId="3103" xr:uid="{00000000-0005-0000-0000-000035020000}"/>
    <cellStyle name="Moneda [0] 11 2" xfId="3497" xr:uid="{6F9F621B-24F8-4585-B8B8-EF29A8550870}"/>
    <cellStyle name="Moneda [0] 12" xfId="3303" xr:uid="{47E45B04-D9BF-49FD-A681-701B3EEF1A6E}"/>
    <cellStyle name="Moneda [0] 2" xfId="247" xr:uid="{00000000-0005-0000-0000-000036020000}"/>
    <cellStyle name="Moneda [0] 2 2" xfId="248" xr:uid="{00000000-0005-0000-0000-000037020000}"/>
    <cellStyle name="Moneda [0] 2 2 2" xfId="249" xr:uid="{00000000-0005-0000-0000-000038020000}"/>
    <cellStyle name="Moneda [0] 2 2 2 2" xfId="250" xr:uid="{00000000-0005-0000-0000-000039020000}"/>
    <cellStyle name="Moneda [0] 2 2 2 2 2" xfId="2917" xr:uid="{00000000-0005-0000-0000-00003A020000}"/>
    <cellStyle name="Moneda [0] 2 2 2 3" xfId="2916" xr:uid="{00000000-0005-0000-0000-00003B020000}"/>
    <cellStyle name="Moneda [0] 2 2 3" xfId="251" xr:uid="{00000000-0005-0000-0000-00003C020000}"/>
    <cellStyle name="Moneda [0] 2 2 3 2" xfId="2918" xr:uid="{00000000-0005-0000-0000-00003D020000}"/>
    <cellStyle name="Moneda [0] 2 2 4" xfId="252" xr:uid="{00000000-0005-0000-0000-00003E020000}"/>
    <cellStyle name="Moneda [0] 2 2 4 2" xfId="2919" xr:uid="{00000000-0005-0000-0000-00003F020000}"/>
    <cellStyle name="Moneda [0] 2 3" xfId="253" xr:uid="{00000000-0005-0000-0000-000040020000}"/>
    <cellStyle name="Moneda [0] 2 3 2" xfId="254" xr:uid="{00000000-0005-0000-0000-000041020000}"/>
    <cellStyle name="Moneda [0] 2 3 2 2" xfId="2921" xr:uid="{00000000-0005-0000-0000-000042020000}"/>
    <cellStyle name="Moneda [0] 2 3 3" xfId="2920" xr:uid="{00000000-0005-0000-0000-000043020000}"/>
    <cellStyle name="Moneda [0] 2 4" xfId="255" xr:uid="{00000000-0005-0000-0000-000044020000}"/>
    <cellStyle name="Moneda [0] 2 4 2" xfId="2922" xr:uid="{00000000-0005-0000-0000-000045020000}"/>
    <cellStyle name="Moneda [0] 2 5" xfId="256" xr:uid="{00000000-0005-0000-0000-000046020000}"/>
    <cellStyle name="Moneda [0] 2 5 2" xfId="2923" xr:uid="{00000000-0005-0000-0000-000047020000}"/>
    <cellStyle name="Moneda [0] 3" xfId="257" xr:uid="{00000000-0005-0000-0000-000048020000}"/>
    <cellStyle name="Moneda [0] 3 10" xfId="3296" xr:uid="{44873E2D-2B00-4A25-97A9-44D7040D06C2}"/>
    <cellStyle name="Moneda [0] 3 2" xfId="258" xr:uid="{00000000-0005-0000-0000-000049020000}"/>
    <cellStyle name="Moneda [0] 3 2 2" xfId="259" xr:uid="{00000000-0005-0000-0000-00004A020000}"/>
    <cellStyle name="Moneda [0] 3 2 2 2" xfId="260" xr:uid="{00000000-0005-0000-0000-00004B020000}"/>
    <cellStyle name="Moneda [0] 3 2 3" xfId="261" xr:uid="{00000000-0005-0000-0000-00004C020000}"/>
    <cellStyle name="Moneda [0] 3 2 3 2" xfId="262" xr:uid="{00000000-0005-0000-0000-00004D020000}"/>
    <cellStyle name="Moneda [0] 3 2 4" xfId="263" xr:uid="{00000000-0005-0000-0000-00004E020000}"/>
    <cellStyle name="Moneda [0] 3 2 4 2" xfId="264" xr:uid="{00000000-0005-0000-0000-00004F020000}"/>
    <cellStyle name="Moneda [0] 3 2 5" xfId="265" xr:uid="{00000000-0005-0000-0000-000050020000}"/>
    <cellStyle name="Moneda [0] 3 3" xfId="266" xr:uid="{00000000-0005-0000-0000-000051020000}"/>
    <cellStyle name="Moneda [0] 3 3 2" xfId="267" xr:uid="{00000000-0005-0000-0000-000052020000}"/>
    <cellStyle name="Moneda [0] 3 4" xfId="268" xr:uid="{00000000-0005-0000-0000-000053020000}"/>
    <cellStyle name="Moneda [0] 3 4 2" xfId="269" xr:uid="{00000000-0005-0000-0000-000054020000}"/>
    <cellStyle name="Moneda [0] 3 5" xfId="270" xr:uid="{00000000-0005-0000-0000-000055020000}"/>
    <cellStyle name="Moneda [0] 3 5 2" xfId="271" xr:uid="{00000000-0005-0000-0000-000056020000}"/>
    <cellStyle name="Moneda [0] 3 6" xfId="272" xr:uid="{00000000-0005-0000-0000-000057020000}"/>
    <cellStyle name="Moneda [0] 3 7" xfId="273" xr:uid="{00000000-0005-0000-0000-000058020000}"/>
    <cellStyle name="Moneda [0] 3 8" xfId="2993" xr:uid="{00000000-0005-0000-0000-000059020000}"/>
    <cellStyle name="Moneda [0] 3 8 2" xfId="3195" xr:uid="{00000000-0005-0000-0000-00005A020000}"/>
    <cellStyle name="Moneda [0] 3 8 2 2" xfId="3589" xr:uid="{E188BBFB-B5ED-4CC6-AF45-D3604DE0D2CB}"/>
    <cellStyle name="Moneda [0] 3 8 3" xfId="3395" xr:uid="{02A1C5A7-1CCE-478D-BA53-D4D6CFEAAB9F}"/>
    <cellStyle name="Moneda [0] 3 9" xfId="3099" xr:uid="{00000000-0005-0000-0000-00005B020000}"/>
    <cellStyle name="Moneda [0] 3 9 2" xfId="3493" xr:uid="{1F48CE8F-0790-4001-B36A-620BC539401A}"/>
    <cellStyle name="Moneda [0] 4" xfId="274" xr:uid="{00000000-0005-0000-0000-00005C020000}"/>
    <cellStyle name="Moneda [0] 4 2" xfId="275" xr:uid="{00000000-0005-0000-0000-00005D020000}"/>
    <cellStyle name="Moneda [0] 4 2 2" xfId="276" xr:uid="{00000000-0005-0000-0000-00005E020000}"/>
    <cellStyle name="Moneda [0] 4 3" xfId="277" xr:uid="{00000000-0005-0000-0000-00005F020000}"/>
    <cellStyle name="Moneda [0] 4 3 2" xfId="278" xr:uid="{00000000-0005-0000-0000-000060020000}"/>
    <cellStyle name="Moneda [0] 4 4" xfId="279" xr:uid="{00000000-0005-0000-0000-000061020000}"/>
    <cellStyle name="Moneda [0] 4 4 2" xfId="280" xr:uid="{00000000-0005-0000-0000-000062020000}"/>
    <cellStyle name="Moneda [0] 4 5" xfId="281" xr:uid="{00000000-0005-0000-0000-000063020000}"/>
    <cellStyle name="Moneda [0] 5" xfId="282" xr:uid="{00000000-0005-0000-0000-000064020000}"/>
    <cellStyle name="Moneda [0] 5 2" xfId="283" xr:uid="{00000000-0005-0000-0000-000065020000}"/>
    <cellStyle name="Moneda [0] 5 2 2" xfId="284" xr:uid="{00000000-0005-0000-0000-000066020000}"/>
    <cellStyle name="Moneda [0] 5 3" xfId="285" xr:uid="{00000000-0005-0000-0000-000067020000}"/>
    <cellStyle name="Moneda [0] 5 3 2" xfId="286" xr:uid="{00000000-0005-0000-0000-000068020000}"/>
    <cellStyle name="Moneda [0] 5 4" xfId="287" xr:uid="{00000000-0005-0000-0000-000069020000}"/>
    <cellStyle name="Moneda [0] 5 4 2" xfId="288" xr:uid="{00000000-0005-0000-0000-00006A020000}"/>
    <cellStyle name="Moneda [0] 5 5" xfId="289" xr:uid="{00000000-0005-0000-0000-00006B020000}"/>
    <cellStyle name="Moneda [0] 6" xfId="290" xr:uid="{00000000-0005-0000-0000-00006C020000}"/>
    <cellStyle name="Moneda [0] 6 2" xfId="291" xr:uid="{00000000-0005-0000-0000-00006D020000}"/>
    <cellStyle name="Moneda [0] 7" xfId="292" xr:uid="{00000000-0005-0000-0000-00006E020000}"/>
    <cellStyle name="Moneda [0] 7 2" xfId="293" xr:uid="{00000000-0005-0000-0000-00006F020000}"/>
    <cellStyle name="Moneda [0] 8" xfId="294" xr:uid="{00000000-0005-0000-0000-000070020000}"/>
    <cellStyle name="Moneda [0] 8 2" xfId="295" xr:uid="{00000000-0005-0000-0000-000071020000}"/>
    <cellStyle name="Moneda [0] 9" xfId="296" xr:uid="{00000000-0005-0000-0000-000072020000}"/>
    <cellStyle name="Moneda [0] 9 2" xfId="297" xr:uid="{00000000-0005-0000-0000-000073020000}"/>
    <cellStyle name="Moneda 10" xfId="298" xr:uid="{00000000-0005-0000-0000-000074020000}"/>
    <cellStyle name="Moneda 10 10" xfId="299" xr:uid="{00000000-0005-0000-0000-000075020000}"/>
    <cellStyle name="Moneda 10 11" xfId="300" xr:uid="{00000000-0005-0000-0000-000076020000}"/>
    <cellStyle name="Moneda 10 2" xfId="301" xr:uid="{00000000-0005-0000-0000-000077020000}"/>
    <cellStyle name="Moneda 10 2 2" xfId="302" xr:uid="{00000000-0005-0000-0000-000078020000}"/>
    <cellStyle name="Moneda 10 2 2 2" xfId="303" xr:uid="{00000000-0005-0000-0000-000079020000}"/>
    <cellStyle name="Moneda 10 2 2 2 2" xfId="304" xr:uid="{00000000-0005-0000-0000-00007A020000}"/>
    <cellStyle name="Moneda 10 2 2 2 2 2" xfId="305" xr:uid="{00000000-0005-0000-0000-00007B020000}"/>
    <cellStyle name="Moneda 10 2 2 2 3" xfId="306" xr:uid="{00000000-0005-0000-0000-00007C020000}"/>
    <cellStyle name="Moneda 10 2 2 2 3 2" xfId="307" xr:uid="{00000000-0005-0000-0000-00007D020000}"/>
    <cellStyle name="Moneda 10 2 2 2 4" xfId="308" xr:uid="{00000000-0005-0000-0000-00007E020000}"/>
    <cellStyle name="Moneda 10 2 2 2 4 2" xfId="309" xr:uid="{00000000-0005-0000-0000-00007F020000}"/>
    <cellStyle name="Moneda 10 2 2 2 5" xfId="310" xr:uid="{00000000-0005-0000-0000-000080020000}"/>
    <cellStyle name="Moneda 10 2 2 3" xfId="311" xr:uid="{00000000-0005-0000-0000-000081020000}"/>
    <cellStyle name="Moneda 10 2 2 3 2" xfId="312" xr:uid="{00000000-0005-0000-0000-000082020000}"/>
    <cellStyle name="Moneda 10 2 2 4" xfId="313" xr:uid="{00000000-0005-0000-0000-000083020000}"/>
    <cellStyle name="Moneda 10 2 2 4 2" xfId="314" xr:uid="{00000000-0005-0000-0000-000084020000}"/>
    <cellStyle name="Moneda 10 2 2 5" xfId="315" xr:uid="{00000000-0005-0000-0000-000085020000}"/>
    <cellStyle name="Moneda 10 2 2 5 2" xfId="316" xr:uid="{00000000-0005-0000-0000-000086020000}"/>
    <cellStyle name="Moneda 10 2 2 6" xfId="317" xr:uid="{00000000-0005-0000-0000-000087020000}"/>
    <cellStyle name="Moneda 10 2 3" xfId="318" xr:uid="{00000000-0005-0000-0000-000088020000}"/>
    <cellStyle name="Moneda 10 2 3 2" xfId="319" xr:uid="{00000000-0005-0000-0000-000089020000}"/>
    <cellStyle name="Moneda 10 2 3 2 2" xfId="320" xr:uid="{00000000-0005-0000-0000-00008A020000}"/>
    <cellStyle name="Moneda 10 2 3 3" xfId="321" xr:uid="{00000000-0005-0000-0000-00008B020000}"/>
    <cellStyle name="Moneda 10 2 3 3 2" xfId="322" xr:uid="{00000000-0005-0000-0000-00008C020000}"/>
    <cellStyle name="Moneda 10 2 3 4" xfId="323" xr:uid="{00000000-0005-0000-0000-00008D020000}"/>
    <cellStyle name="Moneda 10 2 3 4 2" xfId="324" xr:uid="{00000000-0005-0000-0000-00008E020000}"/>
    <cellStyle name="Moneda 10 2 3 5" xfId="325" xr:uid="{00000000-0005-0000-0000-00008F020000}"/>
    <cellStyle name="Moneda 10 2 4" xfId="326" xr:uid="{00000000-0005-0000-0000-000090020000}"/>
    <cellStyle name="Moneda 10 2 4 2" xfId="327" xr:uid="{00000000-0005-0000-0000-000091020000}"/>
    <cellStyle name="Moneda 10 2 5" xfId="328" xr:uid="{00000000-0005-0000-0000-000092020000}"/>
    <cellStyle name="Moneda 10 2 5 2" xfId="329" xr:uid="{00000000-0005-0000-0000-000093020000}"/>
    <cellStyle name="Moneda 10 2 6" xfId="330" xr:uid="{00000000-0005-0000-0000-000094020000}"/>
    <cellStyle name="Moneda 10 2 6 2" xfId="331" xr:uid="{00000000-0005-0000-0000-000095020000}"/>
    <cellStyle name="Moneda 10 2 7" xfId="332" xr:uid="{00000000-0005-0000-0000-000096020000}"/>
    <cellStyle name="Moneda 10 2 8" xfId="333" xr:uid="{00000000-0005-0000-0000-000097020000}"/>
    <cellStyle name="Moneda 10 3" xfId="334" xr:uid="{00000000-0005-0000-0000-000098020000}"/>
    <cellStyle name="Moneda 10 3 2" xfId="335" xr:uid="{00000000-0005-0000-0000-000099020000}"/>
    <cellStyle name="Moneda 10 3 2 2" xfId="336" xr:uid="{00000000-0005-0000-0000-00009A020000}"/>
    <cellStyle name="Moneda 10 3 2 2 2" xfId="337" xr:uid="{00000000-0005-0000-0000-00009B020000}"/>
    <cellStyle name="Moneda 10 3 2 2 2 2" xfId="338" xr:uid="{00000000-0005-0000-0000-00009C020000}"/>
    <cellStyle name="Moneda 10 3 2 2 3" xfId="339" xr:uid="{00000000-0005-0000-0000-00009D020000}"/>
    <cellStyle name="Moneda 10 3 2 2 3 2" xfId="340" xr:uid="{00000000-0005-0000-0000-00009E020000}"/>
    <cellStyle name="Moneda 10 3 2 2 4" xfId="341" xr:uid="{00000000-0005-0000-0000-00009F020000}"/>
    <cellStyle name="Moneda 10 3 2 2 4 2" xfId="342" xr:uid="{00000000-0005-0000-0000-0000A0020000}"/>
    <cellStyle name="Moneda 10 3 2 2 5" xfId="343" xr:uid="{00000000-0005-0000-0000-0000A1020000}"/>
    <cellStyle name="Moneda 10 3 2 3" xfId="344" xr:uid="{00000000-0005-0000-0000-0000A2020000}"/>
    <cellStyle name="Moneda 10 3 2 3 2" xfId="345" xr:uid="{00000000-0005-0000-0000-0000A3020000}"/>
    <cellStyle name="Moneda 10 3 2 4" xfId="346" xr:uid="{00000000-0005-0000-0000-0000A4020000}"/>
    <cellStyle name="Moneda 10 3 2 4 2" xfId="347" xr:uid="{00000000-0005-0000-0000-0000A5020000}"/>
    <cellStyle name="Moneda 10 3 2 5" xfId="348" xr:uid="{00000000-0005-0000-0000-0000A6020000}"/>
    <cellStyle name="Moneda 10 3 2 5 2" xfId="349" xr:uid="{00000000-0005-0000-0000-0000A7020000}"/>
    <cellStyle name="Moneda 10 3 2 6" xfId="350" xr:uid="{00000000-0005-0000-0000-0000A8020000}"/>
    <cellStyle name="Moneda 10 3 3" xfId="351" xr:uid="{00000000-0005-0000-0000-0000A9020000}"/>
    <cellStyle name="Moneda 10 3 3 2" xfId="352" xr:uid="{00000000-0005-0000-0000-0000AA020000}"/>
    <cellStyle name="Moneda 10 3 3 2 2" xfId="353" xr:uid="{00000000-0005-0000-0000-0000AB020000}"/>
    <cellStyle name="Moneda 10 3 3 3" xfId="354" xr:uid="{00000000-0005-0000-0000-0000AC020000}"/>
    <cellStyle name="Moneda 10 3 3 3 2" xfId="355" xr:uid="{00000000-0005-0000-0000-0000AD020000}"/>
    <cellStyle name="Moneda 10 3 3 4" xfId="356" xr:uid="{00000000-0005-0000-0000-0000AE020000}"/>
    <cellStyle name="Moneda 10 3 3 4 2" xfId="357" xr:uid="{00000000-0005-0000-0000-0000AF020000}"/>
    <cellStyle name="Moneda 10 3 3 5" xfId="358" xr:uid="{00000000-0005-0000-0000-0000B0020000}"/>
    <cellStyle name="Moneda 10 3 4" xfId="359" xr:uid="{00000000-0005-0000-0000-0000B1020000}"/>
    <cellStyle name="Moneda 10 3 4 2" xfId="360" xr:uid="{00000000-0005-0000-0000-0000B2020000}"/>
    <cellStyle name="Moneda 10 3 5" xfId="361" xr:uid="{00000000-0005-0000-0000-0000B3020000}"/>
    <cellStyle name="Moneda 10 3 5 2" xfId="362" xr:uid="{00000000-0005-0000-0000-0000B4020000}"/>
    <cellStyle name="Moneda 10 3 6" xfId="363" xr:uid="{00000000-0005-0000-0000-0000B5020000}"/>
    <cellStyle name="Moneda 10 3 6 2" xfId="364" xr:uid="{00000000-0005-0000-0000-0000B6020000}"/>
    <cellStyle name="Moneda 10 3 7" xfId="365" xr:uid="{00000000-0005-0000-0000-0000B7020000}"/>
    <cellStyle name="Moneda 10 4" xfId="366" xr:uid="{00000000-0005-0000-0000-0000B8020000}"/>
    <cellStyle name="Moneda 10 4 2" xfId="367" xr:uid="{00000000-0005-0000-0000-0000B9020000}"/>
    <cellStyle name="Moneda 10 4 2 2" xfId="368" xr:uid="{00000000-0005-0000-0000-0000BA020000}"/>
    <cellStyle name="Moneda 10 4 2 2 2" xfId="369" xr:uid="{00000000-0005-0000-0000-0000BB020000}"/>
    <cellStyle name="Moneda 10 4 2 2 2 2" xfId="370" xr:uid="{00000000-0005-0000-0000-0000BC020000}"/>
    <cellStyle name="Moneda 10 4 2 2 3" xfId="371" xr:uid="{00000000-0005-0000-0000-0000BD020000}"/>
    <cellStyle name="Moneda 10 4 2 2 3 2" xfId="372" xr:uid="{00000000-0005-0000-0000-0000BE020000}"/>
    <cellStyle name="Moneda 10 4 2 2 4" xfId="373" xr:uid="{00000000-0005-0000-0000-0000BF020000}"/>
    <cellStyle name="Moneda 10 4 2 2 4 2" xfId="374" xr:uid="{00000000-0005-0000-0000-0000C0020000}"/>
    <cellStyle name="Moneda 10 4 2 2 5" xfId="375" xr:uid="{00000000-0005-0000-0000-0000C1020000}"/>
    <cellStyle name="Moneda 10 4 2 3" xfId="376" xr:uid="{00000000-0005-0000-0000-0000C2020000}"/>
    <cellStyle name="Moneda 10 4 2 3 2" xfId="377" xr:uid="{00000000-0005-0000-0000-0000C3020000}"/>
    <cellStyle name="Moneda 10 4 2 4" xfId="378" xr:uid="{00000000-0005-0000-0000-0000C4020000}"/>
    <cellStyle name="Moneda 10 4 2 4 2" xfId="379" xr:uid="{00000000-0005-0000-0000-0000C5020000}"/>
    <cellStyle name="Moneda 10 4 2 5" xfId="380" xr:uid="{00000000-0005-0000-0000-0000C6020000}"/>
    <cellStyle name="Moneda 10 4 2 5 2" xfId="381" xr:uid="{00000000-0005-0000-0000-0000C7020000}"/>
    <cellStyle name="Moneda 10 4 2 6" xfId="382" xr:uid="{00000000-0005-0000-0000-0000C8020000}"/>
    <cellStyle name="Moneda 10 4 3" xfId="383" xr:uid="{00000000-0005-0000-0000-0000C9020000}"/>
    <cellStyle name="Moneda 10 4 3 2" xfId="384" xr:uid="{00000000-0005-0000-0000-0000CA020000}"/>
    <cellStyle name="Moneda 10 4 3 2 2" xfId="385" xr:uid="{00000000-0005-0000-0000-0000CB020000}"/>
    <cellStyle name="Moneda 10 4 3 3" xfId="386" xr:uid="{00000000-0005-0000-0000-0000CC020000}"/>
    <cellStyle name="Moneda 10 4 3 3 2" xfId="387" xr:uid="{00000000-0005-0000-0000-0000CD020000}"/>
    <cellStyle name="Moneda 10 4 3 4" xfId="388" xr:uid="{00000000-0005-0000-0000-0000CE020000}"/>
    <cellStyle name="Moneda 10 4 3 4 2" xfId="389" xr:uid="{00000000-0005-0000-0000-0000CF020000}"/>
    <cellStyle name="Moneda 10 4 3 5" xfId="390" xr:uid="{00000000-0005-0000-0000-0000D0020000}"/>
    <cellStyle name="Moneda 10 4 4" xfId="391" xr:uid="{00000000-0005-0000-0000-0000D1020000}"/>
    <cellStyle name="Moneda 10 4 4 2" xfId="392" xr:uid="{00000000-0005-0000-0000-0000D2020000}"/>
    <cellStyle name="Moneda 10 4 5" xfId="393" xr:uid="{00000000-0005-0000-0000-0000D3020000}"/>
    <cellStyle name="Moneda 10 4 5 2" xfId="394" xr:uid="{00000000-0005-0000-0000-0000D4020000}"/>
    <cellStyle name="Moneda 10 4 6" xfId="395" xr:uid="{00000000-0005-0000-0000-0000D5020000}"/>
    <cellStyle name="Moneda 10 4 6 2" xfId="396" xr:uid="{00000000-0005-0000-0000-0000D6020000}"/>
    <cellStyle name="Moneda 10 4 7" xfId="397" xr:uid="{00000000-0005-0000-0000-0000D7020000}"/>
    <cellStyle name="Moneda 10 5" xfId="398" xr:uid="{00000000-0005-0000-0000-0000D8020000}"/>
    <cellStyle name="Moneda 10 5 2" xfId="399" xr:uid="{00000000-0005-0000-0000-0000D9020000}"/>
    <cellStyle name="Moneda 10 5 2 2" xfId="400" xr:uid="{00000000-0005-0000-0000-0000DA020000}"/>
    <cellStyle name="Moneda 10 5 2 2 2" xfId="401" xr:uid="{00000000-0005-0000-0000-0000DB020000}"/>
    <cellStyle name="Moneda 10 5 2 3" xfId="402" xr:uid="{00000000-0005-0000-0000-0000DC020000}"/>
    <cellStyle name="Moneda 10 5 2 3 2" xfId="403" xr:uid="{00000000-0005-0000-0000-0000DD020000}"/>
    <cellStyle name="Moneda 10 5 2 4" xfId="404" xr:uid="{00000000-0005-0000-0000-0000DE020000}"/>
    <cellStyle name="Moneda 10 5 2 4 2" xfId="405" xr:uid="{00000000-0005-0000-0000-0000DF020000}"/>
    <cellStyle name="Moneda 10 5 2 5" xfId="406" xr:uid="{00000000-0005-0000-0000-0000E0020000}"/>
    <cellStyle name="Moneda 10 5 3" xfId="407" xr:uid="{00000000-0005-0000-0000-0000E1020000}"/>
    <cellStyle name="Moneda 10 5 3 2" xfId="408" xr:uid="{00000000-0005-0000-0000-0000E2020000}"/>
    <cellStyle name="Moneda 10 5 4" xfId="409" xr:uid="{00000000-0005-0000-0000-0000E3020000}"/>
    <cellStyle name="Moneda 10 5 4 2" xfId="410" xr:uid="{00000000-0005-0000-0000-0000E4020000}"/>
    <cellStyle name="Moneda 10 5 5" xfId="411" xr:uid="{00000000-0005-0000-0000-0000E5020000}"/>
    <cellStyle name="Moneda 10 5 5 2" xfId="412" xr:uid="{00000000-0005-0000-0000-0000E6020000}"/>
    <cellStyle name="Moneda 10 5 6" xfId="413" xr:uid="{00000000-0005-0000-0000-0000E7020000}"/>
    <cellStyle name="Moneda 10 6" xfId="414" xr:uid="{00000000-0005-0000-0000-0000E8020000}"/>
    <cellStyle name="Moneda 10 6 2" xfId="415" xr:uid="{00000000-0005-0000-0000-0000E9020000}"/>
    <cellStyle name="Moneda 10 6 2 2" xfId="416" xr:uid="{00000000-0005-0000-0000-0000EA020000}"/>
    <cellStyle name="Moneda 10 6 3" xfId="417" xr:uid="{00000000-0005-0000-0000-0000EB020000}"/>
    <cellStyle name="Moneda 10 6 3 2" xfId="418" xr:uid="{00000000-0005-0000-0000-0000EC020000}"/>
    <cellStyle name="Moneda 10 6 4" xfId="419" xr:uid="{00000000-0005-0000-0000-0000ED020000}"/>
    <cellStyle name="Moneda 10 6 4 2" xfId="420" xr:uid="{00000000-0005-0000-0000-0000EE020000}"/>
    <cellStyle name="Moneda 10 6 5" xfId="421" xr:uid="{00000000-0005-0000-0000-0000EF020000}"/>
    <cellStyle name="Moneda 10 7" xfId="422" xr:uid="{00000000-0005-0000-0000-0000F0020000}"/>
    <cellStyle name="Moneda 10 7 2" xfId="423" xr:uid="{00000000-0005-0000-0000-0000F1020000}"/>
    <cellStyle name="Moneda 10 8" xfId="424" xr:uid="{00000000-0005-0000-0000-0000F2020000}"/>
    <cellStyle name="Moneda 10 8 2" xfId="425" xr:uid="{00000000-0005-0000-0000-0000F3020000}"/>
    <cellStyle name="Moneda 10 9" xfId="426" xr:uid="{00000000-0005-0000-0000-0000F4020000}"/>
    <cellStyle name="Moneda 10 9 2" xfId="427" xr:uid="{00000000-0005-0000-0000-0000F5020000}"/>
    <cellStyle name="Moneda 11" xfId="428" xr:uid="{00000000-0005-0000-0000-0000F6020000}"/>
    <cellStyle name="Moneda 11 10" xfId="429" xr:uid="{00000000-0005-0000-0000-0000F7020000}"/>
    <cellStyle name="Moneda 11 11" xfId="430" xr:uid="{00000000-0005-0000-0000-0000F8020000}"/>
    <cellStyle name="Moneda 11 2" xfId="431" xr:uid="{00000000-0005-0000-0000-0000F9020000}"/>
    <cellStyle name="Moneda 11 2 2" xfId="432" xr:uid="{00000000-0005-0000-0000-0000FA020000}"/>
    <cellStyle name="Moneda 11 2 2 2" xfId="433" xr:uid="{00000000-0005-0000-0000-0000FB020000}"/>
    <cellStyle name="Moneda 11 2 2 2 2" xfId="434" xr:uid="{00000000-0005-0000-0000-0000FC020000}"/>
    <cellStyle name="Moneda 11 2 2 2 2 2" xfId="435" xr:uid="{00000000-0005-0000-0000-0000FD020000}"/>
    <cellStyle name="Moneda 11 2 2 2 3" xfId="436" xr:uid="{00000000-0005-0000-0000-0000FE020000}"/>
    <cellStyle name="Moneda 11 2 2 2 3 2" xfId="437" xr:uid="{00000000-0005-0000-0000-0000FF020000}"/>
    <cellStyle name="Moneda 11 2 2 2 4" xfId="438" xr:uid="{00000000-0005-0000-0000-000000030000}"/>
    <cellStyle name="Moneda 11 2 2 2 4 2" xfId="439" xr:uid="{00000000-0005-0000-0000-000001030000}"/>
    <cellStyle name="Moneda 11 2 2 2 5" xfId="440" xr:uid="{00000000-0005-0000-0000-000002030000}"/>
    <cellStyle name="Moneda 11 2 2 3" xfId="441" xr:uid="{00000000-0005-0000-0000-000003030000}"/>
    <cellStyle name="Moneda 11 2 2 3 2" xfId="442" xr:uid="{00000000-0005-0000-0000-000004030000}"/>
    <cellStyle name="Moneda 11 2 2 4" xfId="443" xr:uid="{00000000-0005-0000-0000-000005030000}"/>
    <cellStyle name="Moneda 11 2 2 4 2" xfId="444" xr:uid="{00000000-0005-0000-0000-000006030000}"/>
    <cellStyle name="Moneda 11 2 2 5" xfId="445" xr:uid="{00000000-0005-0000-0000-000007030000}"/>
    <cellStyle name="Moneda 11 2 2 5 2" xfId="446" xr:uid="{00000000-0005-0000-0000-000008030000}"/>
    <cellStyle name="Moneda 11 2 2 6" xfId="447" xr:uid="{00000000-0005-0000-0000-000009030000}"/>
    <cellStyle name="Moneda 11 2 3" xfId="448" xr:uid="{00000000-0005-0000-0000-00000A030000}"/>
    <cellStyle name="Moneda 11 2 3 2" xfId="449" xr:uid="{00000000-0005-0000-0000-00000B030000}"/>
    <cellStyle name="Moneda 11 2 3 2 2" xfId="450" xr:uid="{00000000-0005-0000-0000-00000C030000}"/>
    <cellStyle name="Moneda 11 2 3 3" xfId="451" xr:uid="{00000000-0005-0000-0000-00000D030000}"/>
    <cellStyle name="Moneda 11 2 3 3 2" xfId="452" xr:uid="{00000000-0005-0000-0000-00000E030000}"/>
    <cellStyle name="Moneda 11 2 3 4" xfId="453" xr:uid="{00000000-0005-0000-0000-00000F030000}"/>
    <cellStyle name="Moneda 11 2 3 4 2" xfId="454" xr:uid="{00000000-0005-0000-0000-000010030000}"/>
    <cellStyle name="Moneda 11 2 3 5" xfId="455" xr:uid="{00000000-0005-0000-0000-000011030000}"/>
    <cellStyle name="Moneda 11 2 4" xfId="456" xr:uid="{00000000-0005-0000-0000-000012030000}"/>
    <cellStyle name="Moneda 11 2 4 2" xfId="457" xr:uid="{00000000-0005-0000-0000-000013030000}"/>
    <cellStyle name="Moneda 11 2 5" xfId="458" xr:uid="{00000000-0005-0000-0000-000014030000}"/>
    <cellStyle name="Moneda 11 2 5 2" xfId="459" xr:uid="{00000000-0005-0000-0000-000015030000}"/>
    <cellStyle name="Moneda 11 2 6" xfId="460" xr:uid="{00000000-0005-0000-0000-000016030000}"/>
    <cellStyle name="Moneda 11 2 6 2" xfId="461" xr:uid="{00000000-0005-0000-0000-000017030000}"/>
    <cellStyle name="Moneda 11 2 7" xfId="462" xr:uid="{00000000-0005-0000-0000-000018030000}"/>
    <cellStyle name="Moneda 11 2 8" xfId="463" xr:uid="{00000000-0005-0000-0000-000019030000}"/>
    <cellStyle name="Moneda 11 3" xfId="464" xr:uid="{00000000-0005-0000-0000-00001A030000}"/>
    <cellStyle name="Moneda 11 3 2" xfId="465" xr:uid="{00000000-0005-0000-0000-00001B030000}"/>
    <cellStyle name="Moneda 11 3 2 2" xfId="466" xr:uid="{00000000-0005-0000-0000-00001C030000}"/>
    <cellStyle name="Moneda 11 3 2 2 2" xfId="467" xr:uid="{00000000-0005-0000-0000-00001D030000}"/>
    <cellStyle name="Moneda 11 3 2 2 2 2" xfId="468" xr:uid="{00000000-0005-0000-0000-00001E030000}"/>
    <cellStyle name="Moneda 11 3 2 2 3" xfId="469" xr:uid="{00000000-0005-0000-0000-00001F030000}"/>
    <cellStyle name="Moneda 11 3 2 2 3 2" xfId="470" xr:uid="{00000000-0005-0000-0000-000020030000}"/>
    <cellStyle name="Moneda 11 3 2 2 4" xfId="471" xr:uid="{00000000-0005-0000-0000-000021030000}"/>
    <cellStyle name="Moneda 11 3 2 2 4 2" xfId="472" xr:uid="{00000000-0005-0000-0000-000022030000}"/>
    <cellStyle name="Moneda 11 3 2 2 5" xfId="473" xr:uid="{00000000-0005-0000-0000-000023030000}"/>
    <cellStyle name="Moneda 11 3 2 3" xfId="474" xr:uid="{00000000-0005-0000-0000-000024030000}"/>
    <cellStyle name="Moneda 11 3 2 3 2" xfId="475" xr:uid="{00000000-0005-0000-0000-000025030000}"/>
    <cellStyle name="Moneda 11 3 2 4" xfId="476" xr:uid="{00000000-0005-0000-0000-000026030000}"/>
    <cellStyle name="Moneda 11 3 2 4 2" xfId="477" xr:uid="{00000000-0005-0000-0000-000027030000}"/>
    <cellStyle name="Moneda 11 3 2 5" xfId="478" xr:uid="{00000000-0005-0000-0000-000028030000}"/>
    <cellStyle name="Moneda 11 3 2 5 2" xfId="479" xr:uid="{00000000-0005-0000-0000-000029030000}"/>
    <cellStyle name="Moneda 11 3 2 6" xfId="480" xr:uid="{00000000-0005-0000-0000-00002A030000}"/>
    <cellStyle name="Moneda 11 3 3" xfId="481" xr:uid="{00000000-0005-0000-0000-00002B030000}"/>
    <cellStyle name="Moneda 11 3 3 2" xfId="482" xr:uid="{00000000-0005-0000-0000-00002C030000}"/>
    <cellStyle name="Moneda 11 3 3 2 2" xfId="483" xr:uid="{00000000-0005-0000-0000-00002D030000}"/>
    <cellStyle name="Moneda 11 3 3 3" xfId="484" xr:uid="{00000000-0005-0000-0000-00002E030000}"/>
    <cellStyle name="Moneda 11 3 3 3 2" xfId="485" xr:uid="{00000000-0005-0000-0000-00002F030000}"/>
    <cellStyle name="Moneda 11 3 3 4" xfId="486" xr:uid="{00000000-0005-0000-0000-000030030000}"/>
    <cellStyle name="Moneda 11 3 3 4 2" xfId="487" xr:uid="{00000000-0005-0000-0000-000031030000}"/>
    <cellStyle name="Moneda 11 3 3 5" xfId="488" xr:uid="{00000000-0005-0000-0000-000032030000}"/>
    <cellStyle name="Moneda 11 3 4" xfId="489" xr:uid="{00000000-0005-0000-0000-000033030000}"/>
    <cellStyle name="Moneda 11 3 4 2" xfId="490" xr:uid="{00000000-0005-0000-0000-000034030000}"/>
    <cellStyle name="Moneda 11 3 5" xfId="491" xr:uid="{00000000-0005-0000-0000-000035030000}"/>
    <cellStyle name="Moneda 11 3 5 2" xfId="492" xr:uid="{00000000-0005-0000-0000-000036030000}"/>
    <cellStyle name="Moneda 11 3 6" xfId="493" xr:uid="{00000000-0005-0000-0000-000037030000}"/>
    <cellStyle name="Moneda 11 3 6 2" xfId="494" xr:uid="{00000000-0005-0000-0000-000038030000}"/>
    <cellStyle name="Moneda 11 3 7" xfId="495" xr:uid="{00000000-0005-0000-0000-000039030000}"/>
    <cellStyle name="Moneda 11 4" xfId="496" xr:uid="{00000000-0005-0000-0000-00003A030000}"/>
    <cellStyle name="Moneda 11 4 2" xfId="497" xr:uid="{00000000-0005-0000-0000-00003B030000}"/>
    <cellStyle name="Moneda 11 4 2 2" xfId="498" xr:uid="{00000000-0005-0000-0000-00003C030000}"/>
    <cellStyle name="Moneda 11 4 2 2 2" xfId="499" xr:uid="{00000000-0005-0000-0000-00003D030000}"/>
    <cellStyle name="Moneda 11 4 2 2 2 2" xfId="500" xr:uid="{00000000-0005-0000-0000-00003E030000}"/>
    <cellStyle name="Moneda 11 4 2 2 3" xfId="501" xr:uid="{00000000-0005-0000-0000-00003F030000}"/>
    <cellStyle name="Moneda 11 4 2 2 3 2" xfId="502" xr:uid="{00000000-0005-0000-0000-000040030000}"/>
    <cellStyle name="Moneda 11 4 2 2 4" xfId="503" xr:uid="{00000000-0005-0000-0000-000041030000}"/>
    <cellStyle name="Moneda 11 4 2 2 4 2" xfId="504" xr:uid="{00000000-0005-0000-0000-000042030000}"/>
    <cellStyle name="Moneda 11 4 2 2 5" xfId="505" xr:uid="{00000000-0005-0000-0000-000043030000}"/>
    <cellStyle name="Moneda 11 4 2 3" xfId="506" xr:uid="{00000000-0005-0000-0000-000044030000}"/>
    <cellStyle name="Moneda 11 4 2 3 2" xfId="507" xr:uid="{00000000-0005-0000-0000-000045030000}"/>
    <cellStyle name="Moneda 11 4 2 4" xfId="508" xr:uid="{00000000-0005-0000-0000-000046030000}"/>
    <cellStyle name="Moneda 11 4 2 4 2" xfId="509" xr:uid="{00000000-0005-0000-0000-000047030000}"/>
    <cellStyle name="Moneda 11 4 2 5" xfId="510" xr:uid="{00000000-0005-0000-0000-000048030000}"/>
    <cellStyle name="Moneda 11 4 2 5 2" xfId="511" xr:uid="{00000000-0005-0000-0000-000049030000}"/>
    <cellStyle name="Moneda 11 4 2 6" xfId="512" xr:uid="{00000000-0005-0000-0000-00004A030000}"/>
    <cellStyle name="Moneda 11 4 3" xfId="513" xr:uid="{00000000-0005-0000-0000-00004B030000}"/>
    <cellStyle name="Moneda 11 4 3 2" xfId="514" xr:uid="{00000000-0005-0000-0000-00004C030000}"/>
    <cellStyle name="Moneda 11 4 3 2 2" xfId="515" xr:uid="{00000000-0005-0000-0000-00004D030000}"/>
    <cellStyle name="Moneda 11 4 3 3" xfId="516" xr:uid="{00000000-0005-0000-0000-00004E030000}"/>
    <cellStyle name="Moneda 11 4 3 3 2" xfId="517" xr:uid="{00000000-0005-0000-0000-00004F030000}"/>
    <cellStyle name="Moneda 11 4 3 4" xfId="518" xr:uid="{00000000-0005-0000-0000-000050030000}"/>
    <cellStyle name="Moneda 11 4 3 4 2" xfId="519" xr:uid="{00000000-0005-0000-0000-000051030000}"/>
    <cellStyle name="Moneda 11 4 3 5" xfId="520" xr:uid="{00000000-0005-0000-0000-000052030000}"/>
    <cellStyle name="Moneda 11 4 4" xfId="521" xr:uid="{00000000-0005-0000-0000-000053030000}"/>
    <cellStyle name="Moneda 11 4 4 2" xfId="522" xr:uid="{00000000-0005-0000-0000-000054030000}"/>
    <cellStyle name="Moneda 11 4 5" xfId="523" xr:uid="{00000000-0005-0000-0000-000055030000}"/>
    <cellStyle name="Moneda 11 4 5 2" xfId="524" xr:uid="{00000000-0005-0000-0000-000056030000}"/>
    <cellStyle name="Moneda 11 4 6" xfId="525" xr:uid="{00000000-0005-0000-0000-000057030000}"/>
    <cellStyle name="Moneda 11 4 6 2" xfId="526" xr:uid="{00000000-0005-0000-0000-000058030000}"/>
    <cellStyle name="Moneda 11 4 7" xfId="527" xr:uid="{00000000-0005-0000-0000-000059030000}"/>
    <cellStyle name="Moneda 11 5" xfId="528" xr:uid="{00000000-0005-0000-0000-00005A030000}"/>
    <cellStyle name="Moneda 11 5 2" xfId="529" xr:uid="{00000000-0005-0000-0000-00005B030000}"/>
    <cellStyle name="Moneda 11 5 2 2" xfId="530" xr:uid="{00000000-0005-0000-0000-00005C030000}"/>
    <cellStyle name="Moneda 11 5 2 2 2" xfId="531" xr:uid="{00000000-0005-0000-0000-00005D030000}"/>
    <cellStyle name="Moneda 11 5 2 3" xfId="532" xr:uid="{00000000-0005-0000-0000-00005E030000}"/>
    <cellStyle name="Moneda 11 5 2 3 2" xfId="533" xr:uid="{00000000-0005-0000-0000-00005F030000}"/>
    <cellStyle name="Moneda 11 5 2 4" xfId="534" xr:uid="{00000000-0005-0000-0000-000060030000}"/>
    <cellStyle name="Moneda 11 5 2 4 2" xfId="535" xr:uid="{00000000-0005-0000-0000-000061030000}"/>
    <cellStyle name="Moneda 11 5 2 5" xfId="536" xr:uid="{00000000-0005-0000-0000-000062030000}"/>
    <cellStyle name="Moneda 11 5 3" xfId="537" xr:uid="{00000000-0005-0000-0000-000063030000}"/>
    <cellStyle name="Moneda 11 5 3 2" xfId="538" xr:uid="{00000000-0005-0000-0000-000064030000}"/>
    <cellStyle name="Moneda 11 5 4" xfId="539" xr:uid="{00000000-0005-0000-0000-000065030000}"/>
    <cellStyle name="Moneda 11 5 4 2" xfId="540" xr:uid="{00000000-0005-0000-0000-000066030000}"/>
    <cellStyle name="Moneda 11 5 5" xfId="541" xr:uid="{00000000-0005-0000-0000-000067030000}"/>
    <cellStyle name="Moneda 11 5 5 2" xfId="542" xr:uid="{00000000-0005-0000-0000-000068030000}"/>
    <cellStyle name="Moneda 11 5 6" xfId="543" xr:uid="{00000000-0005-0000-0000-000069030000}"/>
    <cellStyle name="Moneda 11 6" xfId="544" xr:uid="{00000000-0005-0000-0000-00006A030000}"/>
    <cellStyle name="Moneda 11 6 2" xfId="545" xr:uid="{00000000-0005-0000-0000-00006B030000}"/>
    <cellStyle name="Moneda 11 6 2 2" xfId="546" xr:uid="{00000000-0005-0000-0000-00006C030000}"/>
    <cellStyle name="Moneda 11 6 3" xfId="547" xr:uid="{00000000-0005-0000-0000-00006D030000}"/>
    <cellStyle name="Moneda 11 6 3 2" xfId="548" xr:uid="{00000000-0005-0000-0000-00006E030000}"/>
    <cellStyle name="Moneda 11 6 4" xfId="549" xr:uid="{00000000-0005-0000-0000-00006F030000}"/>
    <cellStyle name="Moneda 11 6 4 2" xfId="550" xr:uid="{00000000-0005-0000-0000-000070030000}"/>
    <cellStyle name="Moneda 11 6 5" xfId="551" xr:uid="{00000000-0005-0000-0000-000071030000}"/>
    <cellStyle name="Moneda 11 7" xfId="552" xr:uid="{00000000-0005-0000-0000-000072030000}"/>
    <cellStyle name="Moneda 11 7 2" xfId="553" xr:uid="{00000000-0005-0000-0000-000073030000}"/>
    <cellStyle name="Moneda 11 8" xfId="554" xr:uid="{00000000-0005-0000-0000-000074030000}"/>
    <cellStyle name="Moneda 11 8 2" xfId="555" xr:uid="{00000000-0005-0000-0000-000075030000}"/>
    <cellStyle name="Moneda 11 9" xfId="556" xr:uid="{00000000-0005-0000-0000-000076030000}"/>
    <cellStyle name="Moneda 11 9 2" xfId="557" xr:uid="{00000000-0005-0000-0000-000077030000}"/>
    <cellStyle name="Moneda 12" xfId="558" xr:uid="{00000000-0005-0000-0000-000078030000}"/>
    <cellStyle name="Moneda 12 2" xfId="559" xr:uid="{00000000-0005-0000-0000-000079030000}"/>
    <cellStyle name="Moneda 12 2 2" xfId="560" xr:uid="{00000000-0005-0000-0000-00007A030000}"/>
    <cellStyle name="Moneda 12 2 2 2" xfId="561" xr:uid="{00000000-0005-0000-0000-00007B030000}"/>
    <cellStyle name="Moneda 12 2 2 2 2" xfId="562" xr:uid="{00000000-0005-0000-0000-00007C030000}"/>
    <cellStyle name="Moneda 12 2 2 2 2 2" xfId="563" xr:uid="{00000000-0005-0000-0000-00007D030000}"/>
    <cellStyle name="Moneda 12 2 2 2 3" xfId="564" xr:uid="{00000000-0005-0000-0000-00007E030000}"/>
    <cellStyle name="Moneda 12 2 2 2 3 2" xfId="565" xr:uid="{00000000-0005-0000-0000-00007F030000}"/>
    <cellStyle name="Moneda 12 2 2 2 4" xfId="566" xr:uid="{00000000-0005-0000-0000-000080030000}"/>
    <cellStyle name="Moneda 12 2 2 2 4 2" xfId="567" xr:uid="{00000000-0005-0000-0000-000081030000}"/>
    <cellStyle name="Moneda 12 2 2 2 5" xfId="568" xr:uid="{00000000-0005-0000-0000-000082030000}"/>
    <cellStyle name="Moneda 12 2 2 3" xfId="569" xr:uid="{00000000-0005-0000-0000-000083030000}"/>
    <cellStyle name="Moneda 12 2 2 3 2" xfId="570" xr:uid="{00000000-0005-0000-0000-000084030000}"/>
    <cellStyle name="Moneda 12 2 2 4" xfId="571" xr:uid="{00000000-0005-0000-0000-000085030000}"/>
    <cellStyle name="Moneda 12 2 2 4 2" xfId="572" xr:uid="{00000000-0005-0000-0000-000086030000}"/>
    <cellStyle name="Moneda 12 2 2 5" xfId="573" xr:uid="{00000000-0005-0000-0000-000087030000}"/>
    <cellStyle name="Moneda 12 2 2 5 2" xfId="574" xr:uid="{00000000-0005-0000-0000-000088030000}"/>
    <cellStyle name="Moneda 12 2 2 6" xfId="575" xr:uid="{00000000-0005-0000-0000-000089030000}"/>
    <cellStyle name="Moneda 12 2 3" xfId="576" xr:uid="{00000000-0005-0000-0000-00008A030000}"/>
    <cellStyle name="Moneda 12 2 3 2" xfId="577" xr:uid="{00000000-0005-0000-0000-00008B030000}"/>
    <cellStyle name="Moneda 12 2 3 2 2" xfId="578" xr:uid="{00000000-0005-0000-0000-00008C030000}"/>
    <cellStyle name="Moneda 12 2 3 3" xfId="579" xr:uid="{00000000-0005-0000-0000-00008D030000}"/>
    <cellStyle name="Moneda 12 2 3 3 2" xfId="580" xr:uid="{00000000-0005-0000-0000-00008E030000}"/>
    <cellStyle name="Moneda 12 2 3 4" xfId="581" xr:uid="{00000000-0005-0000-0000-00008F030000}"/>
    <cellStyle name="Moneda 12 2 3 4 2" xfId="582" xr:uid="{00000000-0005-0000-0000-000090030000}"/>
    <cellStyle name="Moneda 12 2 3 5" xfId="583" xr:uid="{00000000-0005-0000-0000-000091030000}"/>
    <cellStyle name="Moneda 12 2 4" xfId="584" xr:uid="{00000000-0005-0000-0000-000092030000}"/>
    <cellStyle name="Moneda 12 2 4 2" xfId="585" xr:uid="{00000000-0005-0000-0000-000093030000}"/>
    <cellStyle name="Moneda 12 2 5" xfId="586" xr:uid="{00000000-0005-0000-0000-000094030000}"/>
    <cellStyle name="Moneda 12 2 5 2" xfId="587" xr:uid="{00000000-0005-0000-0000-000095030000}"/>
    <cellStyle name="Moneda 12 2 6" xfId="588" xr:uid="{00000000-0005-0000-0000-000096030000}"/>
    <cellStyle name="Moneda 12 2 6 2" xfId="589" xr:uid="{00000000-0005-0000-0000-000097030000}"/>
    <cellStyle name="Moneda 12 2 7" xfId="590" xr:uid="{00000000-0005-0000-0000-000098030000}"/>
    <cellStyle name="Moneda 12 2 8" xfId="591" xr:uid="{00000000-0005-0000-0000-000099030000}"/>
    <cellStyle name="Moneda 12 3" xfId="592" xr:uid="{00000000-0005-0000-0000-00009A030000}"/>
    <cellStyle name="Moneda 12 3 2" xfId="593" xr:uid="{00000000-0005-0000-0000-00009B030000}"/>
    <cellStyle name="Moneda 12 3 2 2" xfId="594" xr:uid="{00000000-0005-0000-0000-00009C030000}"/>
    <cellStyle name="Moneda 12 3 2 2 2" xfId="595" xr:uid="{00000000-0005-0000-0000-00009D030000}"/>
    <cellStyle name="Moneda 12 3 2 3" xfId="596" xr:uid="{00000000-0005-0000-0000-00009E030000}"/>
    <cellStyle name="Moneda 12 3 2 3 2" xfId="597" xr:uid="{00000000-0005-0000-0000-00009F030000}"/>
    <cellStyle name="Moneda 12 3 2 4" xfId="598" xr:uid="{00000000-0005-0000-0000-0000A0030000}"/>
    <cellStyle name="Moneda 12 3 2 4 2" xfId="599" xr:uid="{00000000-0005-0000-0000-0000A1030000}"/>
    <cellStyle name="Moneda 12 3 2 5" xfId="600" xr:uid="{00000000-0005-0000-0000-0000A2030000}"/>
    <cellStyle name="Moneda 12 3 3" xfId="601" xr:uid="{00000000-0005-0000-0000-0000A3030000}"/>
    <cellStyle name="Moneda 12 3 3 2" xfId="602" xr:uid="{00000000-0005-0000-0000-0000A4030000}"/>
    <cellStyle name="Moneda 12 3 4" xfId="603" xr:uid="{00000000-0005-0000-0000-0000A5030000}"/>
    <cellStyle name="Moneda 12 3 4 2" xfId="604" xr:uid="{00000000-0005-0000-0000-0000A6030000}"/>
    <cellStyle name="Moneda 12 3 5" xfId="605" xr:uid="{00000000-0005-0000-0000-0000A7030000}"/>
    <cellStyle name="Moneda 12 3 5 2" xfId="606" xr:uid="{00000000-0005-0000-0000-0000A8030000}"/>
    <cellStyle name="Moneda 12 3 6" xfId="607" xr:uid="{00000000-0005-0000-0000-0000A9030000}"/>
    <cellStyle name="Moneda 12 4" xfId="608" xr:uid="{00000000-0005-0000-0000-0000AA030000}"/>
    <cellStyle name="Moneda 12 4 2" xfId="609" xr:uid="{00000000-0005-0000-0000-0000AB030000}"/>
    <cellStyle name="Moneda 12 4 2 2" xfId="610" xr:uid="{00000000-0005-0000-0000-0000AC030000}"/>
    <cellStyle name="Moneda 12 4 3" xfId="611" xr:uid="{00000000-0005-0000-0000-0000AD030000}"/>
    <cellStyle name="Moneda 12 4 3 2" xfId="612" xr:uid="{00000000-0005-0000-0000-0000AE030000}"/>
    <cellStyle name="Moneda 12 4 4" xfId="613" xr:uid="{00000000-0005-0000-0000-0000AF030000}"/>
    <cellStyle name="Moneda 12 4 4 2" xfId="614" xr:uid="{00000000-0005-0000-0000-0000B0030000}"/>
    <cellStyle name="Moneda 12 4 5" xfId="615" xr:uid="{00000000-0005-0000-0000-0000B1030000}"/>
    <cellStyle name="Moneda 12 5" xfId="616" xr:uid="{00000000-0005-0000-0000-0000B2030000}"/>
    <cellStyle name="Moneda 12 5 2" xfId="617" xr:uid="{00000000-0005-0000-0000-0000B3030000}"/>
    <cellStyle name="Moneda 12 6" xfId="618" xr:uid="{00000000-0005-0000-0000-0000B4030000}"/>
    <cellStyle name="Moneda 12 6 2" xfId="619" xr:uid="{00000000-0005-0000-0000-0000B5030000}"/>
    <cellStyle name="Moneda 12 7" xfId="620" xr:uid="{00000000-0005-0000-0000-0000B6030000}"/>
    <cellStyle name="Moneda 12 7 2" xfId="621" xr:uid="{00000000-0005-0000-0000-0000B7030000}"/>
    <cellStyle name="Moneda 12 8" xfId="622" xr:uid="{00000000-0005-0000-0000-0000B8030000}"/>
    <cellStyle name="Moneda 12 9" xfId="623" xr:uid="{00000000-0005-0000-0000-0000B9030000}"/>
    <cellStyle name="Moneda 13" xfId="624" xr:uid="{00000000-0005-0000-0000-0000BA030000}"/>
    <cellStyle name="Moneda 13 10" xfId="625" xr:uid="{00000000-0005-0000-0000-0000BB030000}"/>
    <cellStyle name="Moneda 13 2" xfId="626" xr:uid="{00000000-0005-0000-0000-0000BC030000}"/>
    <cellStyle name="Moneda 13 2 2" xfId="627" xr:uid="{00000000-0005-0000-0000-0000BD030000}"/>
    <cellStyle name="Moneda 13 2 2 2" xfId="628" xr:uid="{00000000-0005-0000-0000-0000BE030000}"/>
    <cellStyle name="Moneda 13 2 2 2 2" xfId="629" xr:uid="{00000000-0005-0000-0000-0000BF030000}"/>
    <cellStyle name="Moneda 13 2 2 2 2 2" xfId="630" xr:uid="{00000000-0005-0000-0000-0000C0030000}"/>
    <cellStyle name="Moneda 13 2 2 2 3" xfId="631" xr:uid="{00000000-0005-0000-0000-0000C1030000}"/>
    <cellStyle name="Moneda 13 2 2 2 3 2" xfId="632" xr:uid="{00000000-0005-0000-0000-0000C2030000}"/>
    <cellStyle name="Moneda 13 2 2 2 4" xfId="633" xr:uid="{00000000-0005-0000-0000-0000C3030000}"/>
    <cellStyle name="Moneda 13 2 2 2 4 2" xfId="634" xr:uid="{00000000-0005-0000-0000-0000C4030000}"/>
    <cellStyle name="Moneda 13 2 2 2 5" xfId="635" xr:uid="{00000000-0005-0000-0000-0000C5030000}"/>
    <cellStyle name="Moneda 13 2 2 3" xfId="636" xr:uid="{00000000-0005-0000-0000-0000C6030000}"/>
    <cellStyle name="Moneda 13 2 2 3 2" xfId="637" xr:uid="{00000000-0005-0000-0000-0000C7030000}"/>
    <cellStyle name="Moneda 13 2 2 4" xfId="638" xr:uid="{00000000-0005-0000-0000-0000C8030000}"/>
    <cellStyle name="Moneda 13 2 2 4 2" xfId="639" xr:uid="{00000000-0005-0000-0000-0000C9030000}"/>
    <cellStyle name="Moneda 13 2 2 5" xfId="640" xr:uid="{00000000-0005-0000-0000-0000CA030000}"/>
    <cellStyle name="Moneda 13 2 2 5 2" xfId="641" xr:uid="{00000000-0005-0000-0000-0000CB030000}"/>
    <cellStyle name="Moneda 13 2 2 6" xfId="642" xr:uid="{00000000-0005-0000-0000-0000CC030000}"/>
    <cellStyle name="Moneda 13 2 3" xfId="643" xr:uid="{00000000-0005-0000-0000-0000CD030000}"/>
    <cellStyle name="Moneda 13 2 3 2" xfId="644" xr:uid="{00000000-0005-0000-0000-0000CE030000}"/>
    <cellStyle name="Moneda 13 2 3 2 2" xfId="645" xr:uid="{00000000-0005-0000-0000-0000CF030000}"/>
    <cellStyle name="Moneda 13 2 3 3" xfId="646" xr:uid="{00000000-0005-0000-0000-0000D0030000}"/>
    <cellStyle name="Moneda 13 2 3 3 2" xfId="647" xr:uid="{00000000-0005-0000-0000-0000D1030000}"/>
    <cellStyle name="Moneda 13 2 3 4" xfId="648" xr:uid="{00000000-0005-0000-0000-0000D2030000}"/>
    <cellStyle name="Moneda 13 2 3 4 2" xfId="649" xr:uid="{00000000-0005-0000-0000-0000D3030000}"/>
    <cellStyle name="Moneda 13 2 3 5" xfId="650" xr:uid="{00000000-0005-0000-0000-0000D4030000}"/>
    <cellStyle name="Moneda 13 2 4" xfId="651" xr:uid="{00000000-0005-0000-0000-0000D5030000}"/>
    <cellStyle name="Moneda 13 2 4 2" xfId="652" xr:uid="{00000000-0005-0000-0000-0000D6030000}"/>
    <cellStyle name="Moneda 13 2 5" xfId="653" xr:uid="{00000000-0005-0000-0000-0000D7030000}"/>
    <cellStyle name="Moneda 13 2 5 2" xfId="654" xr:uid="{00000000-0005-0000-0000-0000D8030000}"/>
    <cellStyle name="Moneda 13 2 6" xfId="655" xr:uid="{00000000-0005-0000-0000-0000D9030000}"/>
    <cellStyle name="Moneda 13 2 6 2" xfId="656" xr:uid="{00000000-0005-0000-0000-0000DA030000}"/>
    <cellStyle name="Moneda 13 2 7" xfId="657" xr:uid="{00000000-0005-0000-0000-0000DB030000}"/>
    <cellStyle name="Moneda 13 2 8" xfId="658" xr:uid="{00000000-0005-0000-0000-0000DC030000}"/>
    <cellStyle name="Moneda 13 3" xfId="659" xr:uid="{00000000-0005-0000-0000-0000DD030000}"/>
    <cellStyle name="Moneda 13 3 2" xfId="660" xr:uid="{00000000-0005-0000-0000-0000DE030000}"/>
    <cellStyle name="Moneda 13 3 2 2" xfId="661" xr:uid="{00000000-0005-0000-0000-0000DF030000}"/>
    <cellStyle name="Moneda 13 3 2 2 2" xfId="662" xr:uid="{00000000-0005-0000-0000-0000E0030000}"/>
    <cellStyle name="Moneda 13 3 2 3" xfId="663" xr:uid="{00000000-0005-0000-0000-0000E1030000}"/>
    <cellStyle name="Moneda 13 3 2 3 2" xfId="664" xr:uid="{00000000-0005-0000-0000-0000E2030000}"/>
    <cellStyle name="Moneda 13 3 2 4" xfId="665" xr:uid="{00000000-0005-0000-0000-0000E3030000}"/>
    <cellStyle name="Moneda 13 3 2 4 2" xfId="666" xr:uid="{00000000-0005-0000-0000-0000E4030000}"/>
    <cellStyle name="Moneda 13 3 2 5" xfId="667" xr:uid="{00000000-0005-0000-0000-0000E5030000}"/>
    <cellStyle name="Moneda 13 3 3" xfId="668" xr:uid="{00000000-0005-0000-0000-0000E6030000}"/>
    <cellStyle name="Moneda 13 3 3 2" xfId="669" xr:uid="{00000000-0005-0000-0000-0000E7030000}"/>
    <cellStyle name="Moneda 13 3 4" xfId="670" xr:uid="{00000000-0005-0000-0000-0000E8030000}"/>
    <cellStyle name="Moneda 13 3 4 2" xfId="671" xr:uid="{00000000-0005-0000-0000-0000E9030000}"/>
    <cellStyle name="Moneda 13 3 5" xfId="672" xr:uid="{00000000-0005-0000-0000-0000EA030000}"/>
    <cellStyle name="Moneda 13 3 5 2" xfId="673" xr:uid="{00000000-0005-0000-0000-0000EB030000}"/>
    <cellStyle name="Moneda 13 3 6" xfId="674" xr:uid="{00000000-0005-0000-0000-0000EC030000}"/>
    <cellStyle name="Moneda 13 4" xfId="675" xr:uid="{00000000-0005-0000-0000-0000ED030000}"/>
    <cellStyle name="Moneda 13 4 2" xfId="676" xr:uid="{00000000-0005-0000-0000-0000EE030000}"/>
    <cellStyle name="Moneda 13 4 2 2" xfId="677" xr:uid="{00000000-0005-0000-0000-0000EF030000}"/>
    <cellStyle name="Moneda 13 4 3" xfId="678" xr:uid="{00000000-0005-0000-0000-0000F0030000}"/>
    <cellStyle name="Moneda 13 4 3 2" xfId="679" xr:uid="{00000000-0005-0000-0000-0000F1030000}"/>
    <cellStyle name="Moneda 13 4 4" xfId="680" xr:uid="{00000000-0005-0000-0000-0000F2030000}"/>
    <cellStyle name="Moneda 13 4 4 2" xfId="681" xr:uid="{00000000-0005-0000-0000-0000F3030000}"/>
    <cellStyle name="Moneda 13 4 5" xfId="682" xr:uid="{00000000-0005-0000-0000-0000F4030000}"/>
    <cellStyle name="Moneda 13 5" xfId="683" xr:uid="{00000000-0005-0000-0000-0000F5030000}"/>
    <cellStyle name="Moneda 13 5 2" xfId="684" xr:uid="{00000000-0005-0000-0000-0000F6030000}"/>
    <cellStyle name="Moneda 13 5 2 2" xfId="685" xr:uid="{00000000-0005-0000-0000-0000F7030000}"/>
    <cellStyle name="Moneda 13 5 3" xfId="686" xr:uid="{00000000-0005-0000-0000-0000F8030000}"/>
    <cellStyle name="Moneda 13 5 3 2" xfId="687" xr:uid="{00000000-0005-0000-0000-0000F9030000}"/>
    <cellStyle name="Moneda 13 5 4" xfId="688" xr:uid="{00000000-0005-0000-0000-0000FA030000}"/>
    <cellStyle name="Moneda 13 5 4 2" xfId="689" xr:uid="{00000000-0005-0000-0000-0000FB030000}"/>
    <cellStyle name="Moneda 13 5 5" xfId="690" xr:uid="{00000000-0005-0000-0000-0000FC030000}"/>
    <cellStyle name="Moneda 13 6" xfId="691" xr:uid="{00000000-0005-0000-0000-0000FD030000}"/>
    <cellStyle name="Moneda 13 6 2" xfId="692" xr:uid="{00000000-0005-0000-0000-0000FE030000}"/>
    <cellStyle name="Moneda 13 7" xfId="693" xr:uid="{00000000-0005-0000-0000-0000FF030000}"/>
    <cellStyle name="Moneda 13 7 2" xfId="694" xr:uid="{00000000-0005-0000-0000-000000040000}"/>
    <cellStyle name="Moneda 13 8" xfId="695" xr:uid="{00000000-0005-0000-0000-000001040000}"/>
    <cellStyle name="Moneda 13 8 2" xfId="696" xr:uid="{00000000-0005-0000-0000-000002040000}"/>
    <cellStyle name="Moneda 13 9" xfId="697" xr:uid="{00000000-0005-0000-0000-000003040000}"/>
    <cellStyle name="Moneda 14" xfId="698" xr:uid="{00000000-0005-0000-0000-000004040000}"/>
    <cellStyle name="Moneda 14 2" xfId="699" xr:uid="{00000000-0005-0000-0000-000005040000}"/>
    <cellStyle name="Moneda 14 2 2" xfId="700" xr:uid="{00000000-0005-0000-0000-000006040000}"/>
    <cellStyle name="Moneda 14 2 2 2" xfId="701" xr:uid="{00000000-0005-0000-0000-000007040000}"/>
    <cellStyle name="Moneda 14 2 2 2 2" xfId="702" xr:uid="{00000000-0005-0000-0000-000008040000}"/>
    <cellStyle name="Moneda 14 2 2 2 2 2" xfId="703" xr:uid="{00000000-0005-0000-0000-000009040000}"/>
    <cellStyle name="Moneda 14 2 2 2 3" xfId="704" xr:uid="{00000000-0005-0000-0000-00000A040000}"/>
    <cellStyle name="Moneda 14 2 2 2 3 2" xfId="705" xr:uid="{00000000-0005-0000-0000-00000B040000}"/>
    <cellStyle name="Moneda 14 2 2 2 4" xfId="706" xr:uid="{00000000-0005-0000-0000-00000C040000}"/>
    <cellStyle name="Moneda 14 2 2 2 4 2" xfId="707" xr:uid="{00000000-0005-0000-0000-00000D040000}"/>
    <cellStyle name="Moneda 14 2 2 2 5" xfId="708" xr:uid="{00000000-0005-0000-0000-00000E040000}"/>
    <cellStyle name="Moneda 14 2 2 3" xfId="709" xr:uid="{00000000-0005-0000-0000-00000F040000}"/>
    <cellStyle name="Moneda 14 2 2 3 2" xfId="710" xr:uid="{00000000-0005-0000-0000-000010040000}"/>
    <cellStyle name="Moneda 14 2 2 4" xfId="711" xr:uid="{00000000-0005-0000-0000-000011040000}"/>
    <cellStyle name="Moneda 14 2 2 4 2" xfId="712" xr:uid="{00000000-0005-0000-0000-000012040000}"/>
    <cellStyle name="Moneda 14 2 2 5" xfId="713" xr:uid="{00000000-0005-0000-0000-000013040000}"/>
    <cellStyle name="Moneda 14 2 2 5 2" xfId="714" xr:uid="{00000000-0005-0000-0000-000014040000}"/>
    <cellStyle name="Moneda 14 2 2 6" xfId="715" xr:uid="{00000000-0005-0000-0000-000015040000}"/>
    <cellStyle name="Moneda 14 2 3" xfId="716" xr:uid="{00000000-0005-0000-0000-000016040000}"/>
    <cellStyle name="Moneda 14 2 3 2" xfId="717" xr:uid="{00000000-0005-0000-0000-000017040000}"/>
    <cellStyle name="Moneda 14 2 3 2 2" xfId="718" xr:uid="{00000000-0005-0000-0000-000018040000}"/>
    <cellStyle name="Moneda 14 2 3 3" xfId="719" xr:uid="{00000000-0005-0000-0000-000019040000}"/>
    <cellStyle name="Moneda 14 2 3 3 2" xfId="720" xr:uid="{00000000-0005-0000-0000-00001A040000}"/>
    <cellStyle name="Moneda 14 2 3 4" xfId="721" xr:uid="{00000000-0005-0000-0000-00001B040000}"/>
    <cellStyle name="Moneda 14 2 3 4 2" xfId="722" xr:uid="{00000000-0005-0000-0000-00001C040000}"/>
    <cellStyle name="Moneda 14 2 3 5" xfId="723" xr:uid="{00000000-0005-0000-0000-00001D040000}"/>
    <cellStyle name="Moneda 14 2 4" xfId="724" xr:uid="{00000000-0005-0000-0000-00001E040000}"/>
    <cellStyle name="Moneda 14 2 4 2" xfId="725" xr:uid="{00000000-0005-0000-0000-00001F040000}"/>
    <cellStyle name="Moneda 14 2 5" xfId="726" xr:uid="{00000000-0005-0000-0000-000020040000}"/>
    <cellStyle name="Moneda 14 2 5 2" xfId="727" xr:uid="{00000000-0005-0000-0000-000021040000}"/>
    <cellStyle name="Moneda 14 2 6" xfId="728" xr:uid="{00000000-0005-0000-0000-000022040000}"/>
    <cellStyle name="Moneda 14 2 6 2" xfId="729" xr:uid="{00000000-0005-0000-0000-000023040000}"/>
    <cellStyle name="Moneda 14 2 7" xfId="730" xr:uid="{00000000-0005-0000-0000-000024040000}"/>
    <cellStyle name="Moneda 14 2 8" xfId="731" xr:uid="{00000000-0005-0000-0000-000025040000}"/>
    <cellStyle name="Moneda 14 3" xfId="732" xr:uid="{00000000-0005-0000-0000-000026040000}"/>
    <cellStyle name="Moneda 14 3 2" xfId="733" xr:uid="{00000000-0005-0000-0000-000027040000}"/>
    <cellStyle name="Moneda 14 3 2 2" xfId="734" xr:uid="{00000000-0005-0000-0000-000028040000}"/>
    <cellStyle name="Moneda 14 3 2 2 2" xfId="735" xr:uid="{00000000-0005-0000-0000-000029040000}"/>
    <cellStyle name="Moneda 14 3 2 3" xfId="736" xr:uid="{00000000-0005-0000-0000-00002A040000}"/>
    <cellStyle name="Moneda 14 3 2 3 2" xfId="737" xr:uid="{00000000-0005-0000-0000-00002B040000}"/>
    <cellStyle name="Moneda 14 3 2 4" xfId="738" xr:uid="{00000000-0005-0000-0000-00002C040000}"/>
    <cellStyle name="Moneda 14 3 2 4 2" xfId="739" xr:uid="{00000000-0005-0000-0000-00002D040000}"/>
    <cellStyle name="Moneda 14 3 2 5" xfId="740" xr:uid="{00000000-0005-0000-0000-00002E040000}"/>
    <cellStyle name="Moneda 14 3 3" xfId="741" xr:uid="{00000000-0005-0000-0000-00002F040000}"/>
    <cellStyle name="Moneda 14 3 3 2" xfId="742" xr:uid="{00000000-0005-0000-0000-000030040000}"/>
    <cellStyle name="Moneda 14 3 4" xfId="743" xr:uid="{00000000-0005-0000-0000-000031040000}"/>
    <cellStyle name="Moneda 14 3 4 2" xfId="744" xr:uid="{00000000-0005-0000-0000-000032040000}"/>
    <cellStyle name="Moneda 14 3 5" xfId="745" xr:uid="{00000000-0005-0000-0000-000033040000}"/>
    <cellStyle name="Moneda 14 3 5 2" xfId="746" xr:uid="{00000000-0005-0000-0000-000034040000}"/>
    <cellStyle name="Moneda 14 3 6" xfId="747" xr:uid="{00000000-0005-0000-0000-000035040000}"/>
    <cellStyle name="Moneda 14 4" xfId="748" xr:uid="{00000000-0005-0000-0000-000036040000}"/>
    <cellStyle name="Moneda 14 4 2" xfId="749" xr:uid="{00000000-0005-0000-0000-000037040000}"/>
    <cellStyle name="Moneda 14 4 2 2" xfId="750" xr:uid="{00000000-0005-0000-0000-000038040000}"/>
    <cellStyle name="Moneda 14 4 3" xfId="751" xr:uid="{00000000-0005-0000-0000-000039040000}"/>
    <cellStyle name="Moneda 14 4 3 2" xfId="752" xr:uid="{00000000-0005-0000-0000-00003A040000}"/>
    <cellStyle name="Moneda 14 4 4" xfId="753" xr:uid="{00000000-0005-0000-0000-00003B040000}"/>
    <cellStyle name="Moneda 14 4 4 2" xfId="754" xr:uid="{00000000-0005-0000-0000-00003C040000}"/>
    <cellStyle name="Moneda 14 4 5" xfId="755" xr:uid="{00000000-0005-0000-0000-00003D040000}"/>
    <cellStyle name="Moneda 14 5" xfId="756" xr:uid="{00000000-0005-0000-0000-00003E040000}"/>
    <cellStyle name="Moneda 14 5 2" xfId="757" xr:uid="{00000000-0005-0000-0000-00003F040000}"/>
    <cellStyle name="Moneda 14 6" xfId="758" xr:uid="{00000000-0005-0000-0000-000040040000}"/>
    <cellStyle name="Moneda 14 6 2" xfId="759" xr:uid="{00000000-0005-0000-0000-000041040000}"/>
    <cellStyle name="Moneda 14 7" xfId="760" xr:uid="{00000000-0005-0000-0000-000042040000}"/>
    <cellStyle name="Moneda 14 7 2" xfId="761" xr:uid="{00000000-0005-0000-0000-000043040000}"/>
    <cellStyle name="Moneda 14 8" xfId="762" xr:uid="{00000000-0005-0000-0000-000044040000}"/>
    <cellStyle name="Moneda 14 9" xfId="763" xr:uid="{00000000-0005-0000-0000-000045040000}"/>
    <cellStyle name="Moneda 15" xfId="764" xr:uid="{00000000-0005-0000-0000-000046040000}"/>
    <cellStyle name="Moneda 15 2" xfId="765" xr:uid="{00000000-0005-0000-0000-000047040000}"/>
    <cellStyle name="Moneda 15 2 2" xfId="766" xr:uid="{00000000-0005-0000-0000-000048040000}"/>
    <cellStyle name="Moneda 15 2 2 2" xfId="767" xr:uid="{00000000-0005-0000-0000-000049040000}"/>
    <cellStyle name="Moneda 15 2 2 2 2" xfId="768" xr:uid="{00000000-0005-0000-0000-00004A040000}"/>
    <cellStyle name="Moneda 15 2 2 2 2 2" xfId="769" xr:uid="{00000000-0005-0000-0000-00004B040000}"/>
    <cellStyle name="Moneda 15 2 2 2 3" xfId="770" xr:uid="{00000000-0005-0000-0000-00004C040000}"/>
    <cellStyle name="Moneda 15 2 2 2 3 2" xfId="771" xr:uid="{00000000-0005-0000-0000-00004D040000}"/>
    <cellStyle name="Moneda 15 2 2 2 4" xfId="772" xr:uid="{00000000-0005-0000-0000-00004E040000}"/>
    <cellStyle name="Moneda 15 2 2 2 4 2" xfId="773" xr:uid="{00000000-0005-0000-0000-00004F040000}"/>
    <cellStyle name="Moneda 15 2 2 2 5" xfId="774" xr:uid="{00000000-0005-0000-0000-000050040000}"/>
    <cellStyle name="Moneda 15 2 2 3" xfId="775" xr:uid="{00000000-0005-0000-0000-000051040000}"/>
    <cellStyle name="Moneda 15 2 2 3 2" xfId="776" xr:uid="{00000000-0005-0000-0000-000052040000}"/>
    <cellStyle name="Moneda 15 2 2 4" xfId="777" xr:uid="{00000000-0005-0000-0000-000053040000}"/>
    <cellStyle name="Moneda 15 2 2 4 2" xfId="778" xr:uid="{00000000-0005-0000-0000-000054040000}"/>
    <cellStyle name="Moneda 15 2 2 5" xfId="779" xr:uid="{00000000-0005-0000-0000-000055040000}"/>
    <cellStyle name="Moneda 15 2 2 5 2" xfId="780" xr:uid="{00000000-0005-0000-0000-000056040000}"/>
    <cellStyle name="Moneda 15 2 2 6" xfId="781" xr:uid="{00000000-0005-0000-0000-000057040000}"/>
    <cellStyle name="Moneda 15 2 3" xfId="782" xr:uid="{00000000-0005-0000-0000-000058040000}"/>
    <cellStyle name="Moneda 15 2 3 2" xfId="783" xr:uid="{00000000-0005-0000-0000-000059040000}"/>
    <cellStyle name="Moneda 15 2 3 2 2" xfId="784" xr:uid="{00000000-0005-0000-0000-00005A040000}"/>
    <cellStyle name="Moneda 15 2 3 3" xfId="785" xr:uid="{00000000-0005-0000-0000-00005B040000}"/>
    <cellStyle name="Moneda 15 2 3 3 2" xfId="786" xr:uid="{00000000-0005-0000-0000-00005C040000}"/>
    <cellStyle name="Moneda 15 2 3 4" xfId="787" xr:uid="{00000000-0005-0000-0000-00005D040000}"/>
    <cellStyle name="Moneda 15 2 3 4 2" xfId="788" xr:uid="{00000000-0005-0000-0000-00005E040000}"/>
    <cellStyle name="Moneda 15 2 3 5" xfId="789" xr:uid="{00000000-0005-0000-0000-00005F040000}"/>
    <cellStyle name="Moneda 15 2 4" xfId="790" xr:uid="{00000000-0005-0000-0000-000060040000}"/>
    <cellStyle name="Moneda 15 2 4 2" xfId="791" xr:uid="{00000000-0005-0000-0000-000061040000}"/>
    <cellStyle name="Moneda 15 2 5" xfId="792" xr:uid="{00000000-0005-0000-0000-000062040000}"/>
    <cellStyle name="Moneda 15 2 5 2" xfId="793" xr:uid="{00000000-0005-0000-0000-000063040000}"/>
    <cellStyle name="Moneda 15 2 6" xfId="794" xr:uid="{00000000-0005-0000-0000-000064040000}"/>
    <cellStyle name="Moneda 15 2 6 2" xfId="795" xr:uid="{00000000-0005-0000-0000-000065040000}"/>
    <cellStyle name="Moneda 15 2 7" xfId="796" xr:uid="{00000000-0005-0000-0000-000066040000}"/>
    <cellStyle name="Moneda 15 2 8" xfId="797" xr:uid="{00000000-0005-0000-0000-000067040000}"/>
    <cellStyle name="Moneda 15 3" xfId="798" xr:uid="{00000000-0005-0000-0000-000068040000}"/>
    <cellStyle name="Moneda 15 3 2" xfId="799" xr:uid="{00000000-0005-0000-0000-000069040000}"/>
    <cellStyle name="Moneda 15 3 2 2" xfId="800" xr:uid="{00000000-0005-0000-0000-00006A040000}"/>
    <cellStyle name="Moneda 15 3 2 2 2" xfId="801" xr:uid="{00000000-0005-0000-0000-00006B040000}"/>
    <cellStyle name="Moneda 15 3 2 3" xfId="802" xr:uid="{00000000-0005-0000-0000-00006C040000}"/>
    <cellStyle name="Moneda 15 3 2 3 2" xfId="803" xr:uid="{00000000-0005-0000-0000-00006D040000}"/>
    <cellStyle name="Moneda 15 3 2 4" xfId="804" xr:uid="{00000000-0005-0000-0000-00006E040000}"/>
    <cellStyle name="Moneda 15 3 2 4 2" xfId="805" xr:uid="{00000000-0005-0000-0000-00006F040000}"/>
    <cellStyle name="Moneda 15 3 2 5" xfId="806" xr:uid="{00000000-0005-0000-0000-000070040000}"/>
    <cellStyle name="Moneda 15 3 3" xfId="807" xr:uid="{00000000-0005-0000-0000-000071040000}"/>
    <cellStyle name="Moneda 15 3 3 2" xfId="808" xr:uid="{00000000-0005-0000-0000-000072040000}"/>
    <cellStyle name="Moneda 15 3 4" xfId="809" xr:uid="{00000000-0005-0000-0000-000073040000}"/>
    <cellStyle name="Moneda 15 3 4 2" xfId="810" xr:uid="{00000000-0005-0000-0000-000074040000}"/>
    <cellStyle name="Moneda 15 3 5" xfId="811" xr:uid="{00000000-0005-0000-0000-000075040000}"/>
    <cellStyle name="Moneda 15 3 5 2" xfId="812" xr:uid="{00000000-0005-0000-0000-000076040000}"/>
    <cellStyle name="Moneda 15 3 6" xfId="813" xr:uid="{00000000-0005-0000-0000-000077040000}"/>
    <cellStyle name="Moneda 15 4" xfId="814" xr:uid="{00000000-0005-0000-0000-000078040000}"/>
    <cellStyle name="Moneda 15 4 2" xfId="815" xr:uid="{00000000-0005-0000-0000-000079040000}"/>
    <cellStyle name="Moneda 15 4 2 2" xfId="816" xr:uid="{00000000-0005-0000-0000-00007A040000}"/>
    <cellStyle name="Moneda 15 4 3" xfId="817" xr:uid="{00000000-0005-0000-0000-00007B040000}"/>
    <cellStyle name="Moneda 15 4 3 2" xfId="818" xr:uid="{00000000-0005-0000-0000-00007C040000}"/>
    <cellStyle name="Moneda 15 4 4" xfId="819" xr:uid="{00000000-0005-0000-0000-00007D040000}"/>
    <cellStyle name="Moneda 15 4 4 2" xfId="820" xr:uid="{00000000-0005-0000-0000-00007E040000}"/>
    <cellStyle name="Moneda 15 4 5" xfId="821" xr:uid="{00000000-0005-0000-0000-00007F040000}"/>
    <cellStyle name="Moneda 15 5" xfId="822" xr:uid="{00000000-0005-0000-0000-000080040000}"/>
    <cellStyle name="Moneda 15 5 2" xfId="823" xr:uid="{00000000-0005-0000-0000-000081040000}"/>
    <cellStyle name="Moneda 15 6" xfId="824" xr:uid="{00000000-0005-0000-0000-000082040000}"/>
    <cellStyle name="Moneda 15 6 2" xfId="825" xr:uid="{00000000-0005-0000-0000-000083040000}"/>
    <cellStyle name="Moneda 15 7" xfId="826" xr:uid="{00000000-0005-0000-0000-000084040000}"/>
    <cellStyle name="Moneda 15 7 2" xfId="827" xr:uid="{00000000-0005-0000-0000-000085040000}"/>
    <cellStyle name="Moneda 15 8" xfId="828" xr:uid="{00000000-0005-0000-0000-000086040000}"/>
    <cellStyle name="Moneda 15 9" xfId="829" xr:uid="{00000000-0005-0000-0000-000087040000}"/>
    <cellStyle name="Moneda 16" xfId="830" xr:uid="{00000000-0005-0000-0000-000088040000}"/>
    <cellStyle name="Moneda 16 2" xfId="831" xr:uid="{00000000-0005-0000-0000-000089040000}"/>
    <cellStyle name="Moneda 16 2 2" xfId="832" xr:uid="{00000000-0005-0000-0000-00008A040000}"/>
    <cellStyle name="Moneda 16 2 2 2" xfId="833" xr:uid="{00000000-0005-0000-0000-00008B040000}"/>
    <cellStyle name="Moneda 16 2 2 2 2" xfId="834" xr:uid="{00000000-0005-0000-0000-00008C040000}"/>
    <cellStyle name="Moneda 16 2 2 3" xfId="835" xr:uid="{00000000-0005-0000-0000-00008D040000}"/>
    <cellStyle name="Moneda 16 2 2 3 2" xfId="836" xr:uid="{00000000-0005-0000-0000-00008E040000}"/>
    <cellStyle name="Moneda 16 2 2 4" xfId="837" xr:uid="{00000000-0005-0000-0000-00008F040000}"/>
    <cellStyle name="Moneda 16 2 2 4 2" xfId="838" xr:uid="{00000000-0005-0000-0000-000090040000}"/>
    <cellStyle name="Moneda 16 2 2 5" xfId="839" xr:uid="{00000000-0005-0000-0000-000091040000}"/>
    <cellStyle name="Moneda 16 2 3" xfId="840" xr:uid="{00000000-0005-0000-0000-000092040000}"/>
    <cellStyle name="Moneda 16 2 3 2" xfId="841" xr:uid="{00000000-0005-0000-0000-000093040000}"/>
    <cellStyle name="Moneda 16 2 4" xfId="842" xr:uid="{00000000-0005-0000-0000-000094040000}"/>
    <cellStyle name="Moneda 16 2 4 2" xfId="843" xr:uid="{00000000-0005-0000-0000-000095040000}"/>
    <cellStyle name="Moneda 16 2 5" xfId="844" xr:uid="{00000000-0005-0000-0000-000096040000}"/>
    <cellStyle name="Moneda 16 2 5 2" xfId="845" xr:uid="{00000000-0005-0000-0000-000097040000}"/>
    <cellStyle name="Moneda 16 2 6" xfId="846" xr:uid="{00000000-0005-0000-0000-000098040000}"/>
    <cellStyle name="Moneda 16 2 7" xfId="847" xr:uid="{00000000-0005-0000-0000-000099040000}"/>
    <cellStyle name="Moneda 16 3" xfId="848" xr:uid="{00000000-0005-0000-0000-00009A040000}"/>
    <cellStyle name="Moneda 16 3 2" xfId="849" xr:uid="{00000000-0005-0000-0000-00009B040000}"/>
    <cellStyle name="Moneda 16 3 2 2" xfId="850" xr:uid="{00000000-0005-0000-0000-00009C040000}"/>
    <cellStyle name="Moneda 16 3 3" xfId="851" xr:uid="{00000000-0005-0000-0000-00009D040000}"/>
    <cellStyle name="Moneda 16 3 3 2" xfId="852" xr:uid="{00000000-0005-0000-0000-00009E040000}"/>
    <cellStyle name="Moneda 16 3 4" xfId="853" xr:uid="{00000000-0005-0000-0000-00009F040000}"/>
    <cellStyle name="Moneda 16 3 4 2" xfId="854" xr:uid="{00000000-0005-0000-0000-0000A0040000}"/>
    <cellStyle name="Moneda 16 3 5" xfId="855" xr:uid="{00000000-0005-0000-0000-0000A1040000}"/>
    <cellStyle name="Moneda 16 4" xfId="856" xr:uid="{00000000-0005-0000-0000-0000A2040000}"/>
    <cellStyle name="Moneda 16 4 2" xfId="857" xr:uid="{00000000-0005-0000-0000-0000A3040000}"/>
    <cellStyle name="Moneda 16 5" xfId="858" xr:uid="{00000000-0005-0000-0000-0000A4040000}"/>
    <cellStyle name="Moneda 16 5 2" xfId="859" xr:uid="{00000000-0005-0000-0000-0000A5040000}"/>
    <cellStyle name="Moneda 16 6" xfId="860" xr:uid="{00000000-0005-0000-0000-0000A6040000}"/>
    <cellStyle name="Moneda 16 6 2" xfId="861" xr:uid="{00000000-0005-0000-0000-0000A7040000}"/>
    <cellStyle name="Moneda 16 7" xfId="862" xr:uid="{00000000-0005-0000-0000-0000A8040000}"/>
    <cellStyle name="Moneda 16 8" xfId="863" xr:uid="{00000000-0005-0000-0000-0000A9040000}"/>
    <cellStyle name="Moneda 17" xfId="864" xr:uid="{00000000-0005-0000-0000-0000AA040000}"/>
    <cellStyle name="Moneda 17 2" xfId="865" xr:uid="{00000000-0005-0000-0000-0000AB040000}"/>
    <cellStyle name="Moneda 17 2 2" xfId="866" xr:uid="{00000000-0005-0000-0000-0000AC040000}"/>
    <cellStyle name="Moneda 17 2 2 2" xfId="867" xr:uid="{00000000-0005-0000-0000-0000AD040000}"/>
    <cellStyle name="Moneda 17 2 2 2 2" xfId="868" xr:uid="{00000000-0005-0000-0000-0000AE040000}"/>
    <cellStyle name="Moneda 17 2 2 3" xfId="869" xr:uid="{00000000-0005-0000-0000-0000AF040000}"/>
    <cellStyle name="Moneda 17 2 2 3 2" xfId="870" xr:uid="{00000000-0005-0000-0000-0000B0040000}"/>
    <cellStyle name="Moneda 17 2 2 4" xfId="871" xr:uid="{00000000-0005-0000-0000-0000B1040000}"/>
    <cellStyle name="Moneda 17 2 2 4 2" xfId="872" xr:uid="{00000000-0005-0000-0000-0000B2040000}"/>
    <cellStyle name="Moneda 17 2 2 5" xfId="873" xr:uid="{00000000-0005-0000-0000-0000B3040000}"/>
    <cellStyle name="Moneda 17 2 3" xfId="874" xr:uid="{00000000-0005-0000-0000-0000B4040000}"/>
    <cellStyle name="Moneda 17 2 3 2" xfId="875" xr:uid="{00000000-0005-0000-0000-0000B5040000}"/>
    <cellStyle name="Moneda 17 2 4" xfId="876" xr:uid="{00000000-0005-0000-0000-0000B6040000}"/>
    <cellStyle name="Moneda 17 2 4 2" xfId="877" xr:uid="{00000000-0005-0000-0000-0000B7040000}"/>
    <cellStyle name="Moneda 17 2 5" xfId="878" xr:uid="{00000000-0005-0000-0000-0000B8040000}"/>
    <cellStyle name="Moneda 17 2 5 2" xfId="879" xr:uid="{00000000-0005-0000-0000-0000B9040000}"/>
    <cellStyle name="Moneda 17 2 6" xfId="880" xr:uid="{00000000-0005-0000-0000-0000BA040000}"/>
    <cellStyle name="Moneda 17 2 7" xfId="881" xr:uid="{00000000-0005-0000-0000-0000BB040000}"/>
    <cellStyle name="Moneda 17 3" xfId="882" xr:uid="{00000000-0005-0000-0000-0000BC040000}"/>
    <cellStyle name="Moneda 17 3 2" xfId="883" xr:uid="{00000000-0005-0000-0000-0000BD040000}"/>
    <cellStyle name="Moneda 17 3 2 2" xfId="884" xr:uid="{00000000-0005-0000-0000-0000BE040000}"/>
    <cellStyle name="Moneda 17 3 3" xfId="885" xr:uid="{00000000-0005-0000-0000-0000BF040000}"/>
    <cellStyle name="Moneda 17 3 3 2" xfId="886" xr:uid="{00000000-0005-0000-0000-0000C0040000}"/>
    <cellStyle name="Moneda 17 3 4" xfId="887" xr:uid="{00000000-0005-0000-0000-0000C1040000}"/>
    <cellStyle name="Moneda 17 3 4 2" xfId="888" xr:uid="{00000000-0005-0000-0000-0000C2040000}"/>
    <cellStyle name="Moneda 17 3 5" xfId="889" xr:uid="{00000000-0005-0000-0000-0000C3040000}"/>
    <cellStyle name="Moneda 17 4" xfId="890" xr:uid="{00000000-0005-0000-0000-0000C4040000}"/>
    <cellStyle name="Moneda 17 4 2" xfId="891" xr:uid="{00000000-0005-0000-0000-0000C5040000}"/>
    <cellStyle name="Moneda 17 5" xfId="892" xr:uid="{00000000-0005-0000-0000-0000C6040000}"/>
    <cellStyle name="Moneda 17 5 2" xfId="893" xr:uid="{00000000-0005-0000-0000-0000C7040000}"/>
    <cellStyle name="Moneda 17 6" xfId="894" xr:uid="{00000000-0005-0000-0000-0000C8040000}"/>
    <cellStyle name="Moneda 17 6 2" xfId="895" xr:uid="{00000000-0005-0000-0000-0000C9040000}"/>
    <cellStyle name="Moneda 17 7" xfId="896" xr:uid="{00000000-0005-0000-0000-0000CA040000}"/>
    <cellStyle name="Moneda 17 8" xfId="897" xr:uid="{00000000-0005-0000-0000-0000CB040000}"/>
    <cellStyle name="Moneda 18" xfId="898" xr:uid="{00000000-0005-0000-0000-0000CC040000}"/>
    <cellStyle name="Moneda 18 2" xfId="899" xr:uid="{00000000-0005-0000-0000-0000CD040000}"/>
    <cellStyle name="Moneda 18 2 2" xfId="900" xr:uid="{00000000-0005-0000-0000-0000CE040000}"/>
    <cellStyle name="Moneda 18 2 2 2" xfId="901" xr:uid="{00000000-0005-0000-0000-0000CF040000}"/>
    <cellStyle name="Moneda 18 2 2 2 2" xfId="902" xr:uid="{00000000-0005-0000-0000-0000D0040000}"/>
    <cellStyle name="Moneda 18 2 2 3" xfId="903" xr:uid="{00000000-0005-0000-0000-0000D1040000}"/>
    <cellStyle name="Moneda 18 2 2 3 2" xfId="904" xr:uid="{00000000-0005-0000-0000-0000D2040000}"/>
    <cellStyle name="Moneda 18 2 2 4" xfId="905" xr:uid="{00000000-0005-0000-0000-0000D3040000}"/>
    <cellStyle name="Moneda 18 2 2 4 2" xfId="906" xr:uid="{00000000-0005-0000-0000-0000D4040000}"/>
    <cellStyle name="Moneda 18 2 2 5" xfId="907" xr:uid="{00000000-0005-0000-0000-0000D5040000}"/>
    <cellStyle name="Moneda 18 2 3" xfId="908" xr:uid="{00000000-0005-0000-0000-0000D6040000}"/>
    <cellStyle name="Moneda 18 2 3 2" xfId="909" xr:uid="{00000000-0005-0000-0000-0000D7040000}"/>
    <cellStyle name="Moneda 18 2 4" xfId="910" xr:uid="{00000000-0005-0000-0000-0000D8040000}"/>
    <cellStyle name="Moneda 18 2 4 2" xfId="911" xr:uid="{00000000-0005-0000-0000-0000D9040000}"/>
    <cellStyle name="Moneda 18 2 5" xfId="912" xr:uid="{00000000-0005-0000-0000-0000DA040000}"/>
    <cellStyle name="Moneda 18 2 5 2" xfId="913" xr:uid="{00000000-0005-0000-0000-0000DB040000}"/>
    <cellStyle name="Moneda 18 2 6" xfId="914" xr:uid="{00000000-0005-0000-0000-0000DC040000}"/>
    <cellStyle name="Moneda 18 2 7" xfId="915" xr:uid="{00000000-0005-0000-0000-0000DD040000}"/>
    <cellStyle name="Moneda 18 3" xfId="916" xr:uid="{00000000-0005-0000-0000-0000DE040000}"/>
    <cellStyle name="Moneda 18 3 2" xfId="917" xr:uid="{00000000-0005-0000-0000-0000DF040000}"/>
    <cellStyle name="Moneda 18 3 2 2" xfId="918" xr:uid="{00000000-0005-0000-0000-0000E0040000}"/>
    <cellStyle name="Moneda 18 3 3" xfId="919" xr:uid="{00000000-0005-0000-0000-0000E1040000}"/>
    <cellStyle name="Moneda 18 3 3 2" xfId="920" xr:uid="{00000000-0005-0000-0000-0000E2040000}"/>
    <cellStyle name="Moneda 18 3 4" xfId="921" xr:uid="{00000000-0005-0000-0000-0000E3040000}"/>
    <cellStyle name="Moneda 18 3 4 2" xfId="922" xr:uid="{00000000-0005-0000-0000-0000E4040000}"/>
    <cellStyle name="Moneda 18 3 5" xfId="923" xr:uid="{00000000-0005-0000-0000-0000E5040000}"/>
    <cellStyle name="Moneda 18 4" xfId="924" xr:uid="{00000000-0005-0000-0000-0000E6040000}"/>
    <cellStyle name="Moneda 18 4 2" xfId="925" xr:uid="{00000000-0005-0000-0000-0000E7040000}"/>
    <cellStyle name="Moneda 18 5" xfId="926" xr:uid="{00000000-0005-0000-0000-0000E8040000}"/>
    <cellStyle name="Moneda 18 5 2" xfId="927" xr:uid="{00000000-0005-0000-0000-0000E9040000}"/>
    <cellStyle name="Moneda 18 6" xfId="928" xr:uid="{00000000-0005-0000-0000-0000EA040000}"/>
    <cellStyle name="Moneda 18 6 2" xfId="929" xr:uid="{00000000-0005-0000-0000-0000EB040000}"/>
    <cellStyle name="Moneda 18 7" xfId="930" xr:uid="{00000000-0005-0000-0000-0000EC040000}"/>
    <cellStyle name="Moneda 18 8" xfId="931" xr:uid="{00000000-0005-0000-0000-0000ED040000}"/>
    <cellStyle name="Moneda 19" xfId="932" xr:uid="{00000000-0005-0000-0000-0000EE040000}"/>
    <cellStyle name="Moneda 19 2" xfId="933" xr:uid="{00000000-0005-0000-0000-0000EF040000}"/>
    <cellStyle name="Moneda 19 2 2" xfId="934" xr:uid="{00000000-0005-0000-0000-0000F0040000}"/>
    <cellStyle name="Moneda 19 2 2 2" xfId="935" xr:uid="{00000000-0005-0000-0000-0000F1040000}"/>
    <cellStyle name="Moneda 19 2 2 2 2" xfId="936" xr:uid="{00000000-0005-0000-0000-0000F2040000}"/>
    <cellStyle name="Moneda 19 2 2 3" xfId="937" xr:uid="{00000000-0005-0000-0000-0000F3040000}"/>
    <cellStyle name="Moneda 19 2 2 3 2" xfId="938" xr:uid="{00000000-0005-0000-0000-0000F4040000}"/>
    <cellStyle name="Moneda 19 2 2 4" xfId="939" xr:uid="{00000000-0005-0000-0000-0000F5040000}"/>
    <cellStyle name="Moneda 19 2 2 4 2" xfId="940" xr:uid="{00000000-0005-0000-0000-0000F6040000}"/>
    <cellStyle name="Moneda 19 2 2 5" xfId="941" xr:uid="{00000000-0005-0000-0000-0000F7040000}"/>
    <cellStyle name="Moneda 19 2 3" xfId="942" xr:uid="{00000000-0005-0000-0000-0000F8040000}"/>
    <cellStyle name="Moneda 19 2 3 2" xfId="943" xr:uid="{00000000-0005-0000-0000-0000F9040000}"/>
    <cellStyle name="Moneda 19 2 4" xfId="944" xr:uid="{00000000-0005-0000-0000-0000FA040000}"/>
    <cellStyle name="Moneda 19 2 4 2" xfId="945" xr:uid="{00000000-0005-0000-0000-0000FB040000}"/>
    <cellStyle name="Moneda 19 2 5" xfId="946" xr:uid="{00000000-0005-0000-0000-0000FC040000}"/>
    <cellStyle name="Moneda 19 2 5 2" xfId="947" xr:uid="{00000000-0005-0000-0000-0000FD040000}"/>
    <cellStyle name="Moneda 19 2 6" xfId="948" xr:uid="{00000000-0005-0000-0000-0000FE040000}"/>
    <cellStyle name="Moneda 19 2 7" xfId="949" xr:uid="{00000000-0005-0000-0000-0000FF040000}"/>
    <cellStyle name="Moneda 19 3" xfId="950" xr:uid="{00000000-0005-0000-0000-000000050000}"/>
    <cellStyle name="Moneda 19 3 2" xfId="951" xr:uid="{00000000-0005-0000-0000-000001050000}"/>
    <cellStyle name="Moneda 19 3 2 2" xfId="952" xr:uid="{00000000-0005-0000-0000-000002050000}"/>
    <cellStyle name="Moneda 19 3 3" xfId="953" xr:uid="{00000000-0005-0000-0000-000003050000}"/>
    <cellStyle name="Moneda 19 3 3 2" xfId="954" xr:uid="{00000000-0005-0000-0000-000004050000}"/>
    <cellStyle name="Moneda 19 3 4" xfId="955" xr:uid="{00000000-0005-0000-0000-000005050000}"/>
    <cellStyle name="Moneda 19 3 4 2" xfId="956" xr:uid="{00000000-0005-0000-0000-000006050000}"/>
    <cellStyle name="Moneda 19 3 5" xfId="957" xr:uid="{00000000-0005-0000-0000-000007050000}"/>
    <cellStyle name="Moneda 19 4" xfId="958" xr:uid="{00000000-0005-0000-0000-000008050000}"/>
    <cellStyle name="Moneda 19 4 2" xfId="959" xr:uid="{00000000-0005-0000-0000-000009050000}"/>
    <cellStyle name="Moneda 19 5" xfId="960" xr:uid="{00000000-0005-0000-0000-00000A050000}"/>
    <cellStyle name="Moneda 19 5 2" xfId="961" xr:uid="{00000000-0005-0000-0000-00000B050000}"/>
    <cellStyle name="Moneda 19 6" xfId="962" xr:uid="{00000000-0005-0000-0000-00000C050000}"/>
    <cellStyle name="Moneda 19 6 2" xfId="963" xr:uid="{00000000-0005-0000-0000-00000D050000}"/>
    <cellStyle name="Moneda 19 7" xfId="964" xr:uid="{00000000-0005-0000-0000-00000E050000}"/>
    <cellStyle name="Moneda 19 8" xfId="965" xr:uid="{00000000-0005-0000-0000-00000F050000}"/>
    <cellStyle name="Moneda 2" xfId="10" xr:uid="{00000000-0005-0000-0000-000010050000}"/>
    <cellStyle name="Moneda 2 2" xfId="11" xr:uid="{00000000-0005-0000-0000-000011050000}"/>
    <cellStyle name="Moneda 2 2 2" xfId="12" xr:uid="{00000000-0005-0000-0000-000012050000}"/>
    <cellStyle name="Moneda 2 2 3" xfId="966" xr:uid="{00000000-0005-0000-0000-000013050000}"/>
    <cellStyle name="Moneda 2 2 3 2" xfId="967" xr:uid="{00000000-0005-0000-0000-000014050000}"/>
    <cellStyle name="Moneda 2 3" xfId="13" xr:uid="{00000000-0005-0000-0000-000015050000}"/>
    <cellStyle name="Moneda 2 3 10" xfId="968" xr:uid="{00000000-0005-0000-0000-000016050000}"/>
    <cellStyle name="Moneda 2 3 10 2" xfId="969" xr:uid="{00000000-0005-0000-0000-000017050000}"/>
    <cellStyle name="Moneda 2 3 10 2 2" xfId="970" xr:uid="{00000000-0005-0000-0000-000018050000}"/>
    <cellStyle name="Moneda 2 3 10 3" xfId="971" xr:uid="{00000000-0005-0000-0000-000019050000}"/>
    <cellStyle name="Moneda 2 3 11" xfId="972" xr:uid="{00000000-0005-0000-0000-00001A050000}"/>
    <cellStyle name="Moneda 2 3 11 2" xfId="973" xr:uid="{00000000-0005-0000-0000-00001B050000}"/>
    <cellStyle name="Moneda 2 3 11 3" xfId="974" xr:uid="{00000000-0005-0000-0000-00001C050000}"/>
    <cellStyle name="Moneda 2 3 12" xfId="975" xr:uid="{00000000-0005-0000-0000-00001D050000}"/>
    <cellStyle name="Moneda 2 3 2" xfId="976" xr:uid="{00000000-0005-0000-0000-00001E050000}"/>
    <cellStyle name="Moneda 2 3 2 10" xfId="977" xr:uid="{00000000-0005-0000-0000-00001F050000}"/>
    <cellStyle name="Moneda 2 3 2 11" xfId="978" xr:uid="{00000000-0005-0000-0000-000020050000}"/>
    <cellStyle name="Moneda 2 3 2 2" xfId="979" xr:uid="{00000000-0005-0000-0000-000021050000}"/>
    <cellStyle name="Moneda 2 3 2 2 2" xfId="980" xr:uid="{00000000-0005-0000-0000-000022050000}"/>
    <cellStyle name="Moneda 2 3 2 2 2 2" xfId="981" xr:uid="{00000000-0005-0000-0000-000023050000}"/>
    <cellStyle name="Moneda 2 3 2 2 2 2 2" xfId="982" xr:uid="{00000000-0005-0000-0000-000024050000}"/>
    <cellStyle name="Moneda 2 3 2 2 2 2 2 2" xfId="983" xr:uid="{00000000-0005-0000-0000-000025050000}"/>
    <cellStyle name="Moneda 2 3 2 2 2 2 2 2 2" xfId="984" xr:uid="{00000000-0005-0000-0000-000026050000}"/>
    <cellStyle name="Moneda 2 3 2 2 2 2 2 3" xfId="985" xr:uid="{00000000-0005-0000-0000-000027050000}"/>
    <cellStyle name="Moneda 2 3 2 2 2 2 3" xfId="986" xr:uid="{00000000-0005-0000-0000-000028050000}"/>
    <cellStyle name="Moneda 2 3 2 2 2 2 3 2" xfId="987" xr:uid="{00000000-0005-0000-0000-000029050000}"/>
    <cellStyle name="Moneda 2 3 2 2 2 2 3 3" xfId="988" xr:uid="{00000000-0005-0000-0000-00002A050000}"/>
    <cellStyle name="Moneda 2 3 2 2 2 2 4" xfId="989" xr:uid="{00000000-0005-0000-0000-00002B050000}"/>
    <cellStyle name="Moneda 2 3 2 2 2 2 4 2" xfId="990" xr:uid="{00000000-0005-0000-0000-00002C050000}"/>
    <cellStyle name="Moneda 2 3 2 2 2 2 5" xfId="991" xr:uid="{00000000-0005-0000-0000-00002D050000}"/>
    <cellStyle name="Moneda 2 3 2 2 2 2 6" xfId="992" xr:uid="{00000000-0005-0000-0000-00002E050000}"/>
    <cellStyle name="Moneda 2 3 2 2 2 3" xfId="993" xr:uid="{00000000-0005-0000-0000-00002F050000}"/>
    <cellStyle name="Moneda 2 3 2 2 2 3 2" xfId="994" xr:uid="{00000000-0005-0000-0000-000030050000}"/>
    <cellStyle name="Moneda 2 3 2 2 2 3 2 2" xfId="995" xr:uid="{00000000-0005-0000-0000-000031050000}"/>
    <cellStyle name="Moneda 2 3 2 2 2 3 3" xfId="996" xr:uid="{00000000-0005-0000-0000-000032050000}"/>
    <cellStyle name="Moneda 2 3 2 2 2 4" xfId="997" xr:uid="{00000000-0005-0000-0000-000033050000}"/>
    <cellStyle name="Moneda 2 3 2 2 2 4 2" xfId="998" xr:uid="{00000000-0005-0000-0000-000034050000}"/>
    <cellStyle name="Moneda 2 3 2 2 2 4 3" xfId="999" xr:uid="{00000000-0005-0000-0000-000035050000}"/>
    <cellStyle name="Moneda 2 3 2 2 2 5" xfId="1000" xr:uid="{00000000-0005-0000-0000-000036050000}"/>
    <cellStyle name="Moneda 2 3 2 2 2 5 2" xfId="1001" xr:uid="{00000000-0005-0000-0000-000037050000}"/>
    <cellStyle name="Moneda 2 3 2 2 2 6" xfId="1002" xr:uid="{00000000-0005-0000-0000-000038050000}"/>
    <cellStyle name="Moneda 2 3 2 2 2 7" xfId="1003" xr:uid="{00000000-0005-0000-0000-000039050000}"/>
    <cellStyle name="Moneda 2 3 2 2 3" xfId="1004" xr:uid="{00000000-0005-0000-0000-00003A050000}"/>
    <cellStyle name="Moneda 2 3 2 2 3 2" xfId="1005" xr:uid="{00000000-0005-0000-0000-00003B050000}"/>
    <cellStyle name="Moneda 2 3 2 2 3 2 2" xfId="1006" xr:uid="{00000000-0005-0000-0000-00003C050000}"/>
    <cellStyle name="Moneda 2 3 2 2 3 2 2 2" xfId="1007" xr:uid="{00000000-0005-0000-0000-00003D050000}"/>
    <cellStyle name="Moneda 2 3 2 2 3 2 2 3" xfId="1008" xr:uid="{00000000-0005-0000-0000-00003E050000}"/>
    <cellStyle name="Moneda 2 3 2 2 3 2 3" xfId="1009" xr:uid="{00000000-0005-0000-0000-00003F050000}"/>
    <cellStyle name="Moneda 2 3 2 2 3 2 4" xfId="1010" xr:uid="{00000000-0005-0000-0000-000040050000}"/>
    <cellStyle name="Moneda 2 3 2 2 3 3" xfId="1011" xr:uid="{00000000-0005-0000-0000-000041050000}"/>
    <cellStyle name="Moneda 2 3 2 2 3 3 2" xfId="1012" xr:uid="{00000000-0005-0000-0000-000042050000}"/>
    <cellStyle name="Moneda 2 3 2 2 3 3 2 2" xfId="1013" xr:uid="{00000000-0005-0000-0000-000043050000}"/>
    <cellStyle name="Moneda 2 3 2 2 3 3 3" xfId="1014" xr:uid="{00000000-0005-0000-0000-000044050000}"/>
    <cellStyle name="Moneda 2 3 2 2 3 4" xfId="1015" xr:uid="{00000000-0005-0000-0000-000045050000}"/>
    <cellStyle name="Moneda 2 3 2 2 3 4 2" xfId="1016" xr:uid="{00000000-0005-0000-0000-000046050000}"/>
    <cellStyle name="Moneda 2 3 2 2 3 4 3" xfId="1017" xr:uid="{00000000-0005-0000-0000-000047050000}"/>
    <cellStyle name="Moneda 2 3 2 2 3 5" xfId="1018" xr:uid="{00000000-0005-0000-0000-000048050000}"/>
    <cellStyle name="Moneda 2 3 2 2 3 6" xfId="1019" xr:uid="{00000000-0005-0000-0000-000049050000}"/>
    <cellStyle name="Moneda 2 3 2 2 4" xfId="1020" xr:uid="{00000000-0005-0000-0000-00004A050000}"/>
    <cellStyle name="Moneda 2 3 2 2 4 2" xfId="1021" xr:uid="{00000000-0005-0000-0000-00004B050000}"/>
    <cellStyle name="Moneda 2 3 2 2 4 2 2" xfId="1022" xr:uid="{00000000-0005-0000-0000-00004C050000}"/>
    <cellStyle name="Moneda 2 3 2 2 4 2 2 2" xfId="1023" xr:uid="{00000000-0005-0000-0000-00004D050000}"/>
    <cellStyle name="Moneda 2 3 2 2 4 2 3" xfId="1024" xr:uid="{00000000-0005-0000-0000-00004E050000}"/>
    <cellStyle name="Moneda 2 3 2 2 4 2 4" xfId="1025" xr:uid="{00000000-0005-0000-0000-00004F050000}"/>
    <cellStyle name="Moneda 2 3 2 2 4 3" xfId="1026" xr:uid="{00000000-0005-0000-0000-000050050000}"/>
    <cellStyle name="Moneda 2 3 2 2 4 3 2" xfId="1027" xr:uid="{00000000-0005-0000-0000-000051050000}"/>
    <cellStyle name="Moneda 2 3 2 2 4 4" xfId="1028" xr:uid="{00000000-0005-0000-0000-000052050000}"/>
    <cellStyle name="Moneda 2 3 2 2 4 5" xfId="1029" xr:uid="{00000000-0005-0000-0000-000053050000}"/>
    <cellStyle name="Moneda 2 3 2 2 5" xfId="1030" xr:uid="{00000000-0005-0000-0000-000054050000}"/>
    <cellStyle name="Moneda 2 3 2 2 5 2" xfId="1031" xr:uid="{00000000-0005-0000-0000-000055050000}"/>
    <cellStyle name="Moneda 2 3 2 2 5 2 2" xfId="1032" xr:uid="{00000000-0005-0000-0000-000056050000}"/>
    <cellStyle name="Moneda 2 3 2 2 5 2 3" xfId="1033" xr:uid="{00000000-0005-0000-0000-000057050000}"/>
    <cellStyle name="Moneda 2 3 2 2 5 3" xfId="1034" xr:uid="{00000000-0005-0000-0000-000058050000}"/>
    <cellStyle name="Moneda 2 3 2 2 5 4" xfId="1035" xr:uid="{00000000-0005-0000-0000-000059050000}"/>
    <cellStyle name="Moneda 2 3 2 2 6" xfId="1036" xr:uid="{00000000-0005-0000-0000-00005A050000}"/>
    <cellStyle name="Moneda 2 3 2 2 6 2" xfId="1037" xr:uid="{00000000-0005-0000-0000-00005B050000}"/>
    <cellStyle name="Moneda 2 3 2 2 6 2 2" xfId="1038" xr:uid="{00000000-0005-0000-0000-00005C050000}"/>
    <cellStyle name="Moneda 2 3 2 2 6 3" xfId="1039" xr:uid="{00000000-0005-0000-0000-00005D050000}"/>
    <cellStyle name="Moneda 2 3 2 2 7" xfId="1040" xr:uid="{00000000-0005-0000-0000-00005E050000}"/>
    <cellStyle name="Moneda 2 3 2 2 7 2" xfId="1041" xr:uid="{00000000-0005-0000-0000-00005F050000}"/>
    <cellStyle name="Moneda 2 3 2 2 8" xfId="1042" xr:uid="{00000000-0005-0000-0000-000060050000}"/>
    <cellStyle name="Moneda 2 3 2 3" xfId="1043" xr:uid="{00000000-0005-0000-0000-000061050000}"/>
    <cellStyle name="Moneda 2 3 2 3 2" xfId="1044" xr:uid="{00000000-0005-0000-0000-000062050000}"/>
    <cellStyle name="Moneda 2 3 2 3 2 2" xfId="1045" xr:uid="{00000000-0005-0000-0000-000063050000}"/>
    <cellStyle name="Moneda 2 3 2 3 2 2 2" xfId="1046" xr:uid="{00000000-0005-0000-0000-000064050000}"/>
    <cellStyle name="Moneda 2 3 2 3 2 2 2 2" xfId="1047" xr:uid="{00000000-0005-0000-0000-000065050000}"/>
    <cellStyle name="Moneda 2 3 2 3 2 2 2 3" xfId="1048" xr:uid="{00000000-0005-0000-0000-000066050000}"/>
    <cellStyle name="Moneda 2 3 2 3 2 2 3" xfId="1049" xr:uid="{00000000-0005-0000-0000-000067050000}"/>
    <cellStyle name="Moneda 2 3 2 3 2 2 3 2" xfId="1050" xr:uid="{00000000-0005-0000-0000-000068050000}"/>
    <cellStyle name="Moneda 2 3 2 3 2 2 4" xfId="1051" xr:uid="{00000000-0005-0000-0000-000069050000}"/>
    <cellStyle name="Moneda 2 3 2 3 2 2 4 2" xfId="1052" xr:uid="{00000000-0005-0000-0000-00006A050000}"/>
    <cellStyle name="Moneda 2 3 2 3 2 2 5" xfId="1053" xr:uid="{00000000-0005-0000-0000-00006B050000}"/>
    <cellStyle name="Moneda 2 3 2 3 2 2 6" xfId="1054" xr:uid="{00000000-0005-0000-0000-00006C050000}"/>
    <cellStyle name="Moneda 2 3 2 3 2 3" xfId="1055" xr:uid="{00000000-0005-0000-0000-00006D050000}"/>
    <cellStyle name="Moneda 2 3 2 3 2 3 2" xfId="1056" xr:uid="{00000000-0005-0000-0000-00006E050000}"/>
    <cellStyle name="Moneda 2 3 2 3 2 3 3" xfId="1057" xr:uid="{00000000-0005-0000-0000-00006F050000}"/>
    <cellStyle name="Moneda 2 3 2 3 2 4" xfId="1058" xr:uid="{00000000-0005-0000-0000-000070050000}"/>
    <cellStyle name="Moneda 2 3 2 3 2 4 2" xfId="1059" xr:uid="{00000000-0005-0000-0000-000071050000}"/>
    <cellStyle name="Moneda 2 3 2 3 2 5" xfId="1060" xr:uid="{00000000-0005-0000-0000-000072050000}"/>
    <cellStyle name="Moneda 2 3 2 3 2 5 2" xfId="1061" xr:uid="{00000000-0005-0000-0000-000073050000}"/>
    <cellStyle name="Moneda 2 3 2 3 2 6" xfId="1062" xr:uid="{00000000-0005-0000-0000-000074050000}"/>
    <cellStyle name="Moneda 2 3 2 3 2 7" xfId="1063" xr:uid="{00000000-0005-0000-0000-000075050000}"/>
    <cellStyle name="Moneda 2 3 2 3 3" xfId="1064" xr:uid="{00000000-0005-0000-0000-000076050000}"/>
    <cellStyle name="Moneda 2 3 2 3 3 2" xfId="1065" xr:uid="{00000000-0005-0000-0000-000077050000}"/>
    <cellStyle name="Moneda 2 3 2 3 3 2 2" xfId="1066" xr:uid="{00000000-0005-0000-0000-000078050000}"/>
    <cellStyle name="Moneda 2 3 2 3 3 2 3" xfId="1067" xr:uid="{00000000-0005-0000-0000-000079050000}"/>
    <cellStyle name="Moneda 2 3 2 3 3 3" xfId="1068" xr:uid="{00000000-0005-0000-0000-00007A050000}"/>
    <cellStyle name="Moneda 2 3 2 3 3 3 2" xfId="1069" xr:uid="{00000000-0005-0000-0000-00007B050000}"/>
    <cellStyle name="Moneda 2 3 2 3 3 4" xfId="1070" xr:uid="{00000000-0005-0000-0000-00007C050000}"/>
    <cellStyle name="Moneda 2 3 2 3 3 4 2" xfId="1071" xr:uid="{00000000-0005-0000-0000-00007D050000}"/>
    <cellStyle name="Moneda 2 3 2 3 3 5" xfId="1072" xr:uid="{00000000-0005-0000-0000-00007E050000}"/>
    <cellStyle name="Moneda 2 3 2 3 3 6" xfId="1073" xr:uid="{00000000-0005-0000-0000-00007F050000}"/>
    <cellStyle name="Moneda 2 3 2 3 4" xfId="1074" xr:uid="{00000000-0005-0000-0000-000080050000}"/>
    <cellStyle name="Moneda 2 3 2 3 4 2" xfId="1075" xr:uid="{00000000-0005-0000-0000-000081050000}"/>
    <cellStyle name="Moneda 2 3 2 3 4 3" xfId="1076" xr:uid="{00000000-0005-0000-0000-000082050000}"/>
    <cellStyle name="Moneda 2 3 2 3 5" xfId="1077" xr:uid="{00000000-0005-0000-0000-000083050000}"/>
    <cellStyle name="Moneda 2 3 2 3 5 2" xfId="1078" xr:uid="{00000000-0005-0000-0000-000084050000}"/>
    <cellStyle name="Moneda 2 3 2 3 6" xfId="1079" xr:uid="{00000000-0005-0000-0000-000085050000}"/>
    <cellStyle name="Moneda 2 3 2 3 6 2" xfId="1080" xr:uid="{00000000-0005-0000-0000-000086050000}"/>
    <cellStyle name="Moneda 2 3 2 3 7" xfId="1081" xr:uid="{00000000-0005-0000-0000-000087050000}"/>
    <cellStyle name="Moneda 2 3 2 3 8" xfId="1082" xr:uid="{00000000-0005-0000-0000-000088050000}"/>
    <cellStyle name="Moneda 2 3 2 4" xfId="1083" xr:uid="{00000000-0005-0000-0000-000089050000}"/>
    <cellStyle name="Moneda 2 3 2 4 2" xfId="1084" xr:uid="{00000000-0005-0000-0000-00008A050000}"/>
    <cellStyle name="Moneda 2 3 2 4 2 2" xfId="1085" xr:uid="{00000000-0005-0000-0000-00008B050000}"/>
    <cellStyle name="Moneda 2 3 2 4 2 2 2" xfId="1086" xr:uid="{00000000-0005-0000-0000-00008C050000}"/>
    <cellStyle name="Moneda 2 3 2 4 2 2 2 2" xfId="1087" xr:uid="{00000000-0005-0000-0000-00008D050000}"/>
    <cellStyle name="Moneda 2 3 2 4 2 2 2 3" xfId="1088" xr:uid="{00000000-0005-0000-0000-00008E050000}"/>
    <cellStyle name="Moneda 2 3 2 4 2 2 3" xfId="1089" xr:uid="{00000000-0005-0000-0000-00008F050000}"/>
    <cellStyle name="Moneda 2 3 2 4 2 2 3 2" xfId="1090" xr:uid="{00000000-0005-0000-0000-000090050000}"/>
    <cellStyle name="Moneda 2 3 2 4 2 2 4" xfId="1091" xr:uid="{00000000-0005-0000-0000-000091050000}"/>
    <cellStyle name="Moneda 2 3 2 4 2 2 4 2" xfId="1092" xr:uid="{00000000-0005-0000-0000-000092050000}"/>
    <cellStyle name="Moneda 2 3 2 4 2 2 5" xfId="1093" xr:uid="{00000000-0005-0000-0000-000093050000}"/>
    <cellStyle name="Moneda 2 3 2 4 2 2 6" xfId="1094" xr:uid="{00000000-0005-0000-0000-000094050000}"/>
    <cellStyle name="Moneda 2 3 2 4 2 3" xfId="1095" xr:uid="{00000000-0005-0000-0000-000095050000}"/>
    <cellStyle name="Moneda 2 3 2 4 2 3 2" xfId="1096" xr:uid="{00000000-0005-0000-0000-000096050000}"/>
    <cellStyle name="Moneda 2 3 2 4 2 3 3" xfId="1097" xr:uid="{00000000-0005-0000-0000-000097050000}"/>
    <cellStyle name="Moneda 2 3 2 4 2 4" xfId="1098" xr:uid="{00000000-0005-0000-0000-000098050000}"/>
    <cellStyle name="Moneda 2 3 2 4 2 4 2" xfId="1099" xr:uid="{00000000-0005-0000-0000-000099050000}"/>
    <cellStyle name="Moneda 2 3 2 4 2 5" xfId="1100" xr:uid="{00000000-0005-0000-0000-00009A050000}"/>
    <cellStyle name="Moneda 2 3 2 4 2 5 2" xfId="1101" xr:uid="{00000000-0005-0000-0000-00009B050000}"/>
    <cellStyle name="Moneda 2 3 2 4 2 6" xfId="1102" xr:uid="{00000000-0005-0000-0000-00009C050000}"/>
    <cellStyle name="Moneda 2 3 2 4 2 7" xfId="1103" xr:uid="{00000000-0005-0000-0000-00009D050000}"/>
    <cellStyle name="Moneda 2 3 2 4 3" xfId="1104" xr:uid="{00000000-0005-0000-0000-00009E050000}"/>
    <cellStyle name="Moneda 2 3 2 4 3 2" xfId="1105" xr:uid="{00000000-0005-0000-0000-00009F050000}"/>
    <cellStyle name="Moneda 2 3 2 4 3 2 2" xfId="1106" xr:uid="{00000000-0005-0000-0000-0000A0050000}"/>
    <cellStyle name="Moneda 2 3 2 4 3 2 3" xfId="1107" xr:uid="{00000000-0005-0000-0000-0000A1050000}"/>
    <cellStyle name="Moneda 2 3 2 4 3 3" xfId="1108" xr:uid="{00000000-0005-0000-0000-0000A2050000}"/>
    <cellStyle name="Moneda 2 3 2 4 3 3 2" xfId="1109" xr:uid="{00000000-0005-0000-0000-0000A3050000}"/>
    <cellStyle name="Moneda 2 3 2 4 3 4" xfId="1110" xr:uid="{00000000-0005-0000-0000-0000A4050000}"/>
    <cellStyle name="Moneda 2 3 2 4 3 4 2" xfId="1111" xr:uid="{00000000-0005-0000-0000-0000A5050000}"/>
    <cellStyle name="Moneda 2 3 2 4 3 5" xfId="1112" xr:uid="{00000000-0005-0000-0000-0000A6050000}"/>
    <cellStyle name="Moneda 2 3 2 4 3 6" xfId="1113" xr:uid="{00000000-0005-0000-0000-0000A7050000}"/>
    <cellStyle name="Moneda 2 3 2 4 4" xfId="1114" xr:uid="{00000000-0005-0000-0000-0000A8050000}"/>
    <cellStyle name="Moneda 2 3 2 4 4 2" xfId="1115" xr:uid="{00000000-0005-0000-0000-0000A9050000}"/>
    <cellStyle name="Moneda 2 3 2 4 4 3" xfId="1116" xr:uid="{00000000-0005-0000-0000-0000AA050000}"/>
    <cellStyle name="Moneda 2 3 2 4 5" xfId="1117" xr:uid="{00000000-0005-0000-0000-0000AB050000}"/>
    <cellStyle name="Moneda 2 3 2 4 5 2" xfId="1118" xr:uid="{00000000-0005-0000-0000-0000AC050000}"/>
    <cellStyle name="Moneda 2 3 2 4 6" xfId="1119" xr:uid="{00000000-0005-0000-0000-0000AD050000}"/>
    <cellStyle name="Moneda 2 3 2 4 6 2" xfId="1120" xr:uid="{00000000-0005-0000-0000-0000AE050000}"/>
    <cellStyle name="Moneda 2 3 2 4 7" xfId="1121" xr:uid="{00000000-0005-0000-0000-0000AF050000}"/>
    <cellStyle name="Moneda 2 3 2 4 8" xfId="1122" xr:uid="{00000000-0005-0000-0000-0000B0050000}"/>
    <cellStyle name="Moneda 2 3 2 5" xfId="1123" xr:uid="{00000000-0005-0000-0000-0000B1050000}"/>
    <cellStyle name="Moneda 2 3 2 5 2" xfId="1124" xr:uid="{00000000-0005-0000-0000-0000B2050000}"/>
    <cellStyle name="Moneda 2 3 2 5 2 2" xfId="1125" xr:uid="{00000000-0005-0000-0000-0000B3050000}"/>
    <cellStyle name="Moneda 2 3 2 5 2 2 2" xfId="1126" xr:uid="{00000000-0005-0000-0000-0000B4050000}"/>
    <cellStyle name="Moneda 2 3 2 5 2 2 2 2" xfId="1127" xr:uid="{00000000-0005-0000-0000-0000B5050000}"/>
    <cellStyle name="Moneda 2 3 2 5 2 2 3" xfId="1128" xr:uid="{00000000-0005-0000-0000-0000B6050000}"/>
    <cellStyle name="Moneda 2 3 2 5 2 3" xfId="1129" xr:uid="{00000000-0005-0000-0000-0000B7050000}"/>
    <cellStyle name="Moneda 2 3 2 5 2 3 2" xfId="1130" xr:uid="{00000000-0005-0000-0000-0000B8050000}"/>
    <cellStyle name="Moneda 2 3 2 5 2 3 3" xfId="1131" xr:uid="{00000000-0005-0000-0000-0000B9050000}"/>
    <cellStyle name="Moneda 2 3 2 5 2 4" xfId="1132" xr:uid="{00000000-0005-0000-0000-0000BA050000}"/>
    <cellStyle name="Moneda 2 3 2 5 2 4 2" xfId="1133" xr:uid="{00000000-0005-0000-0000-0000BB050000}"/>
    <cellStyle name="Moneda 2 3 2 5 2 5" xfId="1134" xr:uid="{00000000-0005-0000-0000-0000BC050000}"/>
    <cellStyle name="Moneda 2 3 2 5 2 6" xfId="1135" xr:uid="{00000000-0005-0000-0000-0000BD050000}"/>
    <cellStyle name="Moneda 2 3 2 5 3" xfId="1136" xr:uid="{00000000-0005-0000-0000-0000BE050000}"/>
    <cellStyle name="Moneda 2 3 2 5 3 2" xfId="1137" xr:uid="{00000000-0005-0000-0000-0000BF050000}"/>
    <cellStyle name="Moneda 2 3 2 5 3 2 2" xfId="1138" xr:uid="{00000000-0005-0000-0000-0000C0050000}"/>
    <cellStyle name="Moneda 2 3 2 5 3 3" xfId="1139" xr:uid="{00000000-0005-0000-0000-0000C1050000}"/>
    <cellStyle name="Moneda 2 3 2 5 4" xfId="1140" xr:uid="{00000000-0005-0000-0000-0000C2050000}"/>
    <cellStyle name="Moneda 2 3 2 5 4 2" xfId="1141" xr:uid="{00000000-0005-0000-0000-0000C3050000}"/>
    <cellStyle name="Moneda 2 3 2 5 4 3" xfId="1142" xr:uid="{00000000-0005-0000-0000-0000C4050000}"/>
    <cellStyle name="Moneda 2 3 2 5 5" xfId="1143" xr:uid="{00000000-0005-0000-0000-0000C5050000}"/>
    <cellStyle name="Moneda 2 3 2 5 5 2" xfId="1144" xr:uid="{00000000-0005-0000-0000-0000C6050000}"/>
    <cellStyle name="Moneda 2 3 2 5 6" xfId="1145" xr:uid="{00000000-0005-0000-0000-0000C7050000}"/>
    <cellStyle name="Moneda 2 3 2 5 7" xfId="1146" xr:uid="{00000000-0005-0000-0000-0000C8050000}"/>
    <cellStyle name="Moneda 2 3 2 6" xfId="1147" xr:uid="{00000000-0005-0000-0000-0000C9050000}"/>
    <cellStyle name="Moneda 2 3 2 6 2" xfId="1148" xr:uid="{00000000-0005-0000-0000-0000CA050000}"/>
    <cellStyle name="Moneda 2 3 2 6 2 2" xfId="1149" xr:uid="{00000000-0005-0000-0000-0000CB050000}"/>
    <cellStyle name="Moneda 2 3 2 6 2 2 2" xfId="1150" xr:uid="{00000000-0005-0000-0000-0000CC050000}"/>
    <cellStyle name="Moneda 2 3 2 6 2 3" xfId="1151" xr:uid="{00000000-0005-0000-0000-0000CD050000}"/>
    <cellStyle name="Moneda 2 3 2 6 3" xfId="1152" xr:uid="{00000000-0005-0000-0000-0000CE050000}"/>
    <cellStyle name="Moneda 2 3 2 6 3 2" xfId="1153" xr:uid="{00000000-0005-0000-0000-0000CF050000}"/>
    <cellStyle name="Moneda 2 3 2 6 3 3" xfId="1154" xr:uid="{00000000-0005-0000-0000-0000D0050000}"/>
    <cellStyle name="Moneda 2 3 2 6 4" xfId="1155" xr:uid="{00000000-0005-0000-0000-0000D1050000}"/>
    <cellStyle name="Moneda 2 3 2 6 4 2" xfId="1156" xr:uid="{00000000-0005-0000-0000-0000D2050000}"/>
    <cellStyle name="Moneda 2 3 2 6 5" xfId="1157" xr:uid="{00000000-0005-0000-0000-0000D3050000}"/>
    <cellStyle name="Moneda 2 3 2 6 6" xfId="1158" xr:uid="{00000000-0005-0000-0000-0000D4050000}"/>
    <cellStyle name="Moneda 2 3 2 7" xfId="1159" xr:uid="{00000000-0005-0000-0000-0000D5050000}"/>
    <cellStyle name="Moneda 2 3 2 7 2" xfId="1160" xr:uid="{00000000-0005-0000-0000-0000D6050000}"/>
    <cellStyle name="Moneda 2 3 2 7 2 2" xfId="1161" xr:uid="{00000000-0005-0000-0000-0000D7050000}"/>
    <cellStyle name="Moneda 2 3 2 7 3" xfId="1162" xr:uid="{00000000-0005-0000-0000-0000D8050000}"/>
    <cellStyle name="Moneda 2 3 2 8" xfId="1163" xr:uid="{00000000-0005-0000-0000-0000D9050000}"/>
    <cellStyle name="Moneda 2 3 2 8 2" xfId="1164" xr:uid="{00000000-0005-0000-0000-0000DA050000}"/>
    <cellStyle name="Moneda 2 3 2 8 3" xfId="1165" xr:uid="{00000000-0005-0000-0000-0000DB050000}"/>
    <cellStyle name="Moneda 2 3 2 9" xfId="1166" xr:uid="{00000000-0005-0000-0000-0000DC050000}"/>
    <cellStyle name="Moneda 2 3 2 9 2" xfId="1167" xr:uid="{00000000-0005-0000-0000-0000DD050000}"/>
    <cellStyle name="Moneda 2 3 3" xfId="1168" xr:uid="{00000000-0005-0000-0000-0000DE050000}"/>
    <cellStyle name="Moneda 2 3 3 2" xfId="1169" xr:uid="{00000000-0005-0000-0000-0000DF050000}"/>
    <cellStyle name="Moneda 2 3 3 2 2" xfId="1170" xr:uid="{00000000-0005-0000-0000-0000E0050000}"/>
    <cellStyle name="Moneda 2 3 3 2 2 2" xfId="1171" xr:uid="{00000000-0005-0000-0000-0000E1050000}"/>
    <cellStyle name="Moneda 2 3 3 2 2 2 2" xfId="1172" xr:uid="{00000000-0005-0000-0000-0000E2050000}"/>
    <cellStyle name="Moneda 2 3 3 2 2 2 2 2" xfId="1173" xr:uid="{00000000-0005-0000-0000-0000E3050000}"/>
    <cellStyle name="Moneda 2 3 3 2 2 2 3" xfId="1174" xr:uid="{00000000-0005-0000-0000-0000E4050000}"/>
    <cellStyle name="Moneda 2 3 3 2 2 3" xfId="1175" xr:uid="{00000000-0005-0000-0000-0000E5050000}"/>
    <cellStyle name="Moneda 2 3 3 2 2 3 2" xfId="1176" xr:uid="{00000000-0005-0000-0000-0000E6050000}"/>
    <cellStyle name="Moneda 2 3 3 2 2 3 3" xfId="1177" xr:uid="{00000000-0005-0000-0000-0000E7050000}"/>
    <cellStyle name="Moneda 2 3 3 2 2 4" xfId="1178" xr:uid="{00000000-0005-0000-0000-0000E8050000}"/>
    <cellStyle name="Moneda 2 3 3 2 2 4 2" xfId="1179" xr:uid="{00000000-0005-0000-0000-0000E9050000}"/>
    <cellStyle name="Moneda 2 3 3 2 2 5" xfId="1180" xr:uid="{00000000-0005-0000-0000-0000EA050000}"/>
    <cellStyle name="Moneda 2 3 3 2 2 6" xfId="1181" xr:uid="{00000000-0005-0000-0000-0000EB050000}"/>
    <cellStyle name="Moneda 2 3 3 2 3" xfId="1182" xr:uid="{00000000-0005-0000-0000-0000EC050000}"/>
    <cellStyle name="Moneda 2 3 3 2 3 2" xfId="1183" xr:uid="{00000000-0005-0000-0000-0000ED050000}"/>
    <cellStyle name="Moneda 2 3 3 2 3 2 2" xfId="1184" xr:uid="{00000000-0005-0000-0000-0000EE050000}"/>
    <cellStyle name="Moneda 2 3 3 2 3 3" xfId="1185" xr:uid="{00000000-0005-0000-0000-0000EF050000}"/>
    <cellStyle name="Moneda 2 3 3 2 4" xfId="1186" xr:uid="{00000000-0005-0000-0000-0000F0050000}"/>
    <cellStyle name="Moneda 2 3 3 2 4 2" xfId="1187" xr:uid="{00000000-0005-0000-0000-0000F1050000}"/>
    <cellStyle name="Moneda 2 3 3 2 4 3" xfId="1188" xr:uid="{00000000-0005-0000-0000-0000F2050000}"/>
    <cellStyle name="Moneda 2 3 3 2 5" xfId="1189" xr:uid="{00000000-0005-0000-0000-0000F3050000}"/>
    <cellStyle name="Moneda 2 3 3 2 5 2" xfId="1190" xr:uid="{00000000-0005-0000-0000-0000F4050000}"/>
    <cellStyle name="Moneda 2 3 3 2 6" xfId="1191" xr:uid="{00000000-0005-0000-0000-0000F5050000}"/>
    <cellStyle name="Moneda 2 3 3 2 7" xfId="1192" xr:uid="{00000000-0005-0000-0000-0000F6050000}"/>
    <cellStyle name="Moneda 2 3 3 3" xfId="1193" xr:uid="{00000000-0005-0000-0000-0000F7050000}"/>
    <cellStyle name="Moneda 2 3 3 3 2" xfId="1194" xr:uid="{00000000-0005-0000-0000-0000F8050000}"/>
    <cellStyle name="Moneda 2 3 3 3 2 2" xfId="1195" xr:uid="{00000000-0005-0000-0000-0000F9050000}"/>
    <cellStyle name="Moneda 2 3 3 3 2 2 2" xfId="1196" xr:uid="{00000000-0005-0000-0000-0000FA050000}"/>
    <cellStyle name="Moneda 2 3 3 3 2 2 3" xfId="1197" xr:uid="{00000000-0005-0000-0000-0000FB050000}"/>
    <cellStyle name="Moneda 2 3 3 3 2 3" xfId="1198" xr:uid="{00000000-0005-0000-0000-0000FC050000}"/>
    <cellStyle name="Moneda 2 3 3 3 2 4" xfId="1199" xr:uid="{00000000-0005-0000-0000-0000FD050000}"/>
    <cellStyle name="Moneda 2 3 3 3 3" xfId="1200" xr:uid="{00000000-0005-0000-0000-0000FE050000}"/>
    <cellStyle name="Moneda 2 3 3 3 3 2" xfId="1201" xr:uid="{00000000-0005-0000-0000-0000FF050000}"/>
    <cellStyle name="Moneda 2 3 3 3 3 2 2" xfId="1202" xr:uid="{00000000-0005-0000-0000-000000060000}"/>
    <cellStyle name="Moneda 2 3 3 3 3 3" xfId="1203" xr:uid="{00000000-0005-0000-0000-000001060000}"/>
    <cellStyle name="Moneda 2 3 3 3 4" xfId="1204" xr:uid="{00000000-0005-0000-0000-000002060000}"/>
    <cellStyle name="Moneda 2 3 3 3 4 2" xfId="1205" xr:uid="{00000000-0005-0000-0000-000003060000}"/>
    <cellStyle name="Moneda 2 3 3 3 4 3" xfId="1206" xr:uid="{00000000-0005-0000-0000-000004060000}"/>
    <cellStyle name="Moneda 2 3 3 3 5" xfId="1207" xr:uid="{00000000-0005-0000-0000-000005060000}"/>
    <cellStyle name="Moneda 2 3 3 3 6" xfId="1208" xr:uid="{00000000-0005-0000-0000-000006060000}"/>
    <cellStyle name="Moneda 2 3 3 4" xfId="1209" xr:uid="{00000000-0005-0000-0000-000007060000}"/>
    <cellStyle name="Moneda 2 3 3 4 2" xfId="1210" xr:uid="{00000000-0005-0000-0000-000008060000}"/>
    <cellStyle name="Moneda 2 3 3 4 2 2" xfId="1211" xr:uid="{00000000-0005-0000-0000-000009060000}"/>
    <cellStyle name="Moneda 2 3 3 4 2 2 2" xfId="1212" xr:uid="{00000000-0005-0000-0000-00000A060000}"/>
    <cellStyle name="Moneda 2 3 3 4 2 3" xfId="1213" xr:uid="{00000000-0005-0000-0000-00000B060000}"/>
    <cellStyle name="Moneda 2 3 3 4 2 4" xfId="1214" xr:uid="{00000000-0005-0000-0000-00000C060000}"/>
    <cellStyle name="Moneda 2 3 3 4 3" xfId="1215" xr:uid="{00000000-0005-0000-0000-00000D060000}"/>
    <cellStyle name="Moneda 2 3 3 4 3 2" xfId="1216" xr:uid="{00000000-0005-0000-0000-00000E060000}"/>
    <cellStyle name="Moneda 2 3 3 4 4" xfId="1217" xr:uid="{00000000-0005-0000-0000-00000F060000}"/>
    <cellStyle name="Moneda 2 3 3 4 5" xfId="1218" xr:uid="{00000000-0005-0000-0000-000010060000}"/>
    <cellStyle name="Moneda 2 3 3 5" xfId="1219" xr:uid="{00000000-0005-0000-0000-000011060000}"/>
    <cellStyle name="Moneda 2 3 3 5 2" xfId="1220" xr:uid="{00000000-0005-0000-0000-000012060000}"/>
    <cellStyle name="Moneda 2 3 3 5 2 2" xfId="1221" xr:uid="{00000000-0005-0000-0000-000013060000}"/>
    <cellStyle name="Moneda 2 3 3 5 2 3" xfId="1222" xr:uid="{00000000-0005-0000-0000-000014060000}"/>
    <cellStyle name="Moneda 2 3 3 5 3" xfId="1223" xr:uid="{00000000-0005-0000-0000-000015060000}"/>
    <cellStyle name="Moneda 2 3 3 5 4" xfId="1224" xr:uid="{00000000-0005-0000-0000-000016060000}"/>
    <cellStyle name="Moneda 2 3 3 6" xfId="1225" xr:uid="{00000000-0005-0000-0000-000017060000}"/>
    <cellStyle name="Moneda 2 3 3 6 2" xfId="1226" xr:uid="{00000000-0005-0000-0000-000018060000}"/>
    <cellStyle name="Moneda 2 3 3 6 2 2" xfId="1227" xr:uid="{00000000-0005-0000-0000-000019060000}"/>
    <cellStyle name="Moneda 2 3 3 6 3" xfId="1228" xr:uid="{00000000-0005-0000-0000-00001A060000}"/>
    <cellStyle name="Moneda 2 3 3 7" xfId="1229" xr:uid="{00000000-0005-0000-0000-00001B060000}"/>
    <cellStyle name="Moneda 2 3 3 7 2" xfId="1230" xr:uid="{00000000-0005-0000-0000-00001C060000}"/>
    <cellStyle name="Moneda 2 3 3 8" xfId="1231" xr:uid="{00000000-0005-0000-0000-00001D060000}"/>
    <cellStyle name="Moneda 2 3 4" xfId="1232" xr:uid="{00000000-0005-0000-0000-00001E060000}"/>
    <cellStyle name="Moneda 2 3 4 2" xfId="1233" xr:uid="{00000000-0005-0000-0000-00001F060000}"/>
    <cellStyle name="Moneda 2 3 4 2 2" xfId="1234" xr:uid="{00000000-0005-0000-0000-000020060000}"/>
    <cellStyle name="Moneda 2 3 4 2 2 2" xfId="1235" xr:uid="{00000000-0005-0000-0000-000021060000}"/>
    <cellStyle name="Moneda 2 3 4 2 2 2 2" xfId="1236" xr:uid="{00000000-0005-0000-0000-000022060000}"/>
    <cellStyle name="Moneda 2 3 4 2 2 2 2 2" xfId="1237" xr:uid="{00000000-0005-0000-0000-000023060000}"/>
    <cellStyle name="Moneda 2 3 4 2 2 2 3" xfId="1238" xr:uid="{00000000-0005-0000-0000-000024060000}"/>
    <cellStyle name="Moneda 2 3 4 2 2 3" xfId="1239" xr:uid="{00000000-0005-0000-0000-000025060000}"/>
    <cellStyle name="Moneda 2 3 4 2 2 3 2" xfId="1240" xr:uid="{00000000-0005-0000-0000-000026060000}"/>
    <cellStyle name="Moneda 2 3 4 2 2 3 3" xfId="1241" xr:uid="{00000000-0005-0000-0000-000027060000}"/>
    <cellStyle name="Moneda 2 3 4 2 2 4" xfId="1242" xr:uid="{00000000-0005-0000-0000-000028060000}"/>
    <cellStyle name="Moneda 2 3 4 2 2 4 2" xfId="1243" xr:uid="{00000000-0005-0000-0000-000029060000}"/>
    <cellStyle name="Moneda 2 3 4 2 2 5" xfId="1244" xr:uid="{00000000-0005-0000-0000-00002A060000}"/>
    <cellStyle name="Moneda 2 3 4 2 2 6" xfId="1245" xr:uid="{00000000-0005-0000-0000-00002B060000}"/>
    <cellStyle name="Moneda 2 3 4 2 3" xfId="1246" xr:uid="{00000000-0005-0000-0000-00002C060000}"/>
    <cellStyle name="Moneda 2 3 4 2 3 2" xfId="1247" xr:uid="{00000000-0005-0000-0000-00002D060000}"/>
    <cellStyle name="Moneda 2 3 4 2 3 2 2" xfId="1248" xr:uid="{00000000-0005-0000-0000-00002E060000}"/>
    <cellStyle name="Moneda 2 3 4 2 3 3" xfId="1249" xr:uid="{00000000-0005-0000-0000-00002F060000}"/>
    <cellStyle name="Moneda 2 3 4 2 4" xfId="1250" xr:uid="{00000000-0005-0000-0000-000030060000}"/>
    <cellStyle name="Moneda 2 3 4 2 4 2" xfId="1251" xr:uid="{00000000-0005-0000-0000-000031060000}"/>
    <cellStyle name="Moneda 2 3 4 2 4 3" xfId="1252" xr:uid="{00000000-0005-0000-0000-000032060000}"/>
    <cellStyle name="Moneda 2 3 4 2 5" xfId="1253" xr:uid="{00000000-0005-0000-0000-000033060000}"/>
    <cellStyle name="Moneda 2 3 4 2 5 2" xfId="1254" xr:uid="{00000000-0005-0000-0000-000034060000}"/>
    <cellStyle name="Moneda 2 3 4 2 6" xfId="1255" xr:uid="{00000000-0005-0000-0000-000035060000}"/>
    <cellStyle name="Moneda 2 3 4 2 7" xfId="1256" xr:uid="{00000000-0005-0000-0000-000036060000}"/>
    <cellStyle name="Moneda 2 3 4 3" xfId="1257" xr:uid="{00000000-0005-0000-0000-000037060000}"/>
    <cellStyle name="Moneda 2 3 4 3 2" xfId="1258" xr:uid="{00000000-0005-0000-0000-000038060000}"/>
    <cellStyle name="Moneda 2 3 4 3 2 2" xfId="1259" xr:uid="{00000000-0005-0000-0000-000039060000}"/>
    <cellStyle name="Moneda 2 3 4 3 2 2 2" xfId="1260" xr:uid="{00000000-0005-0000-0000-00003A060000}"/>
    <cellStyle name="Moneda 2 3 4 3 2 2 3" xfId="1261" xr:uid="{00000000-0005-0000-0000-00003B060000}"/>
    <cellStyle name="Moneda 2 3 4 3 2 3" xfId="1262" xr:uid="{00000000-0005-0000-0000-00003C060000}"/>
    <cellStyle name="Moneda 2 3 4 3 2 4" xfId="1263" xr:uid="{00000000-0005-0000-0000-00003D060000}"/>
    <cellStyle name="Moneda 2 3 4 3 3" xfId="1264" xr:uid="{00000000-0005-0000-0000-00003E060000}"/>
    <cellStyle name="Moneda 2 3 4 3 3 2" xfId="1265" xr:uid="{00000000-0005-0000-0000-00003F060000}"/>
    <cellStyle name="Moneda 2 3 4 3 3 2 2" xfId="1266" xr:uid="{00000000-0005-0000-0000-000040060000}"/>
    <cellStyle name="Moneda 2 3 4 3 3 3" xfId="1267" xr:uid="{00000000-0005-0000-0000-000041060000}"/>
    <cellStyle name="Moneda 2 3 4 3 4" xfId="1268" xr:uid="{00000000-0005-0000-0000-000042060000}"/>
    <cellStyle name="Moneda 2 3 4 3 4 2" xfId="1269" xr:uid="{00000000-0005-0000-0000-000043060000}"/>
    <cellStyle name="Moneda 2 3 4 3 4 3" xfId="1270" xr:uid="{00000000-0005-0000-0000-000044060000}"/>
    <cellStyle name="Moneda 2 3 4 3 5" xfId="1271" xr:uid="{00000000-0005-0000-0000-000045060000}"/>
    <cellStyle name="Moneda 2 3 4 3 6" xfId="1272" xr:uid="{00000000-0005-0000-0000-000046060000}"/>
    <cellStyle name="Moneda 2 3 4 4" xfId="1273" xr:uid="{00000000-0005-0000-0000-000047060000}"/>
    <cellStyle name="Moneda 2 3 4 4 2" xfId="1274" xr:uid="{00000000-0005-0000-0000-000048060000}"/>
    <cellStyle name="Moneda 2 3 4 4 2 2" xfId="1275" xr:uid="{00000000-0005-0000-0000-000049060000}"/>
    <cellStyle name="Moneda 2 3 4 4 2 2 2" xfId="1276" xr:uid="{00000000-0005-0000-0000-00004A060000}"/>
    <cellStyle name="Moneda 2 3 4 4 2 3" xfId="1277" xr:uid="{00000000-0005-0000-0000-00004B060000}"/>
    <cellStyle name="Moneda 2 3 4 4 2 4" xfId="1278" xr:uid="{00000000-0005-0000-0000-00004C060000}"/>
    <cellStyle name="Moneda 2 3 4 4 3" xfId="1279" xr:uid="{00000000-0005-0000-0000-00004D060000}"/>
    <cellStyle name="Moneda 2 3 4 4 3 2" xfId="1280" xr:uid="{00000000-0005-0000-0000-00004E060000}"/>
    <cellStyle name="Moneda 2 3 4 4 4" xfId="1281" xr:uid="{00000000-0005-0000-0000-00004F060000}"/>
    <cellStyle name="Moneda 2 3 4 4 5" xfId="1282" xr:uid="{00000000-0005-0000-0000-000050060000}"/>
    <cellStyle name="Moneda 2 3 4 5" xfId="1283" xr:uid="{00000000-0005-0000-0000-000051060000}"/>
    <cellStyle name="Moneda 2 3 4 5 2" xfId="1284" xr:uid="{00000000-0005-0000-0000-000052060000}"/>
    <cellStyle name="Moneda 2 3 4 5 2 2" xfId="1285" xr:uid="{00000000-0005-0000-0000-000053060000}"/>
    <cellStyle name="Moneda 2 3 4 5 2 3" xfId="1286" xr:uid="{00000000-0005-0000-0000-000054060000}"/>
    <cellStyle name="Moneda 2 3 4 5 3" xfId="1287" xr:uid="{00000000-0005-0000-0000-000055060000}"/>
    <cellStyle name="Moneda 2 3 4 5 4" xfId="1288" xr:uid="{00000000-0005-0000-0000-000056060000}"/>
    <cellStyle name="Moneda 2 3 4 6" xfId="1289" xr:uid="{00000000-0005-0000-0000-000057060000}"/>
    <cellStyle name="Moneda 2 3 4 6 2" xfId="1290" xr:uid="{00000000-0005-0000-0000-000058060000}"/>
    <cellStyle name="Moneda 2 3 4 6 2 2" xfId="1291" xr:uid="{00000000-0005-0000-0000-000059060000}"/>
    <cellStyle name="Moneda 2 3 4 6 3" xfId="1292" xr:uid="{00000000-0005-0000-0000-00005A060000}"/>
    <cellStyle name="Moneda 2 3 4 7" xfId="1293" xr:uid="{00000000-0005-0000-0000-00005B060000}"/>
    <cellStyle name="Moneda 2 3 4 7 2" xfId="1294" xr:uid="{00000000-0005-0000-0000-00005C060000}"/>
    <cellStyle name="Moneda 2 3 4 8" xfId="1295" xr:uid="{00000000-0005-0000-0000-00005D060000}"/>
    <cellStyle name="Moneda 2 3 5" xfId="1296" xr:uid="{00000000-0005-0000-0000-00005E060000}"/>
    <cellStyle name="Moneda 2 3 5 2" xfId="1297" xr:uid="{00000000-0005-0000-0000-00005F060000}"/>
    <cellStyle name="Moneda 2 3 5 2 2" xfId="1298" xr:uid="{00000000-0005-0000-0000-000060060000}"/>
    <cellStyle name="Moneda 2 3 5 2 2 2" xfId="1299" xr:uid="{00000000-0005-0000-0000-000061060000}"/>
    <cellStyle name="Moneda 2 3 5 2 2 2 2" xfId="1300" xr:uid="{00000000-0005-0000-0000-000062060000}"/>
    <cellStyle name="Moneda 2 3 5 2 2 2 3" xfId="1301" xr:uid="{00000000-0005-0000-0000-000063060000}"/>
    <cellStyle name="Moneda 2 3 5 2 2 3" xfId="1302" xr:uid="{00000000-0005-0000-0000-000064060000}"/>
    <cellStyle name="Moneda 2 3 5 2 2 3 2" xfId="1303" xr:uid="{00000000-0005-0000-0000-000065060000}"/>
    <cellStyle name="Moneda 2 3 5 2 2 4" xfId="1304" xr:uid="{00000000-0005-0000-0000-000066060000}"/>
    <cellStyle name="Moneda 2 3 5 2 2 4 2" xfId="1305" xr:uid="{00000000-0005-0000-0000-000067060000}"/>
    <cellStyle name="Moneda 2 3 5 2 2 5" xfId="1306" xr:uid="{00000000-0005-0000-0000-000068060000}"/>
    <cellStyle name="Moneda 2 3 5 2 2 6" xfId="1307" xr:uid="{00000000-0005-0000-0000-000069060000}"/>
    <cellStyle name="Moneda 2 3 5 2 3" xfId="1308" xr:uid="{00000000-0005-0000-0000-00006A060000}"/>
    <cellStyle name="Moneda 2 3 5 2 3 2" xfId="1309" xr:uid="{00000000-0005-0000-0000-00006B060000}"/>
    <cellStyle name="Moneda 2 3 5 2 3 3" xfId="1310" xr:uid="{00000000-0005-0000-0000-00006C060000}"/>
    <cellStyle name="Moneda 2 3 5 2 4" xfId="1311" xr:uid="{00000000-0005-0000-0000-00006D060000}"/>
    <cellStyle name="Moneda 2 3 5 2 4 2" xfId="1312" xr:uid="{00000000-0005-0000-0000-00006E060000}"/>
    <cellStyle name="Moneda 2 3 5 2 5" xfId="1313" xr:uid="{00000000-0005-0000-0000-00006F060000}"/>
    <cellStyle name="Moneda 2 3 5 2 5 2" xfId="1314" xr:uid="{00000000-0005-0000-0000-000070060000}"/>
    <cellStyle name="Moneda 2 3 5 2 6" xfId="1315" xr:uid="{00000000-0005-0000-0000-000071060000}"/>
    <cellStyle name="Moneda 2 3 5 2 7" xfId="1316" xr:uid="{00000000-0005-0000-0000-000072060000}"/>
    <cellStyle name="Moneda 2 3 5 3" xfId="1317" xr:uid="{00000000-0005-0000-0000-000073060000}"/>
    <cellStyle name="Moneda 2 3 5 3 2" xfId="1318" xr:uid="{00000000-0005-0000-0000-000074060000}"/>
    <cellStyle name="Moneda 2 3 5 3 2 2" xfId="1319" xr:uid="{00000000-0005-0000-0000-000075060000}"/>
    <cellStyle name="Moneda 2 3 5 3 2 3" xfId="1320" xr:uid="{00000000-0005-0000-0000-000076060000}"/>
    <cellStyle name="Moneda 2 3 5 3 3" xfId="1321" xr:uid="{00000000-0005-0000-0000-000077060000}"/>
    <cellStyle name="Moneda 2 3 5 3 3 2" xfId="1322" xr:uid="{00000000-0005-0000-0000-000078060000}"/>
    <cellStyle name="Moneda 2 3 5 3 4" xfId="1323" xr:uid="{00000000-0005-0000-0000-000079060000}"/>
    <cellStyle name="Moneda 2 3 5 3 4 2" xfId="1324" xr:uid="{00000000-0005-0000-0000-00007A060000}"/>
    <cellStyle name="Moneda 2 3 5 3 5" xfId="1325" xr:uid="{00000000-0005-0000-0000-00007B060000}"/>
    <cellStyle name="Moneda 2 3 5 3 6" xfId="1326" xr:uid="{00000000-0005-0000-0000-00007C060000}"/>
    <cellStyle name="Moneda 2 3 5 4" xfId="1327" xr:uid="{00000000-0005-0000-0000-00007D060000}"/>
    <cellStyle name="Moneda 2 3 5 4 2" xfId="1328" xr:uid="{00000000-0005-0000-0000-00007E060000}"/>
    <cellStyle name="Moneda 2 3 5 4 3" xfId="1329" xr:uid="{00000000-0005-0000-0000-00007F060000}"/>
    <cellStyle name="Moneda 2 3 5 5" xfId="1330" xr:uid="{00000000-0005-0000-0000-000080060000}"/>
    <cellStyle name="Moneda 2 3 5 5 2" xfId="1331" xr:uid="{00000000-0005-0000-0000-000081060000}"/>
    <cellStyle name="Moneda 2 3 5 6" xfId="1332" xr:uid="{00000000-0005-0000-0000-000082060000}"/>
    <cellStyle name="Moneda 2 3 5 6 2" xfId="1333" xr:uid="{00000000-0005-0000-0000-000083060000}"/>
    <cellStyle name="Moneda 2 3 5 7" xfId="1334" xr:uid="{00000000-0005-0000-0000-000084060000}"/>
    <cellStyle name="Moneda 2 3 5 8" xfId="1335" xr:uid="{00000000-0005-0000-0000-000085060000}"/>
    <cellStyle name="Moneda 2 3 6" xfId="1336" xr:uid="{00000000-0005-0000-0000-000086060000}"/>
    <cellStyle name="Moneda 2 3 6 2" xfId="1337" xr:uid="{00000000-0005-0000-0000-000087060000}"/>
    <cellStyle name="Moneda 2 3 6 2 2" xfId="1338" xr:uid="{00000000-0005-0000-0000-000088060000}"/>
    <cellStyle name="Moneda 2 3 6 2 2 2" xfId="1339" xr:uid="{00000000-0005-0000-0000-000089060000}"/>
    <cellStyle name="Moneda 2 3 6 2 2 2 2" xfId="1340" xr:uid="{00000000-0005-0000-0000-00008A060000}"/>
    <cellStyle name="Moneda 2 3 6 2 2 3" xfId="1341" xr:uid="{00000000-0005-0000-0000-00008B060000}"/>
    <cellStyle name="Moneda 2 3 6 2 3" xfId="1342" xr:uid="{00000000-0005-0000-0000-00008C060000}"/>
    <cellStyle name="Moneda 2 3 6 2 3 2" xfId="1343" xr:uid="{00000000-0005-0000-0000-00008D060000}"/>
    <cellStyle name="Moneda 2 3 6 2 3 3" xfId="1344" xr:uid="{00000000-0005-0000-0000-00008E060000}"/>
    <cellStyle name="Moneda 2 3 6 2 4" xfId="1345" xr:uid="{00000000-0005-0000-0000-00008F060000}"/>
    <cellStyle name="Moneda 2 3 6 2 4 2" xfId="1346" xr:uid="{00000000-0005-0000-0000-000090060000}"/>
    <cellStyle name="Moneda 2 3 6 2 5" xfId="1347" xr:uid="{00000000-0005-0000-0000-000091060000}"/>
    <cellStyle name="Moneda 2 3 6 2 6" xfId="1348" xr:uid="{00000000-0005-0000-0000-000092060000}"/>
    <cellStyle name="Moneda 2 3 6 3" xfId="1349" xr:uid="{00000000-0005-0000-0000-000093060000}"/>
    <cellStyle name="Moneda 2 3 6 3 2" xfId="1350" xr:uid="{00000000-0005-0000-0000-000094060000}"/>
    <cellStyle name="Moneda 2 3 6 3 2 2" xfId="1351" xr:uid="{00000000-0005-0000-0000-000095060000}"/>
    <cellStyle name="Moneda 2 3 6 3 3" xfId="1352" xr:uid="{00000000-0005-0000-0000-000096060000}"/>
    <cellStyle name="Moneda 2 3 6 4" xfId="1353" xr:uid="{00000000-0005-0000-0000-000097060000}"/>
    <cellStyle name="Moneda 2 3 6 4 2" xfId="1354" xr:uid="{00000000-0005-0000-0000-000098060000}"/>
    <cellStyle name="Moneda 2 3 6 4 3" xfId="1355" xr:uid="{00000000-0005-0000-0000-000099060000}"/>
    <cellStyle name="Moneda 2 3 6 5" xfId="1356" xr:uid="{00000000-0005-0000-0000-00009A060000}"/>
    <cellStyle name="Moneda 2 3 6 5 2" xfId="1357" xr:uid="{00000000-0005-0000-0000-00009B060000}"/>
    <cellStyle name="Moneda 2 3 6 6" xfId="1358" xr:uid="{00000000-0005-0000-0000-00009C060000}"/>
    <cellStyle name="Moneda 2 3 6 7" xfId="1359" xr:uid="{00000000-0005-0000-0000-00009D060000}"/>
    <cellStyle name="Moneda 2 3 7" xfId="1360" xr:uid="{00000000-0005-0000-0000-00009E060000}"/>
    <cellStyle name="Moneda 2 3 7 2" xfId="1361" xr:uid="{00000000-0005-0000-0000-00009F060000}"/>
    <cellStyle name="Moneda 2 3 7 2 2" xfId="1362" xr:uid="{00000000-0005-0000-0000-0000A0060000}"/>
    <cellStyle name="Moneda 2 3 7 2 2 2" xfId="1363" xr:uid="{00000000-0005-0000-0000-0000A1060000}"/>
    <cellStyle name="Moneda 2 3 7 2 2 3" xfId="1364" xr:uid="{00000000-0005-0000-0000-0000A2060000}"/>
    <cellStyle name="Moneda 2 3 7 2 3" xfId="1365" xr:uid="{00000000-0005-0000-0000-0000A3060000}"/>
    <cellStyle name="Moneda 2 3 7 2 4" xfId="1366" xr:uid="{00000000-0005-0000-0000-0000A4060000}"/>
    <cellStyle name="Moneda 2 3 7 3" xfId="1367" xr:uid="{00000000-0005-0000-0000-0000A5060000}"/>
    <cellStyle name="Moneda 2 3 7 3 2" xfId="1368" xr:uid="{00000000-0005-0000-0000-0000A6060000}"/>
    <cellStyle name="Moneda 2 3 7 3 2 2" xfId="1369" xr:uid="{00000000-0005-0000-0000-0000A7060000}"/>
    <cellStyle name="Moneda 2 3 7 3 3" xfId="1370" xr:uid="{00000000-0005-0000-0000-0000A8060000}"/>
    <cellStyle name="Moneda 2 3 7 4" xfId="1371" xr:uid="{00000000-0005-0000-0000-0000A9060000}"/>
    <cellStyle name="Moneda 2 3 7 4 2" xfId="1372" xr:uid="{00000000-0005-0000-0000-0000AA060000}"/>
    <cellStyle name="Moneda 2 3 7 4 3" xfId="1373" xr:uid="{00000000-0005-0000-0000-0000AB060000}"/>
    <cellStyle name="Moneda 2 3 7 5" xfId="1374" xr:uid="{00000000-0005-0000-0000-0000AC060000}"/>
    <cellStyle name="Moneda 2 3 7 6" xfId="1375" xr:uid="{00000000-0005-0000-0000-0000AD060000}"/>
    <cellStyle name="Moneda 2 3 8" xfId="1376" xr:uid="{00000000-0005-0000-0000-0000AE060000}"/>
    <cellStyle name="Moneda 2 3 8 2" xfId="1377" xr:uid="{00000000-0005-0000-0000-0000AF060000}"/>
    <cellStyle name="Moneda 2 3 8 2 2" xfId="1378" xr:uid="{00000000-0005-0000-0000-0000B0060000}"/>
    <cellStyle name="Moneda 2 3 8 2 3" xfId="1379" xr:uid="{00000000-0005-0000-0000-0000B1060000}"/>
    <cellStyle name="Moneda 2 3 8 3" xfId="1380" xr:uid="{00000000-0005-0000-0000-0000B2060000}"/>
    <cellStyle name="Moneda 2 3 8 4" xfId="1381" xr:uid="{00000000-0005-0000-0000-0000B3060000}"/>
    <cellStyle name="Moneda 2 3 9" xfId="1382" xr:uid="{00000000-0005-0000-0000-0000B4060000}"/>
    <cellStyle name="Moneda 2 3 9 2" xfId="1383" xr:uid="{00000000-0005-0000-0000-0000B5060000}"/>
    <cellStyle name="Moneda 2 3 9 2 2" xfId="1384" xr:uid="{00000000-0005-0000-0000-0000B6060000}"/>
    <cellStyle name="Moneda 2 3 9 3" xfId="1385" xr:uid="{00000000-0005-0000-0000-0000B7060000}"/>
    <cellStyle name="Moneda 2 4" xfId="1386" xr:uid="{00000000-0005-0000-0000-0000B8060000}"/>
    <cellStyle name="Moneda 2 4 2" xfId="1387" xr:uid="{00000000-0005-0000-0000-0000B9060000}"/>
    <cellStyle name="Moneda 2 4 3" xfId="2924" xr:uid="{00000000-0005-0000-0000-0000BA060000}"/>
    <cellStyle name="Moneda 2 5" xfId="1388" xr:uid="{00000000-0005-0000-0000-0000BB060000}"/>
    <cellStyle name="Moneda 2 5 2" xfId="1389" xr:uid="{00000000-0005-0000-0000-0000BC060000}"/>
    <cellStyle name="Moneda 2 5 2 2" xfId="1390" xr:uid="{00000000-0005-0000-0000-0000BD060000}"/>
    <cellStyle name="Moneda 2 5 3" xfId="1391" xr:uid="{00000000-0005-0000-0000-0000BE060000}"/>
    <cellStyle name="Moneda 2 5 3 2" xfId="1392" xr:uid="{00000000-0005-0000-0000-0000BF060000}"/>
    <cellStyle name="Moneda 2 5 4" xfId="1393" xr:uid="{00000000-0005-0000-0000-0000C0060000}"/>
    <cellStyle name="Moneda 2 5 4 2" xfId="1394" xr:uid="{00000000-0005-0000-0000-0000C1060000}"/>
    <cellStyle name="Moneda 2 5 5" xfId="1395" xr:uid="{00000000-0005-0000-0000-0000C2060000}"/>
    <cellStyle name="Moneda 2 6" xfId="1396" xr:uid="{00000000-0005-0000-0000-0000C3060000}"/>
    <cellStyle name="Moneda 20" xfId="1397" xr:uid="{00000000-0005-0000-0000-0000C4060000}"/>
    <cellStyle name="Moneda 20 2" xfId="1398" xr:uid="{00000000-0005-0000-0000-0000C5060000}"/>
    <cellStyle name="Moneda 20 2 2" xfId="1399" xr:uid="{00000000-0005-0000-0000-0000C6060000}"/>
    <cellStyle name="Moneda 20 2 2 2" xfId="1400" xr:uid="{00000000-0005-0000-0000-0000C7060000}"/>
    <cellStyle name="Moneda 20 2 2 2 2" xfId="1401" xr:uid="{00000000-0005-0000-0000-0000C8060000}"/>
    <cellStyle name="Moneda 20 2 2 3" xfId="1402" xr:uid="{00000000-0005-0000-0000-0000C9060000}"/>
    <cellStyle name="Moneda 20 2 2 3 2" xfId="1403" xr:uid="{00000000-0005-0000-0000-0000CA060000}"/>
    <cellStyle name="Moneda 20 2 2 4" xfId="1404" xr:uid="{00000000-0005-0000-0000-0000CB060000}"/>
    <cellStyle name="Moneda 20 2 2 4 2" xfId="1405" xr:uid="{00000000-0005-0000-0000-0000CC060000}"/>
    <cellStyle name="Moneda 20 2 2 5" xfId="1406" xr:uid="{00000000-0005-0000-0000-0000CD060000}"/>
    <cellStyle name="Moneda 20 2 3" xfId="1407" xr:uid="{00000000-0005-0000-0000-0000CE060000}"/>
    <cellStyle name="Moneda 20 2 3 2" xfId="1408" xr:uid="{00000000-0005-0000-0000-0000CF060000}"/>
    <cellStyle name="Moneda 20 2 4" xfId="1409" xr:uid="{00000000-0005-0000-0000-0000D0060000}"/>
    <cellStyle name="Moneda 20 2 4 2" xfId="1410" xr:uid="{00000000-0005-0000-0000-0000D1060000}"/>
    <cellStyle name="Moneda 20 2 5" xfId="1411" xr:uid="{00000000-0005-0000-0000-0000D2060000}"/>
    <cellStyle name="Moneda 20 2 5 2" xfId="1412" xr:uid="{00000000-0005-0000-0000-0000D3060000}"/>
    <cellStyle name="Moneda 20 2 6" xfId="1413" xr:uid="{00000000-0005-0000-0000-0000D4060000}"/>
    <cellStyle name="Moneda 20 2 7" xfId="1414" xr:uid="{00000000-0005-0000-0000-0000D5060000}"/>
    <cellStyle name="Moneda 20 3" xfId="1415" xr:uid="{00000000-0005-0000-0000-0000D6060000}"/>
    <cellStyle name="Moneda 20 3 2" xfId="1416" xr:uid="{00000000-0005-0000-0000-0000D7060000}"/>
    <cellStyle name="Moneda 20 3 2 2" xfId="1417" xr:uid="{00000000-0005-0000-0000-0000D8060000}"/>
    <cellStyle name="Moneda 20 3 3" xfId="1418" xr:uid="{00000000-0005-0000-0000-0000D9060000}"/>
    <cellStyle name="Moneda 20 3 3 2" xfId="1419" xr:uid="{00000000-0005-0000-0000-0000DA060000}"/>
    <cellStyle name="Moneda 20 3 4" xfId="1420" xr:uid="{00000000-0005-0000-0000-0000DB060000}"/>
    <cellStyle name="Moneda 20 3 4 2" xfId="1421" xr:uid="{00000000-0005-0000-0000-0000DC060000}"/>
    <cellStyle name="Moneda 20 3 5" xfId="1422" xr:uid="{00000000-0005-0000-0000-0000DD060000}"/>
    <cellStyle name="Moneda 20 4" xfId="1423" xr:uid="{00000000-0005-0000-0000-0000DE060000}"/>
    <cellStyle name="Moneda 20 4 2" xfId="1424" xr:uid="{00000000-0005-0000-0000-0000DF060000}"/>
    <cellStyle name="Moneda 20 5" xfId="1425" xr:uid="{00000000-0005-0000-0000-0000E0060000}"/>
    <cellStyle name="Moneda 20 5 2" xfId="1426" xr:uid="{00000000-0005-0000-0000-0000E1060000}"/>
    <cellStyle name="Moneda 20 6" xfId="1427" xr:uid="{00000000-0005-0000-0000-0000E2060000}"/>
    <cellStyle name="Moneda 20 6 2" xfId="1428" xr:uid="{00000000-0005-0000-0000-0000E3060000}"/>
    <cellStyle name="Moneda 20 7" xfId="1429" xr:uid="{00000000-0005-0000-0000-0000E4060000}"/>
    <cellStyle name="Moneda 20 8" xfId="1430" xr:uid="{00000000-0005-0000-0000-0000E5060000}"/>
    <cellStyle name="Moneda 21" xfId="1431" xr:uid="{00000000-0005-0000-0000-0000E6060000}"/>
    <cellStyle name="Moneda 21 2" xfId="1432" xr:uid="{00000000-0005-0000-0000-0000E7060000}"/>
    <cellStyle name="Moneda 21 2 2" xfId="1433" xr:uid="{00000000-0005-0000-0000-0000E8060000}"/>
    <cellStyle name="Moneda 21 2 2 2" xfId="1434" xr:uid="{00000000-0005-0000-0000-0000E9060000}"/>
    <cellStyle name="Moneda 21 2 2 2 2" xfId="1435" xr:uid="{00000000-0005-0000-0000-0000EA060000}"/>
    <cellStyle name="Moneda 21 2 2 3" xfId="1436" xr:uid="{00000000-0005-0000-0000-0000EB060000}"/>
    <cellStyle name="Moneda 21 2 2 3 2" xfId="1437" xr:uid="{00000000-0005-0000-0000-0000EC060000}"/>
    <cellStyle name="Moneda 21 2 2 4" xfId="1438" xr:uid="{00000000-0005-0000-0000-0000ED060000}"/>
    <cellStyle name="Moneda 21 2 2 4 2" xfId="1439" xr:uid="{00000000-0005-0000-0000-0000EE060000}"/>
    <cellStyle name="Moneda 21 2 2 5" xfId="1440" xr:uid="{00000000-0005-0000-0000-0000EF060000}"/>
    <cellStyle name="Moneda 21 2 3" xfId="1441" xr:uid="{00000000-0005-0000-0000-0000F0060000}"/>
    <cellStyle name="Moneda 21 2 3 2" xfId="1442" xr:uid="{00000000-0005-0000-0000-0000F1060000}"/>
    <cellStyle name="Moneda 21 2 4" xfId="1443" xr:uid="{00000000-0005-0000-0000-0000F2060000}"/>
    <cellStyle name="Moneda 21 2 4 2" xfId="1444" xr:uid="{00000000-0005-0000-0000-0000F3060000}"/>
    <cellStyle name="Moneda 21 2 5" xfId="1445" xr:uid="{00000000-0005-0000-0000-0000F4060000}"/>
    <cellStyle name="Moneda 21 2 5 2" xfId="1446" xr:uid="{00000000-0005-0000-0000-0000F5060000}"/>
    <cellStyle name="Moneda 21 2 6" xfId="1447" xr:uid="{00000000-0005-0000-0000-0000F6060000}"/>
    <cellStyle name="Moneda 21 2 7" xfId="1448" xr:uid="{00000000-0005-0000-0000-0000F7060000}"/>
    <cellStyle name="Moneda 21 3" xfId="1449" xr:uid="{00000000-0005-0000-0000-0000F8060000}"/>
    <cellStyle name="Moneda 21 3 2" xfId="1450" xr:uid="{00000000-0005-0000-0000-0000F9060000}"/>
    <cellStyle name="Moneda 21 3 2 2" xfId="1451" xr:uid="{00000000-0005-0000-0000-0000FA060000}"/>
    <cellStyle name="Moneda 21 3 3" xfId="1452" xr:uid="{00000000-0005-0000-0000-0000FB060000}"/>
    <cellStyle name="Moneda 21 3 3 2" xfId="1453" xr:uid="{00000000-0005-0000-0000-0000FC060000}"/>
    <cellStyle name="Moneda 21 3 4" xfId="1454" xr:uid="{00000000-0005-0000-0000-0000FD060000}"/>
    <cellStyle name="Moneda 21 3 4 2" xfId="1455" xr:uid="{00000000-0005-0000-0000-0000FE060000}"/>
    <cellStyle name="Moneda 21 3 5" xfId="1456" xr:uid="{00000000-0005-0000-0000-0000FF060000}"/>
    <cellStyle name="Moneda 21 4" xfId="1457" xr:uid="{00000000-0005-0000-0000-000000070000}"/>
    <cellStyle name="Moneda 21 4 2" xfId="1458" xr:uid="{00000000-0005-0000-0000-000001070000}"/>
    <cellStyle name="Moneda 21 5" xfId="1459" xr:uid="{00000000-0005-0000-0000-000002070000}"/>
    <cellStyle name="Moneda 21 5 2" xfId="1460" xr:uid="{00000000-0005-0000-0000-000003070000}"/>
    <cellStyle name="Moneda 21 6" xfId="1461" xr:uid="{00000000-0005-0000-0000-000004070000}"/>
    <cellStyle name="Moneda 21 6 2" xfId="1462" xr:uid="{00000000-0005-0000-0000-000005070000}"/>
    <cellStyle name="Moneda 21 7" xfId="1463" xr:uid="{00000000-0005-0000-0000-000006070000}"/>
    <cellStyle name="Moneda 21 8" xfId="1464" xr:uid="{00000000-0005-0000-0000-000007070000}"/>
    <cellStyle name="Moneda 22" xfId="1465" xr:uid="{00000000-0005-0000-0000-000008070000}"/>
    <cellStyle name="Moneda 22 2" xfId="1466" xr:uid="{00000000-0005-0000-0000-000009070000}"/>
    <cellStyle name="Moneda 22 2 2" xfId="1467" xr:uid="{00000000-0005-0000-0000-00000A070000}"/>
    <cellStyle name="Moneda 22 2 2 2" xfId="1468" xr:uid="{00000000-0005-0000-0000-00000B070000}"/>
    <cellStyle name="Moneda 22 2 2 2 2" xfId="1469" xr:uid="{00000000-0005-0000-0000-00000C070000}"/>
    <cellStyle name="Moneda 22 2 2 3" xfId="1470" xr:uid="{00000000-0005-0000-0000-00000D070000}"/>
    <cellStyle name="Moneda 22 2 2 3 2" xfId="1471" xr:uid="{00000000-0005-0000-0000-00000E070000}"/>
    <cellStyle name="Moneda 22 2 2 4" xfId="1472" xr:uid="{00000000-0005-0000-0000-00000F070000}"/>
    <cellStyle name="Moneda 22 2 2 4 2" xfId="1473" xr:uid="{00000000-0005-0000-0000-000010070000}"/>
    <cellStyle name="Moneda 22 2 2 5" xfId="1474" xr:uid="{00000000-0005-0000-0000-000011070000}"/>
    <cellStyle name="Moneda 22 2 3" xfId="1475" xr:uid="{00000000-0005-0000-0000-000012070000}"/>
    <cellStyle name="Moneda 22 2 3 2" xfId="1476" xr:uid="{00000000-0005-0000-0000-000013070000}"/>
    <cellStyle name="Moneda 22 2 4" xfId="1477" xr:uid="{00000000-0005-0000-0000-000014070000}"/>
    <cellStyle name="Moneda 22 2 4 2" xfId="1478" xr:uid="{00000000-0005-0000-0000-000015070000}"/>
    <cellStyle name="Moneda 22 2 5" xfId="1479" xr:uid="{00000000-0005-0000-0000-000016070000}"/>
    <cellStyle name="Moneda 22 2 5 2" xfId="1480" xr:uid="{00000000-0005-0000-0000-000017070000}"/>
    <cellStyle name="Moneda 22 2 6" xfId="1481" xr:uid="{00000000-0005-0000-0000-000018070000}"/>
    <cellStyle name="Moneda 22 3" xfId="1482" xr:uid="{00000000-0005-0000-0000-000019070000}"/>
    <cellStyle name="Moneda 22 3 2" xfId="1483" xr:uid="{00000000-0005-0000-0000-00001A070000}"/>
    <cellStyle name="Moneda 22 3 2 2" xfId="1484" xr:uid="{00000000-0005-0000-0000-00001B070000}"/>
    <cellStyle name="Moneda 22 3 3" xfId="1485" xr:uid="{00000000-0005-0000-0000-00001C070000}"/>
    <cellStyle name="Moneda 22 3 3 2" xfId="1486" xr:uid="{00000000-0005-0000-0000-00001D070000}"/>
    <cellStyle name="Moneda 22 3 4" xfId="1487" xr:uid="{00000000-0005-0000-0000-00001E070000}"/>
    <cellStyle name="Moneda 22 3 4 2" xfId="1488" xr:uid="{00000000-0005-0000-0000-00001F070000}"/>
    <cellStyle name="Moneda 22 3 5" xfId="1489" xr:uid="{00000000-0005-0000-0000-000020070000}"/>
    <cellStyle name="Moneda 22 4" xfId="1490" xr:uid="{00000000-0005-0000-0000-000021070000}"/>
    <cellStyle name="Moneda 22 4 2" xfId="1491" xr:uid="{00000000-0005-0000-0000-000022070000}"/>
    <cellStyle name="Moneda 22 5" xfId="1492" xr:uid="{00000000-0005-0000-0000-000023070000}"/>
    <cellStyle name="Moneda 22 5 2" xfId="1493" xr:uid="{00000000-0005-0000-0000-000024070000}"/>
    <cellStyle name="Moneda 22 6" xfId="1494" xr:uid="{00000000-0005-0000-0000-000025070000}"/>
    <cellStyle name="Moneda 22 6 2" xfId="1495" xr:uid="{00000000-0005-0000-0000-000026070000}"/>
    <cellStyle name="Moneda 22 7" xfId="1496" xr:uid="{00000000-0005-0000-0000-000027070000}"/>
    <cellStyle name="Moneda 22 8" xfId="1497" xr:uid="{00000000-0005-0000-0000-000028070000}"/>
    <cellStyle name="Moneda 23" xfId="1498" xr:uid="{00000000-0005-0000-0000-000029070000}"/>
    <cellStyle name="Moneda 23 2" xfId="1499" xr:uid="{00000000-0005-0000-0000-00002A070000}"/>
    <cellStyle name="Moneda 23 2 2" xfId="1500" xr:uid="{00000000-0005-0000-0000-00002B070000}"/>
    <cellStyle name="Moneda 23 2 2 2" xfId="1501" xr:uid="{00000000-0005-0000-0000-00002C070000}"/>
    <cellStyle name="Moneda 23 2 3" xfId="1502" xr:uid="{00000000-0005-0000-0000-00002D070000}"/>
    <cellStyle name="Moneda 23 2 3 2" xfId="1503" xr:uid="{00000000-0005-0000-0000-00002E070000}"/>
    <cellStyle name="Moneda 23 2 4" xfId="1504" xr:uid="{00000000-0005-0000-0000-00002F070000}"/>
    <cellStyle name="Moneda 23 2 4 2" xfId="1505" xr:uid="{00000000-0005-0000-0000-000030070000}"/>
    <cellStyle name="Moneda 23 2 5" xfId="1506" xr:uid="{00000000-0005-0000-0000-000031070000}"/>
    <cellStyle name="Moneda 23 3" xfId="1507" xr:uid="{00000000-0005-0000-0000-000032070000}"/>
    <cellStyle name="Moneda 23 3 2" xfId="1508" xr:uid="{00000000-0005-0000-0000-000033070000}"/>
    <cellStyle name="Moneda 23 4" xfId="1509" xr:uid="{00000000-0005-0000-0000-000034070000}"/>
    <cellStyle name="Moneda 23 4 2" xfId="1510" xr:uid="{00000000-0005-0000-0000-000035070000}"/>
    <cellStyle name="Moneda 23 5" xfId="1511" xr:uid="{00000000-0005-0000-0000-000036070000}"/>
    <cellStyle name="Moneda 23 5 2" xfId="1512" xr:uid="{00000000-0005-0000-0000-000037070000}"/>
    <cellStyle name="Moneda 23 6" xfId="1513" xr:uid="{00000000-0005-0000-0000-000038070000}"/>
    <cellStyle name="Moneda 23 7" xfId="1514" xr:uid="{00000000-0005-0000-0000-000039070000}"/>
    <cellStyle name="Moneda 24" xfId="1515" xr:uid="{00000000-0005-0000-0000-00003A070000}"/>
    <cellStyle name="Moneda 24 2" xfId="1516" xr:uid="{00000000-0005-0000-0000-00003B070000}"/>
    <cellStyle name="Moneda 24 2 2" xfId="1517" xr:uid="{00000000-0005-0000-0000-00003C070000}"/>
    <cellStyle name="Moneda 24 2 2 2" xfId="1518" xr:uid="{00000000-0005-0000-0000-00003D070000}"/>
    <cellStyle name="Moneda 24 2 3" xfId="1519" xr:uid="{00000000-0005-0000-0000-00003E070000}"/>
    <cellStyle name="Moneda 24 2 3 2" xfId="1520" xr:uid="{00000000-0005-0000-0000-00003F070000}"/>
    <cellStyle name="Moneda 24 2 4" xfId="1521" xr:uid="{00000000-0005-0000-0000-000040070000}"/>
    <cellStyle name="Moneda 24 2 4 2" xfId="1522" xr:uid="{00000000-0005-0000-0000-000041070000}"/>
    <cellStyle name="Moneda 24 2 5" xfId="1523" xr:uid="{00000000-0005-0000-0000-000042070000}"/>
    <cellStyle name="Moneda 24 3" xfId="1524" xr:uid="{00000000-0005-0000-0000-000043070000}"/>
    <cellStyle name="Moneda 24 3 2" xfId="1525" xr:uid="{00000000-0005-0000-0000-000044070000}"/>
    <cellStyle name="Moneda 24 4" xfId="1526" xr:uid="{00000000-0005-0000-0000-000045070000}"/>
    <cellStyle name="Moneda 24 4 2" xfId="1527" xr:uid="{00000000-0005-0000-0000-000046070000}"/>
    <cellStyle name="Moneda 24 5" xfId="1528" xr:uid="{00000000-0005-0000-0000-000047070000}"/>
    <cellStyle name="Moneda 24 5 2" xfId="1529" xr:uid="{00000000-0005-0000-0000-000048070000}"/>
    <cellStyle name="Moneda 24 6" xfId="1530" xr:uid="{00000000-0005-0000-0000-000049070000}"/>
    <cellStyle name="Moneda 24 7" xfId="1531" xr:uid="{00000000-0005-0000-0000-00004A070000}"/>
    <cellStyle name="Moneda 25" xfId="1532" xr:uid="{00000000-0005-0000-0000-00004B070000}"/>
    <cellStyle name="Moneda 25 2" xfId="1533" xr:uid="{00000000-0005-0000-0000-00004C070000}"/>
    <cellStyle name="Moneda 25 2 2" xfId="1534" xr:uid="{00000000-0005-0000-0000-00004D070000}"/>
    <cellStyle name="Moneda 25 3" xfId="1535" xr:uid="{00000000-0005-0000-0000-00004E070000}"/>
    <cellStyle name="Moneda 25 3 2" xfId="1536" xr:uid="{00000000-0005-0000-0000-00004F070000}"/>
    <cellStyle name="Moneda 25 4" xfId="1537" xr:uid="{00000000-0005-0000-0000-000050070000}"/>
    <cellStyle name="Moneda 25 4 2" xfId="1538" xr:uid="{00000000-0005-0000-0000-000051070000}"/>
    <cellStyle name="Moneda 25 5" xfId="1539" xr:uid="{00000000-0005-0000-0000-000052070000}"/>
    <cellStyle name="Moneda 26" xfId="1540" xr:uid="{00000000-0005-0000-0000-000053070000}"/>
    <cellStyle name="Moneda 26 2" xfId="1541" xr:uid="{00000000-0005-0000-0000-000054070000}"/>
    <cellStyle name="Moneda 26 2 2" xfId="1542" xr:uid="{00000000-0005-0000-0000-000055070000}"/>
    <cellStyle name="Moneda 26 3" xfId="1543" xr:uid="{00000000-0005-0000-0000-000056070000}"/>
    <cellStyle name="Moneda 26 3 2" xfId="1544" xr:uid="{00000000-0005-0000-0000-000057070000}"/>
    <cellStyle name="Moneda 26 4" xfId="1545" xr:uid="{00000000-0005-0000-0000-000058070000}"/>
    <cellStyle name="Moneda 26 4 2" xfId="1546" xr:uid="{00000000-0005-0000-0000-000059070000}"/>
    <cellStyle name="Moneda 26 5" xfId="1547" xr:uid="{00000000-0005-0000-0000-00005A070000}"/>
    <cellStyle name="Moneda 27" xfId="1548" xr:uid="{00000000-0005-0000-0000-00005B070000}"/>
    <cellStyle name="Moneda 27 2" xfId="1549" xr:uid="{00000000-0005-0000-0000-00005C070000}"/>
    <cellStyle name="Moneda 27 2 2" xfId="1550" xr:uid="{00000000-0005-0000-0000-00005D070000}"/>
    <cellStyle name="Moneda 27 3" xfId="1551" xr:uid="{00000000-0005-0000-0000-00005E070000}"/>
    <cellStyle name="Moneda 27 3 2" xfId="1552" xr:uid="{00000000-0005-0000-0000-00005F070000}"/>
    <cellStyle name="Moneda 27 4" xfId="1553" xr:uid="{00000000-0005-0000-0000-000060070000}"/>
    <cellStyle name="Moneda 27 4 2" xfId="1554" xr:uid="{00000000-0005-0000-0000-000061070000}"/>
    <cellStyle name="Moneda 27 5" xfId="1555" xr:uid="{00000000-0005-0000-0000-000062070000}"/>
    <cellStyle name="Moneda 28" xfId="1556" xr:uid="{00000000-0005-0000-0000-000063070000}"/>
    <cellStyle name="Moneda 28 2" xfId="1557" xr:uid="{00000000-0005-0000-0000-000064070000}"/>
    <cellStyle name="Moneda 28 2 2" xfId="1558" xr:uid="{00000000-0005-0000-0000-000065070000}"/>
    <cellStyle name="Moneda 28 3" xfId="1559" xr:uid="{00000000-0005-0000-0000-000066070000}"/>
    <cellStyle name="Moneda 28 3 2" xfId="1560" xr:uid="{00000000-0005-0000-0000-000067070000}"/>
    <cellStyle name="Moneda 28 4" xfId="1561" xr:uid="{00000000-0005-0000-0000-000068070000}"/>
    <cellStyle name="Moneda 28 4 2" xfId="1562" xr:uid="{00000000-0005-0000-0000-000069070000}"/>
    <cellStyle name="Moneda 28 5" xfId="1563" xr:uid="{00000000-0005-0000-0000-00006A070000}"/>
    <cellStyle name="Moneda 29" xfId="1564" xr:uid="{00000000-0005-0000-0000-00006B070000}"/>
    <cellStyle name="Moneda 29 2" xfId="1565" xr:uid="{00000000-0005-0000-0000-00006C070000}"/>
    <cellStyle name="Moneda 29 2 2" xfId="1566" xr:uid="{00000000-0005-0000-0000-00006D070000}"/>
    <cellStyle name="Moneda 29 3" xfId="1567" xr:uid="{00000000-0005-0000-0000-00006E070000}"/>
    <cellStyle name="Moneda 29 3 2" xfId="1568" xr:uid="{00000000-0005-0000-0000-00006F070000}"/>
    <cellStyle name="Moneda 29 4" xfId="1569" xr:uid="{00000000-0005-0000-0000-000070070000}"/>
    <cellStyle name="Moneda 29 4 2" xfId="1570" xr:uid="{00000000-0005-0000-0000-000071070000}"/>
    <cellStyle name="Moneda 29 5" xfId="1571" xr:uid="{00000000-0005-0000-0000-000072070000}"/>
    <cellStyle name="Moneda 3" xfId="14" xr:uid="{00000000-0005-0000-0000-000073070000}"/>
    <cellStyle name="Moneda 3 10" xfId="1572" xr:uid="{00000000-0005-0000-0000-000074070000}"/>
    <cellStyle name="Moneda 3 10 2" xfId="1573" xr:uid="{00000000-0005-0000-0000-000075070000}"/>
    <cellStyle name="Moneda 3 10 2 2" xfId="1574" xr:uid="{00000000-0005-0000-0000-000076070000}"/>
    <cellStyle name="Moneda 3 10 3" xfId="1575" xr:uid="{00000000-0005-0000-0000-000077070000}"/>
    <cellStyle name="Moneda 3 10 3 2" xfId="1576" xr:uid="{00000000-0005-0000-0000-000078070000}"/>
    <cellStyle name="Moneda 3 10 4" xfId="1577" xr:uid="{00000000-0005-0000-0000-000079070000}"/>
    <cellStyle name="Moneda 3 10 4 2" xfId="1578" xr:uid="{00000000-0005-0000-0000-00007A070000}"/>
    <cellStyle name="Moneda 3 10 5" xfId="1579" xr:uid="{00000000-0005-0000-0000-00007B070000}"/>
    <cellStyle name="Moneda 3 11" xfId="1580" xr:uid="{00000000-0005-0000-0000-00007C070000}"/>
    <cellStyle name="Moneda 3 11 2" xfId="1581" xr:uid="{00000000-0005-0000-0000-00007D070000}"/>
    <cellStyle name="Moneda 3 12" xfId="1582" xr:uid="{00000000-0005-0000-0000-00007E070000}"/>
    <cellStyle name="Moneda 3 12 2" xfId="1583" xr:uid="{00000000-0005-0000-0000-00007F070000}"/>
    <cellStyle name="Moneda 3 13" xfId="1584" xr:uid="{00000000-0005-0000-0000-000080070000}"/>
    <cellStyle name="Moneda 3 13 2" xfId="1585" xr:uid="{00000000-0005-0000-0000-000081070000}"/>
    <cellStyle name="Moneda 3 14" xfId="1586" xr:uid="{00000000-0005-0000-0000-000082070000}"/>
    <cellStyle name="Moneda 3 14 2" xfId="1587" xr:uid="{00000000-0005-0000-0000-000083070000}"/>
    <cellStyle name="Moneda 3 15" xfId="1588" xr:uid="{00000000-0005-0000-0000-000084070000}"/>
    <cellStyle name="Moneda 3 15 2" xfId="1589" xr:uid="{00000000-0005-0000-0000-000085070000}"/>
    <cellStyle name="Moneda 3 15 3" xfId="1590" xr:uid="{00000000-0005-0000-0000-000086070000}"/>
    <cellStyle name="Moneda 3 15 3 2" xfId="2925" xr:uid="{00000000-0005-0000-0000-000087070000}"/>
    <cellStyle name="Moneda 3 15 4" xfId="2994" xr:uid="{00000000-0005-0000-0000-000088070000}"/>
    <cellStyle name="Moneda 3 15 4 2" xfId="3196" xr:uid="{00000000-0005-0000-0000-000089070000}"/>
    <cellStyle name="Moneda 3 15 4 2 2" xfId="3590" xr:uid="{3197F922-36FA-471E-8F3E-70B513B93649}"/>
    <cellStyle name="Moneda 3 15 4 3" xfId="3396" xr:uid="{AEDF3336-9119-4DB4-9427-E8B061BA0657}"/>
    <cellStyle name="Moneda 3 15 5" xfId="3100" xr:uid="{00000000-0005-0000-0000-00008A070000}"/>
    <cellStyle name="Moneda 3 15 5 2" xfId="3494" xr:uid="{F5528007-8260-4744-A1A2-02DBD1F388D5}"/>
    <cellStyle name="Moneda 3 15 6" xfId="3297" xr:uid="{604F85C5-C4C5-445E-A611-0A0FBD38CE10}"/>
    <cellStyle name="Moneda 3 16" xfId="1591" xr:uid="{00000000-0005-0000-0000-00008B070000}"/>
    <cellStyle name="Moneda 3 16 2" xfId="2926" xr:uid="{00000000-0005-0000-0000-00008C070000}"/>
    <cellStyle name="Moneda 3 2" xfId="1592" xr:uid="{00000000-0005-0000-0000-00008D070000}"/>
    <cellStyle name="Moneda 3 2 10" xfId="1593" xr:uid="{00000000-0005-0000-0000-00008E070000}"/>
    <cellStyle name="Moneda 3 2 10 2" xfId="1594" xr:uid="{00000000-0005-0000-0000-00008F070000}"/>
    <cellStyle name="Moneda 3 2 11" xfId="1595" xr:uid="{00000000-0005-0000-0000-000090070000}"/>
    <cellStyle name="Moneda 3 2 2" xfId="1596" xr:uid="{00000000-0005-0000-0000-000091070000}"/>
    <cellStyle name="Moneda 3 2 2 2" xfId="1597" xr:uid="{00000000-0005-0000-0000-000092070000}"/>
    <cellStyle name="Moneda 3 2 2 2 2" xfId="1598" xr:uid="{00000000-0005-0000-0000-000093070000}"/>
    <cellStyle name="Moneda 3 2 2 2 2 2" xfId="1599" xr:uid="{00000000-0005-0000-0000-000094070000}"/>
    <cellStyle name="Moneda 3 2 2 2 2 2 2" xfId="1600" xr:uid="{00000000-0005-0000-0000-000095070000}"/>
    <cellStyle name="Moneda 3 2 2 2 2 3" xfId="1601" xr:uid="{00000000-0005-0000-0000-000096070000}"/>
    <cellStyle name="Moneda 3 2 2 2 2 3 2" xfId="1602" xr:uid="{00000000-0005-0000-0000-000097070000}"/>
    <cellStyle name="Moneda 3 2 2 2 2 4" xfId="1603" xr:uid="{00000000-0005-0000-0000-000098070000}"/>
    <cellStyle name="Moneda 3 2 2 2 2 4 2" xfId="1604" xr:uid="{00000000-0005-0000-0000-000099070000}"/>
    <cellStyle name="Moneda 3 2 2 2 2 5" xfId="1605" xr:uid="{00000000-0005-0000-0000-00009A070000}"/>
    <cellStyle name="Moneda 3 2 2 2 3" xfId="1606" xr:uid="{00000000-0005-0000-0000-00009B070000}"/>
    <cellStyle name="Moneda 3 2 2 2 3 2" xfId="1607" xr:uid="{00000000-0005-0000-0000-00009C070000}"/>
    <cellStyle name="Moneda 3 2 2 2 4" xfId="1608" xr:uid="{00000000-0005-0000-0000-00009D070000}"/>
    <cellStyle name="Moneda 3 2 2 2 4 2" xfId="1609" xr:uid="{00000000-0005-0000-0000-00009E070000}"/>
    <cellStyle name="Moneda 3 2 2 2 5" xfId="1610" xr:uid="{00000000-0005-0000-0000-00009F070000}"/>
    <cellStyle name="Moneda 3 2 2 2 5 2" xfId="1611" xr:uid="{00000000-0005-0000-0000-0000A0070000}"/>
    <cellStyle name="Moneda 3 2 2 2 6" xfId="1612" xr:uid="{00000000-0005-0000-0000-0000A1070000}"/>
    <cellStyle name="Moneda 3 2 2 3" xfId="1613" xr:uid="{00000000-0005-0000-0000-0000A2070000}"/>
    <cellStyle name="Moneda 3 2 2 3 2" xfId="1614" xr:uid="{00000000-0005-0000-0000-0000A3070000}"/>
    <cellStyle name="Moneda 3 2 2 3 2 2" xfId="1615" xr:uid="{00000000-0005-0000-0000-0000A4070000}"/>
    <cellStyle name="Moneda 3 2 2 3 2 2 2" xfId="1616" xr:uid="{00000000-0005-0000-0000-0000A5070000}"/>
    <cellStyle name="Moneda 3 2 2 3 2 3" xfId="1617" xr:uid="{00000000-0005-0000-0000-0000A6070000}"/>
    <cellStyle name="Moneda 3 2 2 3 3" xfId="1618" xr:uid="{00000000-0005-0000-0000-0000A7070000}"/>
    <cellStyle name="Moneda 3 2 2 3 3 2" xfId="1619" xr:uid="{00000000-0005-0000-0000-0000A8070000}"/>
    <cellStyle name="Moneda 3 2 2 3 4" xfId="1620" xr:uid="{00000000-0005-0000-0000-0000A9070000}"/>
    <cellStyle name="Moneda 3 2 2 3 4 2" xfId="1621" xr:uid="{00000000-0005-0000-0000-0000AA070000}"/>
    <cellStyle name="Moneda 3 2 2 3 5" xfId="1622" xr:uid="{00000000-0005-0000-0000-0000AB070000}"/>
    <cellStyle name="Moneda 3 2 2 4" xfId="1623" xr:uid="{00000000-0005-0000-0000-0000AC070000}"/>
    <cellStyle name="Moneda 3 2 2 4 2" xfId="1624" xr:uid="{00000000-0005-0000-0000-0000AD070000}"/>
    <cellStyle name="Moneda 3 2 2 4 2 2" xfId="1625" xr:uid="{00000000-0005-0000-0000-0000AE070000}"/>
    <cellStyle name="Moneda 3 2 2 4 2 2 2" xfId="1626" xr:uid="{00000000-0005-0000-0000-0000AF070000}"/>
    <cellStyle name="Moneda 3 2 2 4 2 3" xfId="1627" xr:uid="{00000000-0005-0000-0000-0000B0070000}"/>
    <cellStyle name="Moneda 3 2 2 4 3" xfId="1628" xr:uid="{00000000-0005-0000-0000-0000B1070000}"/>
    <cellStyle name="Moneda 3 2 2 4 3 2" xfId="1629" xr:uid="{00000000-0005-0000-0000-0000B2070000}"/>
    <cellStyle name="Moneda 3 2 2 4 4" xfId="1630" xr:uid="{00000000-0005-0000-0000-0000B3070000}"/>
    <cellStyle name="Moneda 3 2 2 5" xfId="1631" xr:uid="{00000000-0005-0000-0000-0000B4070000}"/>
    <cellStyle name="Moneda 3 2 2 5 2" xfId="1632" xr:uid="{00000000-0005-0000-0000-0000B5070000}"/>
    <cellStyle name="Moneda 3 2 2 5 2 2" xfId="1633" xr:uid="{00000000-0005-0000-0000-0000B6070000}"/>
    <cellStyle name="Moneda 3 2 2 5 3" xfId="1634" xr:uid="{00000000-0005-0000-0000-0000B7070000}"/>
    <cellStyle name="Moneda 3 2 2 6" xfId="1635" xr:uid="{00000000-0005-0000-0000-0000B8070000}"/>
    <cellStyle name="Moneda 3 2 2 6 2" xfId="1636" xr:uid="{00000000-0005-0000-0000-0000B9070000}"/>
    <cellStyle name="Moneda 3 2 2 7" xfId="1637" xr:uid="{00000000-0005-0000-0000-0000BA070000}"/>
    <cellStyle name="Moneda 3 2 3" xfId="1638" xr:uid="{00000000-0005-0000-0000-0000BB070000}"/>
    <cellStyle name="Moneda 3 2 3 2" xfId="1639" xr:uid="{00000000-0005-0000-0000-0000BC070000}"/>
    <cellStyle name="Moneda 3 2 3 2 2" xfId="1640" xr:uid="{00000000-0005-0000-0000-0000BD070000}"/>
    <cellStyle name="Moneda 3 2 3 2 2 2" xfId="1641" xr:uid="{00000000-0005-0000-0000-0000BE070000}"/>
    <cellStyle name="Moneda 3 2 3 2 2 2 2" xfId="1642" xr:uid="{00000000-0005-0000-0000-0000BF070000}"/>
    <cellStyle name="Moneda 3 2 3 2 2 3" xfId="1643" xr:uid="{00000000-0005-0000-0000-0000C0070000}"/>
    <cellStyle name="Moneda 3 2 3 2 2 3 2" xfId="1644" xr:uid="{00000000-0005-0000-0000-0000C1070000}"/>
    <cellStyle name="Moneda 3 2 3 2 2 4" xfId="1645" xr:uid="{00000000-0005-0000-0000-0000C2070000}"/>
    <cellStyle name="Moneda 3 2 3 2 2 4 2" xfId="1646" xr:uid="{00000000-0005-0000-0000-0000C3070000}"/>
    <cellStyle name="Moneda 3 2 3 2 2 5" xfId="1647" xr:uid="{00000000-0005-0000-0000-0000C4070000}"/>
    <cellStyle name="Moneda 3 2 3 2 3" xfId="1648" xr:uid="{00000000-0005-0000-0000-0000C5070000}"/>
    <cellStyle name="Moneda 3 2 3 2 3 2" xfId="1649" xr:uid="{00000000-0005-0000-0000-0000C6070000}"/>
    <cellStyle name="Moneda 3 2 3 2 4" xfId="1650" xr:uid="{00000000-0005-0000-0000-0000C7070000}"/>
    <cellStyle name="Moneda 3 2 3 2 4 2" xfId="1651" xr:uid="{00000000-0005-0000-0000-0000C8070000}"/>
    <cellStyle name="Moneda 3 2 3 2 5" xfId="1652" xr:uid="{00000000-0005-0000-0000-0000C9070000}"/>
    <cellStyle name="Moneda 3 2 3 2 5 2" xfId="1653" xr:uid="{00000000-0005-0000-0000-0000CA070000}"/>
    <cellStyle name="Moneda 3 2 3 2 6" xfId="1654" xr:uid="{00000000-0005-0000-0000-0000CB070000}"/>
    <cellStyle name="Moneda 3 2 3 3" xfId="1655" xr:uid="{00000000-0005-0000-0000-0000CC070000}"/>
    <cellStyle name="Moneda 3 2 3 3 2" xfId="1656" xr:uid="{00000000-0005-0000-0000-0000CD070000}"/>
    <cellStyle name="Moneda 3 2 3 3 2 2" xfId="1657" xr:uid="{00000000-0005-0000-0000-0000CE070000}"/>
    <cellStyle name="Moneda 3 2 3 3 3" xfId="1658" xr:uid="{00000000-0005-0000-0000-0000CF070000}"/>
    <cellStyle name="Moneda 3 2 3 3 3 2" xfId="1659" xr:uid="{00000000-0005-0000-0000-0000D0070000}"/>
    <cellStyle name="Moneda 3 2 3 3 4" xfId="1660" xr:uid="{00000000-0005-0000-0000-0000D1070000}"/>
    <cellStyle name="Moneda 3 2 3 3 4 2" xfId="1661" xr:uid="{00000000-0005-0000-0000-0000D2070000}"/>
    <cellStyle name="Moneda 3 2 3 3 5" xfId="1662" xr:uid="{00000000-0005-0000-0000-0000D3070000}"/>
    <cellStyle name="Moneda 3 2 3 4" xfId="1663" xr:uid="{00000000-0005-0000-0000-0000D4070000}"/>
    <cellStyle name="Moneda 3 2 3 4 2" xfId="1664" xr:uid="{00000000-0005-0000-0000-0000D5070000}"/>
    <cellStyle name="Moneda 3 2 3 5" xfId="1665" xr:uid="{00000000-0005-0000-0000-0000D6070000}"/>
    <cellStyle name="Moneda 3 2 3 5 2" xfId="1666" xr:uid="{00000000-0005-0000-0000-0000D7070000}"/>
    <cellStyle name="Moneda 3 2 3 6" xfId="1667" xr:uid="{00000000-0005-0000-0000-0000D8070000}"/>
    <cellStyle name="Moneda 3 2 3 6 2" xfId="1668" xr:uid="{00000000-0005-0000-0000-0000D9070000}"/>
    <cellStyle name="Moneda 3 2 3 7" xfId="1669" xr:uid="{00000000-0005-0000-0000-0000DA070000}"/>
    <cellStyle name="Moneda 3 2 4" xfId="1670" xr:uid="{00000000-0005-0000-0000-0000DB070000}"/>
    <cellStyle name="Moneda 3 2 4 2" xfId="1671" xr:uid="{00000000-0005-0000-0000-0000DC070000}"/>
    <cellStyle name="Moneda 3 2 4 2 2" xfId="1672" xr:uid="{00000000-0005-0000-0000-0000DD070000}"/>
    <cellStyle name="Moneda 3 2 4 2 2 2" xfId="1673" xr:uid="{00000000-0005-0000-0000-0000DE070000}"/>
    <cellStyle name="Moneda 3 2 4 2 2 2 2" xfId="1674" xr:uid="{00000000-0005-0000-0000-0000DF070000}"/>
    <cellStyle name="Moneda 3 2 4 2 2 3" xfId="1675" xr:uid="{00000000-0005-0000-0000-0000E0070000}"/>
    <cellStyle name="Moneda 3 2 4 2 2 3 2" xfId="1676" xr:uid="{00000000-0005-0000-0000-0000E1070000}"/>
    <cellStyle name="Moneda 3 2 4 2 2 4" xfId="1677" xr:uid="{00000000-0005-0000-0000-0000E2070000}"/>
    <cellStyle name="Moneda 3 2 4 2 2 4 2" xfId="1678" xr:uid="{00000000-0005-0000-0000-0000E3070000}"/>
    <cellStyle name="Moneda 3 2 4 2 2 5" xfId="1679" xr:uid="{00000000-0005-0000-0000-0000E4070000}"/>
    <cellStyle name="Moneda 3 2 4 2 3" xfId="1680" xr:uid="{00000000-0005-0000-0000-0000E5070000}"/>
    <cellStyle name="Moneda 3 2 4 2 3 2" xfId="1681" xr:uid="{00000000-0005-0000-0000-0000E6070000}"/>
    <cellStyle name="Moneda 3 2 4 2 4" xfId="1682" xr:uid="{00000000-0005-0000-0000-0000E7070000}"/>
    <cellStyle name="Moneda 3 2 4 2 4 2" xfId="1683" xr:uid="{00000000-0005-0000-0000-0000E8070000}"/>
    <cellStyle name="Moneda 3 2 4 2 5" xfId="1684" xr:uid="{00000000-0005-0000-0000-0000E9070000}"/>
    <cellStyle name="Moneda 3 2 4 2 5 2" xfId="1685" xr:uid="{00000000-0005-0000-0000-0000EA070000}"/>
    <cellStyle name="Moneda 3 2 4 2 6" xfId="1686" xr:uid="{00000000-0005-0000-0000-0000EB070000}"/>
    <cellStyle name="Moneda 3 2 4 3" xfId="1687" xr:uid="{00000000-0005-0000-0000-0000EC070000}"/>
    <cellStyle name="Moneda 3 2 4 3 2" xfId="1688" xr:uid="{00000000-0005-0000-0000-0000ED070000}"/>
    <cellStyle name="Moneda 3 2 4 3 2 2" xfId="1689" xr:uid="{00000000-0005-0000-0000-0000EE070000}"/>
    <cellStyle name="Moneda 3 2 4 3 3" xfId="1690" xr:uid="{00000000-0005-0000-0000-0000EF070000}"/>
    <cellStyle name="Moneda 3 2 4 3 3 2" xfId="1691" xr:uid="{00000000-0005-0000-0000-0000F0070000}"/>
    <cellStyle name="Moneda 3 2 4 3 4" xfId="1692" xr:uid="{00000000-0005-0000-0000-0000F1070000}"/>
    <cellStyle name="Moneda 3 2 4 3 4 2" xfId="1693" xr:uid="{00000000-0005-0000-0000-0000F2070000}"/>
    <cellStyle name="Moneda 3 2 4 3 5" xfId="1694" xr:uid="{00000000-0005-0000-0000-0000F3070000}"/>
    <cellStyle name="Moneda 3 2 4 4" xfId="1695" xr:uid="{00000000-0005-0000-0000-0000F4070000}"/>
    <cellStyle name="Moneda 3 2 4 4 2" xfId="1696" xr:uid="{00000000-0005-0000-0000-0000F5070000}"/>
    <cellStyle name="Moneda 3 2 4 5" xfId="1697" xr:uid="{00000000-0005-0000-0000-0000F6070000}"/>
    <cellStyle name="Moneda 3 2 4 5 2" xfId="1698" xr:uid="{00000000-0005-0000-0000-0000F7070000}"/>
    <cellStyle name="Moneda 3 2 4 6" xfId="1699" xr:uid="{00000000-0005-0000-0000-0000F8070000}"/>
    <cellStyle name="Moneda 3 2 4 6 2" xfId="1700" xr:uid="{00000000-0005-0000-0000-0000F9070000}"/>
    <cellStyle name="Moneda 3 2 4 7" xfId="1701" xr:uid="{00000000-0005-0000-0000-0000FA070000}"/>
    <cellStyle name="Moneda 3 2 5" xfId="1702" xr:uid="{00000000-0005-0000-0000-0000FB070000}"/>
    <cellStyle name="Moneda 3 2 5 2" xfId="1703" xr:uid="{00000000-0005-0000-0000-0000FC070000}"/>
    <cellStyle name="Moneda 3 2 5 2 2" xfId="1704" xr:uid="{00000000-0005-0000-0000-0000FD070000}"/>
    <cellStyle name="Moneda 3 2 5 2 2 2" xfId="1705" xr:uid="{00000000-0005-0000-0000-0000FE070000}"/>
    <cellStyle name="Moneda 3 2 5 2 3" xfId="1706" xr:uid="{00000000-0005-0000-0000-0000FF070000}"/>
    <cellStyle name="Moneda 3 2 5 2 3 2" xfId="1707" xr:uid="{00000000-0005-0000-0000-000000080000}"/>
    <cellStyle name="Moneda 3 2 5 2 4" xfId="1708" xr:uid="{00000000-0005-0000-0000-000001080000}"/>
    <cellStyle name="Moneda 3 2 5 2 4 2" xfId="1709" xr:uid="{00000000-0005-0000-0000-000002080000}"/>
    <cellStyle name="Moneda 3 2 5 2 5" xfId="1710" xr:uid="{00000000-0005-0000-0000-000003080000}"/>
    <cellStyle name="Moneda 3 2 5 3" xfId="1711" xr:uid="{00000000-0005-0000-0000-000004080000}"/>
    <cellStyle name="Moneda 3 2 5 3 2" xfId="1712" xr:uid="{00000000-0005-0000-0000-000005080000}"/>
    <cellStyle name="Moneda 3 2 5 4" xfId="1713" xr:uid="{00000000-0005-0000-0000-000006080000}"/>
    <cellStyle name="Moneda 3 2 5 4 2" xfId="1714" xr:uid="{00000000-0005-0000-0000-000007080000}"/>
    <cellStyle name="Moneda 3 2 5 5" xfId="1715" xr:uid="{00000000-0005-0000-0000-000008080000}"/>
    <cellStyle name="Moneda 3 2 5 5 2" xfId="1716" xr:uid="{00000000-0005-0000-0000-000009080000}"/>
    <cellStyle name="Moneda 3 2 5 6" xfId="1717" xr:uid="{00000000-0005-0000-0000-00000A080000}"/>
    <cellStyle name="Moneda 3 2 6" xfId="1718" xr:uid="{00000000-0005-0000-0000-00000B080000}"/>
    <cellStyle name="Moneda 3 2 6 2" xfId="1719" xr:uid="{00000000-0005-0000-0000-00000C080000}"/>
    <cellStyle name="Moneda 3 2 6 2 2" xfId="1720" xr:uid="{00000000-0005-0000-0000-00000D080000}"/>
    <cellStyle name="Moneda 3 2 6 2 3" xfId="1721" xr:uid="{00000000-0005-0000-0000-00000E080000}"/>
    <cellStyle name="Moneda 3 2 6 2 3 2" xfId="2927" xr:uid="{00000000-0005-0000-0000-00000F080000}"/>
    <cellStyle name="Moneda 3 2 6 3" xfId="1722" xr:uid="{00000000-0005-0000-0000-000010080000}"/>
    <cellStyle name="Moneda 3 2 6 4" xfId="1723" xr:uid="{00000000-0005-0000-0000-000011080000}"/>
    <cellStyle name="Moneda 3 2 6 4 2" xfId="2928" xr:uid="{00000000-0005-0000-0000-000012080000}"/>
    <cellStyle name="Moneda 3 2 7" xfId="1724" xr:uid="{00000000-0005-0000-0000-000013080000}"/>
    <cellStyle name="Moneda 3 2 7 2" xfId="1725" xr:uid="{00000000-0005-0000-0000-000014080000}"/>
    <cellStyle name="Moneda 3 2 7 2 2" xfId="1726" xr:uid="{00000000-0005-0000-0000-000015080000}"/>
    <cellStyle name="Moneda 3 2 7 3" xfId="1727" xr:uid="{00000000-0005-0000-0000-000016080000}"/>
    <cellStyle name="Moneda 3 2 7 3 2" xfId="1728" xr:uid="{00000000-0005-0000-0000-000017080000}"/>
    <cellStyle name="Moneda 3 2 7 4" xfId="1729" xr:uid="{00000000-0005-0000-0000-000018080000}"/>
    <cellStyle name="Moneda 3 2 7 4 2" xfId="1730" xr:uid="{00000000-0005-0000-0000-000019080000}"/>
    <cellStyle name="Moneda 3 2 7 5" xfId="1731" xr:uid="{00000000-0005-0000-0000-00001A080000}"/>
    <cellStyle name="Moneda 3 2 8" xfId="1732" xr:uid="{00000000-0005-0000-0000-00001B080000}"/>
    <cellStyle name="Moneda 3 2 8 2" xfId="1733" xr:uid="{00000000-0005-0000-0000-00001C080000}"/>
    <cellStyle name="Moneda 3 2 8 3" xfId="1734" xr:uid="{00000000-0005-0000-0000-00001D080000}"/>
    <cellStyle name="Moneda 3 2 8 4" xfId="2929" xr:uid="{00000000-0005-0000-0000-00001E080000}"/>
    <cellStyle name="Moneda 3 2 9" xfId="1735" xr:uid="{00000000-0005-0000-0000-00001F080000}"/>
    <cellStyle name="Moneda 3 2 9 2" xfId="1736" xr:uid="{00000000-0005-0000-0000-000020080000}"/>
    <cellStyle name="Moneda 3 3" xfId="1737" xr:uid="{00000000-0005-0000-0000-000021080000}"/>
    <cellStyle name="Moneda 3 3 2" xfId="1738" xr:uid="{00000000-0005-0000-0000-000022080000}"/>
    <cellStyle name="Moneda 3 3 2 2" xfId="1739" xr:uid="{00000000-0005-0000-0000-000023080000}"/>
    <cellStyle name="Moneda 3 3 2 2 2" xfId="1740" xr:uid="{00000000-0005-0000-0000-000024080000}"/>
    <cellStyle name="Moneda 3 3 2 2 2 2" xfId="1741" xr:uid="{00000000-0005-0000-0000-000025080000}"/>
    <cellStyle name="Moneda 3 3 2 2 3" xfId="1742" xr:uid="{00000000-0005-0000-0000-000026080000}"/>
    <cellStyle name="Moneda 3 3 2 2 3 2" xfId="1743" xr:uid="{00000000-0005-0000-0000-000027080000}"/>
    <cellStyle name="Moneda 3 3 2 2 4" xfId="1744" xr:uid="{00000000-0005-0000-0000-000028080000}"/>
    <cellStyle name="Moneda 3 3 2 2 4 2" xfId="1745" xr:uid="{00000000-0005-0000-0000-000029080000}"/>
    <cellStyle name="Moneda 3 3 2 2 5" xfId="1746" xr:uid="{00000000-0005-0000-0000-00002A080000}"/>
    <cellStyle name="Moneda 3 3 2 3" xfId="1747" xr:uid="{00000000-0005-0000-0000-00002B080000}"/>
    <cellStyle name="Moneda 3 3 2 3 2" xfId="1748" xr:uid="{00000000-0005-0000-0000-00002C080000}"/>
    <cellStyle name="Moneda 3 3 2 4" xfId="1749" xr:uid="{00000000-0005-0000-0000-00002D080000}"/>
    <cellStyle name="Moneda 3 3 2 4 2" xfId="1750" xr:uid="{00000000-0005-0000-0000-00002E080000}"/>
    <cellStyle name="Moneda 3 3 2 5" xfId="1751" xr:uid="{00000000-0005-0000-0000-00002F080000}"/>
    <cellStyle name="Moneda 3 3 2 5 2" xfId="1752" xr:uid="{00000000-0005-0000-0000-000030080000}"/>
    <cellStyle name="Moneda 3 3 2 6" xfId="1753" xr:uid="{00000000-0005-0000-0000-000031080000}"/>
    <cellStyle name="Moneda 3 3 2 7" xfId="1754" xr:uid="{00000000-0005-0000-0000-000032080000}"/>
    <cellStyle name="Moneda 3 3 3" xfId="1755" xr:uid="{00000000-0005-0000-0000-000033080000}"/>
    <cellStyle name="Moneda 3 3 3 2" xfId="1756" xr:uid="{00000000-0005-0000-0000-000034080000}"/>
    <cellStyle name="Moneda 3 3 3 2 2" xfId="1757" xr:uid="{00000000-0005-0000-0000-000035080000}"/>
    <cellStyle name="Moneda 3 3 3 3" xfId="1758" xr:uid="{00000000-0005-0000-0000-000036080000}"/>
    <cellStyle name="Moneda 3 3 3 3 2" xfId="1759" xr:uid="{00000000-0005-0000-0000-000037080000}"/>
    <cellStyle name="Moneda 3 3 3 4" xfId="1760" xr:uid="{00000000-0005-0000-0000-000038080000}"/>
    <cellStyle name="Moneda 3 3 3 4 2" xfId="1761" xr:uid="{00000000-0005-0000-0000-000039080000}"/>
    <cellStyle name="Moneda 3 3 3 5" xfId="1762" xr:uid="{00000000-0005-0000-0000-00003A080000}"/>
    <cellStyle name="Moneda 3 3 4" xfId="1763" xr:uid="{00000000-0005-0000-0000-00003B080000}"/>
    <cellStyle name="Moneda 3 3 4 2" xfId="1764" xr:uid="{00000000-0005-0000-0000-00003C080000}"/>
    <cellStyle name="Moneda 3 3 5" xfId="1765" xr:uid="{00000000-0005-0000-0000-00003D080000}"/>
    <cellStyle name="Moneda 3 3 5 2" xfId="1766" xr:uid="{00000000-0005-0000-0000-00003E080000}"/>
    <cellStyle name="Moneda 3 3 6" xfId="1767" xr:uid="{00000000-0005-0000-0000-00003F080000}"/>
    <cellStyle name="Moneda 3 3 6 2" xfId="1768" xr:uid="{00000000-0005-0000-0000-000040080000}"/>
    <cellStyle name="Moneda 3 3 7" xfId="1769" xr:uid="{00000000-0005-0000-0000-000041080000}"/>
    <cellStyle name="Moneda 3 3 8" xfId="1770" xr:uid="{00000000-0005-0000-0000-000042080000}"/>
    <cellStyle name="Moneda 3 4" xfId="1771" xr:uid="{00000000-0005-0000-0000-000043080000}"/>
    <cellStyle name="Moneda 3 4 2" xfId="1772" xr:uid="{00000000-0005-0000-0000-000044080000}"/>
    <cellStyle name="Moneda 3 4 2 2" xfId="1773" xr:uid="{00000000-0005-0000-0000-000045080000}"/>
    <cellStyle name="Moneda 3 4 2 2 2" xfId="1774" xr:uid="{00000000-0005-0000-0000-000046080000}"/>
    <cellStyle name="Moneda 3 4 2 2 2 2" xfId="1775" xr:uid="{00000000-0005-0000-0000-000047080000}"/>
    <cellStyle name="Moneda 3 4 2 2 3" xfId="1776" xr:uid="{00000000-0005-0000-0000-000048080000}"/>
    <cellStyle name="Moneda 3 4 2 2 3 2" xfId="1777" xr:uid="{00000000-0005-0000-0000-000049080000}"/>
    <cellStyle name="Moneda 3 4 2 2 4" xfId="1778" xr:uid="{00000000-0005-0000-0000-00004A080000}"/>
    <cellStyle name="Moneda 3 4 2 2 4 2" xfId="1779" xr:uid="{00000000-0005-0000-0000-00004B080000}"/>
    <cellStyle name="Moneda 3 4 2 2 5" xfId="1780" xr:uid="{00000000-0005-0000-0000-00004C080000}"/>
    <cellStyle name="Moneda 3 4 2 3" xfId="1781" xr:uid="{00000000-0005-0000-0000-00004D080000}"/>
    <cellStyle name="Moneda 3 4 2 3 2" xfId="1782" xr:uid="{00000000-0005-0000-0000-00004E080000}"/>
    <cellStyle name="Moneda 3 4 2 4" xfId="1783" xr:uid="{00000000-0005-0000-0000-00004F080000}"/>
    <cellStyle name="Moneda 3 4 2 4 2" xfId="1784" xr:uid="{00000000-0005-0000-0000-000050080000}"/>
    <cellStyle name="Moneda 3 4 2 5" xfId="1785" xr:uid="{00000000-0005-0000-0000-000051080000}"/>
    <cellStyle name="Moneda 3 4 2 5 2" xfId="1786" xr:uid="{00000000-0005-0000-0000-000052080000}"/>
    <cellStyle name="Moneda 3 4 2 6" xfId="1787" xr:uid="{00000000-0005-0000-0000-000053080000}"/>
    <cellStyle name="Moneda 3 4 3" xfId="1788" xr:uid="{00000000-0005-0000-0000-000054080000}"/>
    <cellStyle name="Moneda 3 4 3 2" xfId="1789" xr:uid="{00000000-0005-0000-0000-000055080000}"/>
    <cellStyle name="Moneda 3 4 3 2 2" xfId="1790" xr:uid="{00000000-0005-0000-0000-000056080000}"/>
    <cellStyle name="Moneda 3 4 3 3" xfId="1791" xr:uid="{00000000-0005-0000-0000-000057080000}"/>
    <cellStyle name="Moneda 3 4 3 3 2" xfId="1792" xr:uid="{00000000-0005-0000-0000-000058080000}"/>
    <cellStyle name="Moneda 3 4 3 4" xfId="1793" xr:uid="{00000000-0005-0000-0000-000059080000}"/>
    <cellStyle name="Moneda 3 4 3 4 2" xfId="1794" xr:uid="{00000000-0005-0000-0000-00005A080000}"/>
    <cellStyle name="Moneda 3 4 3 5" xfId="1795" xr:uid="{00000000-0005-0000-0000-00005B080000}"/>
    <cellStyle name="Moneda 3 4 4" xfId="1796" xr:uid="{00000000-0005-0000-0000-00005C080000}"/>
    <cellStyle name="Moneda 3 4 4 2" xfId="1797" xr:uid="{00000000-0005-0000-0000-00005D080000}"/>
    <cellStyle name="Moneda 3 4 5" xfId="1798" xr:uid="{00000000-0005-0000-0000-00005E080000}"/>
    <cellStyle name="Moneda 3 4 5 2" xfId="1799" xr:uid="{00000000-0005-0000-0000-00005F080000}"/>
    <cellStyle name="Moneda 3 4 6" xfId="1800" xr:uid="{00000000-0005-0000-0000-000060080000}"/>
    <cellStyle name="Moneda 3 4 6 2" xfId="1801" xr:uid="{00000000-0005-0000-0000-000061080000}"/>
    <cellStyle name="Moneda 3 4 7" xfId="1802" xr:uid="{00000000-0005-0000-0000-000062080000}"/>
    <cellStyle name="Moneda 3 5" xfId="1803" xr:uid="{00000000-0005-0000-0000-000063080000}"/>
    <cellStyle name="Moneda 3 5 10" xfId="3101" xr:uid="{00000000-0005-0000-0000-000064080000}"/>
    <cellStyle name="Moneda 3 5 10 2" xfId="3495" xr:uid="{A586BE11-5F3C-4970-B368-70567313B78E}"/>
    <cellStyle name="Moneda 3 5 11" xfId="3298" xr:uid="{B2E48C4A-F00D-4801-81C5-E52C8B6241C6}"/>
    <cellStyle name="Moneda 3 5 2" xfId="1804" xr:uid="{00000000-0005-0000-0000-000065080000}"/>
    <cellStyle name="Moneda 3 5 2 2" xfId="1805" xr:uid="{00000000-0005-0000-0000-000066080000}"/>
    <cellStyle name="Moneda 3 5 2 2 2" xfId="1806" xr:uid="{00000000-0005-0000-0000-000067080000}"/>
    <cellStyle name="Moneda 3 5 2 2 2 2" xfId="1807" xr:uid="{00000000-0005-0000-0000-000068080000}"/>
    <cellStyle name="Moneda 3 5 2 2 3" xfId="1808" xr:uid="{00000000-0005-0000-0000-000069080000}"/>
    <cellStyle name="Moneda 3 5 2 2 3 2" xfId="1809" xr:uid="{00000000-0005-0000-0000-00006A080000}"/>
    <cellStyle name="Moneda 3 5 2 2 4" xfId="1810" xr:uid="{00000000-0005-0000-0000-00006B080000}"/>
    <cellStyle name="Moneda 3 5 2 2 4 2" xfId="1811" xr:uid="{00000000-0005-0000-0000-00006C080000}"/>
    <cellStyle name="Moneda 3 5 2 2 5" xfId="1812" xr:uid="{00000000-0005-0000-0000-00006D080000}"/>
    <cellStyle name="Moneda 3 5 2 3" xfId="1813" xr:uid="{00000000-0005-0000-0000-00006E080000}"/>
    <cellStyle name="Moneda 3 5 2 3 2" xfId="1814" xr:uid="{00000000-0005-0000-0000-00006F080000}"/>
    <cellStyle name="Moneda 3 5 2 4" xfId="1815" xr:uid="{00000000-0005-0000-0000-000070080000}"/>
    <cellStyle name="Moneda 3 5 2 4 2" xfId="1816" xr:uid="{00000000-0005-0000-0000-000071080000}"/>
    <cellStyle name="Moneda 3 5 2 5" xfId="1817" xr:uid="{00000000-0005-0000-0000-000072080000}"/>
    <cellStyle name="Moneda 3 5 2 5 2" xfId="1818" xr:uid="{00000000-0005-0000-0000-000073080000}"/>
    <cellStyle name="Moneda 3 5 2 6" xfId="1819" xr:uid="{00000000-0005-0000-0000-000074080000}"/>
    <cellStyle name="Moneda 3 5 3" xfId="1820" xr:uid="{00000000-0005-0000-0000-000075080000}"/>
    <cellStyle name="Moneda 3 5 3 2" xfId="1821" xr:uid="{00000000-0005-0000-0000-000076080000}"/>
    <cellStyle name="Moneda 3 5 3 2 2" xfId="1822" xr:uid="{00000000-0005-0000-0000-000077080000}"/>
    <cellStyle name="Moneda 3 5 3 3" xfId="1823" xr:uid="{00000000-0005-0000-0000-000078080000}"/>
    <cellStyle name="Moneda 3 5 3 3 2" xfId="1824" xr:uid="{00000000-0005-0000-0000-000079080000}"/>
    <cellStyle name="Moneda 3 5 3 4" xfId="1825" xr:uid="{00000000-0005-0000-0000-00007A080000}"/>
    <cellStyle name="Moneda 3 5 3 4 2" xfId="1826" xr:uid="{00000000-0005-0000-0000-00007B080000}"/>
    <cellStyle name="Moneda 3 5 3 5" xfId="1827" xr:uid="{00000000-0005-0000-0000-00007C080000}"/>
    <cellStyle name="Moneda 3 5 4" xfId="1828" xr:uid="{00000000-0005-0000-0000-00007D080000}"/>
    <cellStyle name="Moneda 3 5 4 2" xfId="1829" xr:uid="{00000000-0005-0000-0000-00007E080000}"/>
    <cellStyle name="Moneda 3 5 5" xfId="1830" xr:uid="{00000000-0005-0000-0000-00007F080000}"/>
    <cellStyle name="Moneda 3 5 5 2" xfId="1831" xr:uid="{00000000-0005-0000-0000-000080080000}"/>
    <cellStyle name="Moneda 3 5 6" xfId="1832" xr:uid="{00000000-0005-0000-0000-000081080000}"/>
    <cellStyle name="Moneda 3 5 6 2" xfId="1833" xr:uid="{00000000-0005-0000-0000-000082080000}"/>
    <cellStyle name="Moneda 3 5 7" xfId="1834" xr:uid="{00000000-0005-0000-0000-000083080000}"/>
    <cellStyle name="Moneda 3 5 8" xfId="1835" xr:uid="{00000000-0005-0000-0000-000084080000}"/>
    <cellStyle name="Moneda 3 5 9" xfId="2995" xr:uid="{00000000-0005-0000-0000-000085080000}"/>
    <cellStyle name="Moneda 3 5 9 2" xfId="3197" xr:uid="{00000000-0005-0000-0000-000086080000}"/>
    <cellStyle name="Moneda 3 5 9 2 2" xfId="3591" xr:uid="{C4AB84CA-2741-431C-90B1-5CC164508706}"/>
    <cellStyle name="Moneda 3 5 9 3" xfId="3397" xr:uid="{3BE9A777-1989-4446-BF65-FE4AD26E4310}"/>
    <cellStyle name="Moneda 3 6" xfId="1836" xr:uid="{00000000-0005-0000-0000-000087080000}"/>
    <cellStyle name="Moneda 3 6 2" xfId="1837" xr:uid="{00000000-0005-0000-0000-000088080000}"/>
    <cellStyle name="Moneda 3 6 2 2" xfId="1838" xr:uid="{00000000-0005-0000-0000-000089080000}"/>
    <cellStyle name="Moneda 3 6 2 2 2" xfId="1839" xr:uid="{00000000-0005-0000-0000-00008A080000}"/>
    <cellStyle name="Moneda 3 6 2 2 2 2" xfId="2933" xr:uid="{00000000-0005-0000-0000-00008B080000}"/>
    <cellStyle name="Moneda 3 6 2 2 3" xfId="2932" xr:uid="{00000000-0005-0000-0000-00008C080000}"/>
    <cellStyle name="Moneda 3 6 2 3" xfId="1840" xr:uid="{00000000-0005-0000-0000-00008D080000}"/>
    <cellStyle name="Moneda 3 6 2 3 2" xfId="2934" xr:uid="{00000000-0005-0000-0000-00008E080000}"/>
    <cellStyle name="Moneda 3 6 2 4" xfId="2931" xr:uid="{00000000-0005-0000-0000-00008F080000}"/>
    <cellStyle name="Moneda 3 6 3" xfId="1841" xr:uid="{00000000-0005-0000-0000-000090080000}"/>
    <cellStyle name="Moneda 3 6 3 2" xfId="2935" xr:uid="{00000000-0005-0000-0000-000091080000}"/>
    <cellStyle name="Moneda 3 6 4" xfId="2930" xr:uid="{00000000-0005-0000-0000-000092080000}"/>
    <cellStyle name="Moneda 3 7" xfId="1842" xr:uid="{00000000-0005-0000-0000-000093080000}"/>
    <cellStyle name="Moneda 3 7 2" xfId="1843" xr:uid="{00000000-0005-0000-0000-000094080000}"/>
    <cellStyle name="Moneda 3 7 2 2" xfId="1844" xr:uid="{00000000-0005-0000-0000-000095080000}"/>
    <cellStyle name="Moneda 3 7 2 2 2" xfId="2938" xr:uid="{00000000-0005-0000-0000-000096080000}"/>
    <cellStyle name="Moneda 3 7 2 3" xfId="2937" xr:uid="{00000000-0005-0000-0000-000097080000}"/>
    <cellStyle name="Moneda 3 7 3" xfId="1845" xr:uid="{00000000-0005-0000-0000-000098080000}"/>
    <cellStyle name="Moneda 3 7 3 2" xfId="2939" xr:uid="{00000000-0005-0000-0000-000099080000}"/>
    <cellStyle name="Moneda 3 7 4" xfId="2936" xr:uid="{00000000-0005-0000-0000-00009A080000}"/>
    <cellStyle name="Moneda 3 8" xfId="1846" xr:uid="{00000000-0005-0000-0000-00009B080000}"/>
    <cellStyle name="Moneda 3 8 2" xfId="1847" xr:uid="{00000000-0005-0000-0000-00009C080000}"/>
    <cellStyle name="Moneda 3 8 2 2" xfId="1848" xr:uid="{00000000-0005-0000-0000-00009D080000}"/>
    <cellStyle name="Moneda 3 8 2 2 2" xfId="1849" xr:uid="{00000000-0005-0000-0000-00009E080000}"/>
    <cellStyle name="Moneda 3 8 2 3" xfId="1850" xr:uid="{00000000-0005-0000-0000-00009F080000}"/>
    <cellStyle name="Moneda 3 8 2 3 2" xfId="1851" xr:uid="{00000000-0005-0000-0000-0000A0080000}"/>
    <cellStyle name="Moneda 3 8 2 4" xfId="1852" xr:uid="{00000000-0005-0000-0000-0000A1080000}"/>
    <cellStyle name="Moneda 3 8 2 4 2" xfId="1853" xr:uid="{00000000-0005-0000-0000-0000A2080000}"/>
    <cellStyle name="Moneda 3 8 2 5" xfId="1854" xr:uid="{00000000-0005-0000-0000-0000A3080000}"/>
    <cellStyle name="Moneda 3 8 3" xfId="1855" xr:uid="{00000000-0005-0000-0000-0000A4080000}"/>
    <cellStyle name="Moneda 3 8 3 2" xfId="1856" xr:uid="{00000000-0005-0000-0000-0000A5080000}"/>
    <cellStyle name="Moneda 3 8 4" xfId="1857" xr:uid="{00000000-0005-0000-0000-0000A6080000}"/>
    <cellStyle name="Moneda 3 8 4 2" xfId="1858" xr:uid="{00000000-0005-0000-0000-0000A7080000}"/>
    <cellStyle name="Moneda 3 8 5" xfId="1859" xr:uid="{00000000-0005-0000-0000-0000A8080000}"/>
    <cellStyle name="Moneda 3 8 5 2" xfId="1860" xr:uid="{00000000-0005-0000-0000-0000A9080000}"/>
    <cellStyle name="Moneda 3 8 6" xfId="1861" xr:uid="{00000000-0005-0000-0000-0000AA080000}"/>
    <cellStyle name="Moneda 3 9" xfId="1862" xr:uid="{00000000-0005-0000-0000-0000AB080000}"/>
    <cellStyle name="Moneda 3 9 2" xfId="1863" xr:uid="{00000000-0005-0000-0000-0000AC080000}"/>
    <cellStyle name="Moneda 3 9 2 2" xfId="2941" xr:uid="{00000000-0005-0000-0000-0000AD080000}"/>
    <cellStyle name="Moneda 3 9 3" xfId="2940" xr:uid="{00000000-0005-0000-0000-0000AE080000}"/>
    <cellStyle name="Moneda 30" xfId="1864" xr:uid="{00000000-0005-0000-0000-0000AF080000}"/>
    <cellStyle name="Moneda 30 2" xfId="1865" xr:uid="{00000000-0005-0000-0000-0000B0080000}"/>
    <cellStyle name="Moneda 30 2 2" xfId="1866" xr:uid="{00000000-0005-0000-0000-0000B1080000}"/>
    <cellStyle name="Moneda 30 3" xfId="1867" xr:uid="{00000000-0005-0000-0000-0000B2080000}"/>
    <cellStyle name="Moneda 30 3 2" xfId="1868" xr:uid="{00000000-0005-0000-0000-0000B3080000}"/>
    <cellStyle name="Moneda 30 4" xfId="1869" xr:uid="{00000000-0005-0000-0000-0000B4080000}"/>
    <cellStyle name="Moneda 30 4 2" xfId="1870" xr:uid="{00000000-0005-0000-0000-0000B5080000}"/>
    <cellStyle name="Moneda 30 5" xfId="1871" xr:uid="{00000000-0005-0000-0000-0000B6080000}"/>
    <cellStyle name="Moneda 31" xfId="1872" xr:uid="{00000000-0005-0000-0000-0000B7080000}"/>
    <cellStyle name="Moneda 31 2" xfId="1873" xr:uid="{00000000-0005-0000-0000-0000B8080000}"/>
    <cellStyle name="Moneda 32" xfId="1874" xr:uid="{00000000-0005-0000-0000-0000B9080000}"/>
    <cellStyle name="Moneda 32 2" xfId="1875" xr:uid="{00000000-0005-0000-0000-0000BA080000}"/>
    <cellStyle name="Moneda 33" xfId="1876" xr:uid="{00000000-0005-0000-0000-0000BB080000}"/>
    <cellStyle name="Moneda 33 2" xfId="1877" xr:uid="{00000000-0005-0000-0000-0000BC080000}"/>
    <cellStyle name="Moneda 34" xfId="1878" xr:uid="{00000000-0005-0000-0000-0000BD080000}"/>
    <cellStyle name="Moneda 34 2" xfId="1879" xr:uid="{00000000-0005-0000-0000-0000BE080000}"/>
    <cellStyle name="Moneda 35" xfId="1880" xr:uid="{00000000-0005-0000-0000-0000BF080000}"/>
    <cellStyle name="Moneda 35 2" xfId="1881" xr:uid="{00000000-0005-0000-0000-0000C0080000}"/>
    <cellStyle name="Moneda 36" xfId="1882" xr:uid="{00000000-0005-0000-0000-0000C1080000}"/>
    <cellStyle name="Moneda 36 2" xfId="1883" xr:uid="{00000000-0005-0000-0000-0000C2080000}"/>
    <cellStyle name="Moneda 37" xfId="1884" xr:uid="{00000000-0005-0000-0000-0000C3080000}"/>
    <cellStyle name="Moneda 37 2" xfId="1885" xr:uid="{00000000-0005-0000-0000-0000C4080000}"/>
    <cellStyle name="Moneda 38" xfId="1886" xr:uid="{00000000-0005-0000-0000-0000C5080000}"/>
    <cellStyle name="Moneda 38 2" xfId="1887" xr:uid="{00000000-0005-0000-0000-0000C6080000}"/>
    <cellStyle name="Moneda 39" xfId="1888" xr:uid="{00000000-0005-0000-0000-0000C7080000}"/>
    <cellStyle name="Moneda 39 2" xfId="1889" xr:uid="{00000000-0005-0000-0000-0000C8080000}"/>
    <cellStyle name="Moneda 4" xfId="15" xr:uid="{00000000-0005-0000-0000-0000C9080000}"/>
    <cellStyle name="Moneda 4 2" xfId="1890" xr:uid="{00000000-0005-0000-0000-0000CA080000}"/>
    <cellStyle name="Moneda 4 3" xfId="1891" xr:uid="{00000000-0005-0000-0000-0000CB080000}"/>
    <cellStyle name="Moneda 4 4" xfId="1892" xr:uid="{00000000-0005-0000-0000-0000CC080000}"/>
    <cellStyle name="Moneda 40" xfId="1893" xr:uid="{00000000-0005-0000-0000-0000CD080000}"/>
    <cellStyle name="Moneda 40 2" xfId="1894" xr:uid="{00000000-0005-0000-0000-0000CE080000}"/>
    <cellStyle name="Moneda 41" xfId="1895" xr:uid="{00000000-0005-0000-0000-0000CF080000}"/>
    <cellStyle name="Moneda 41 2" xfId="1896" xr:uid="{00000000-0005-0000-0000-0000D0080000}"/>
    <cellStyle name="Moneda 42" xfId="1897" xr:uid="{00000000-0005-0000-0000-0000D1080000}"/>
    <cellStyle name="Moneda 42 2" xfId="1898" xr:uid="{00000000-0005-0000-0000-0000D2080000}"/>
    <cellStyle name="Moneda 43" xfId="1899" xr:uid="{00000000-0005-0000-0000-0000D3080000}"/>
    <cellStyle name="Moneda 43 2" xfId="1900" xr:uid="{00000000-0005-0000-0000-0000D4080000}"/>
    <cellStyle name="Moneda 44" xfId="1901" xr:uid="{00000000-0005-0000-0000-0000D5080000}"/>
    <cellStyle name="Moneda 44 2" xfId="1902" xr:uid="{00000000-0005-0000-0000-0000D6080000}"/>
    <cellStyle name="Moneda 45" xfId="1903" xr:uid="{00000000-0005-0000-0000-0000D7080000}"/>
    <cellStyle name="Moneda 45 2" xfId="1904" xr:uid="{00000000-0005-0000-0000-0000D8080000}"/>
    <cellStyle name="Moneda 46" xfId="1905" xr:uid="{00000000-0005-0000-0000-0000D9080000}"/>
    <cellStyle name="Moneda 46 2" xfId="1906" xr:uid="{00000000-0005-0000-0000-0000DA080000}"/>
    <cellStyle name="Moneda 47" xfId="1907" xr:uid="{00000000-0005-0000-0000-0000DB080000}"/>
    <cellStyle name="Moneda 47 2" xfId="1908" xr:uid="{00000000-0005-0000-0000-0000DC080000}"/>
    <cellStyle name="Moneda 48" xfId="1909" xr:uid="{00000000-0005-0000-0000-0000DD080000}"/>
    <cellStyle name="Moneda 48 2" xfId="1910" xr:uid="{00000000-0005-0000-0000-0000DE080000}"/>
    <cellStyle name="Moneda 49" xfId="1911" xr:uid="{00000000-0005-0000-0000-0000DF080000}"/>
    <cellStyle name="Moneda 5" xfId="1912" xr:uid="{00000000-0005-0000-0000-0000E0080000}"/>
    <cellStyle name="Moneda 5 2" xfId="1913" xr:uid="{00000000-0005-0000-0000-0000E1080000}"/>
    <cellStyle name="Moneda 5 3" xfId="1914" xr:uid="{00000000-0005-0000-0000-0000E2080000}"/>
    <cellStyle name="Moneda 5 4" xfId="1915" xr:uid="{00000000-0005-0000-0000-0000E3080000}"/>
    <cellStyle name="Moneda 5 5" xfId="1916" xr:uid="{00000000-0005-0000-0000-0000E4080000}"/>
    <cellStyle name="Moneda 50" xfId="1917" xr:uid="{00000000-0005-0000-0000-0000E5080000}"/>
    <cellStyle name="Moneda 51" xfId="1918" xr:uid="{00000000-0005-0000-0000-0000E6080000}"/>
    <cellStyle name="Moneda 52" xfId="1919" xr:uid="{00000000-0005-0000-0000-0000E7080000}"/>
    <cellStyle name="Moneda 53" xfId="2871" xr:uid="{00000000-0005-0000-0000-0000E8080000}"/>
    <cellStyle name="Moneda 54" xfId="2943" xr:uid="{00000000-0005-0000-0000-0000E9080000}"/>
    <cellStyle name="Moneda 55" xfId="2947" xr:uid="{00000000-0005-0000-0000-0000EA080000}"/>
    <cellStyle name="Moneda 56" xfId="3000" xr:uid="{00000000-0005-0000-0000-0000EB080000}"/>
    <cellStyle name="Moneda 57" xfId="3050" xr:uid="{00000000-0005-0000-0000-0000EC080000}"/>
    <cellStyle name="Moneda 58" xfId="2997" xr:uid="{00000000-0005-0000-0000-0000ED080000}"/>
    <cellStyle name="Moneda 59" xfId="3054" xr:uid="{00000000-0005-0000-0000-0000EE080000}"/>
    <cellStyle name="Moneda 6" xfId="1920" xr:uid="{00000000-0005-0000-0000-0000EF080000}"/>
    <cellStyle name="Moneda 6 10" xfId="1921" xr:uid="{00000000-0005-0000-0000-0000F0080000}"/>
    <cellStyle name="Moneda 6 10 2" xfId="1922" xr:uid="{00000000-0005-0000-0000-0000F1080000}"/>
    <cellStyle name="Moneda 6 11" xfId="1923" xr:uid="{00000000-0005-0000-0000-0000F2080000}"/>
    <cellStyle name="Moneda 6 11 2" xfId="1924" xr:uid="{00000000-0005-0000-0000-0000F3080000}"/>
    <cellStyle name="Moneda 6 12" xfId="1925" xr:uid="{00000000-0005-0000-0000-0000F4080000}"/>
    <cellStyle name="Moneda 6 2" xfId="1926" xr:uid="{00000000-0005-0000-0000-0000F5080000}"/>
    <cellStyle name="Moneda 6 2 10" xfId="1927" xr:uid="{00000000-0005-0000-0000-0000F6080000}"/>
    <cellStyle name="Moneda 6 2 11" xfId="1928" xr:uid="{00000000-0005-0000-0000-0000F7080000}"/>
    <cellStyle name="Moneda 6 2 2" xfId="1929" xr:uid="{00000000-0005-0000-0000-0000F8080000}"/>
    <cellStyle name="Moneda 6 2 2 2" xfId="1930" xr:uid="{00000000-0005-0000-0000-0000F9080000}"/>
    <cellStyle name="Moneda 6 2 2 2 2" xfId="1931" xr:uid="{00000000-0005-0000-0000-0000FA080000}"/>
    <cellStyle name="Moneda 6 2 2 2 2 2" xfId="1932" xr:uid="{00000000-0005-0000-0000-0000FB080000}"/>
    <cellStyle name="Moneda 6 2 2 2 2 2 2" xfId="1933" xr:uid="{00000000-0005-0000-0000-0000FC080000}"/>
    <cellStyle name="Moneda 6 2 2 2 2 3" xfId="1934" xr:uid="{00000000-0005-0000-0000-0000FD080000}"/>
    <cellStyle name="Moneda 6 2 2 2 2 3 2" xfId="1935" xr:uid="{00000000-0005-0000-0000-0000FE080000}"/>
    <cellStyle name="Moneda 6 2 2 2 2 4" xfId="1936" xr:uid="{00000000-0005-0000-0000-0000FF080000}"/>
    <cellStyle name="Moneda 6 2 2 2 2 4 2" xfId="1937" xr:uid="{00000000-0005-0000-0000-000000090000}"/>
    <cellStyle name="Moneda 6 2 2 2 2 5" xfId="1938" xr:uid="{00000000-0005-0000-0000-000001090000}"/>
    <cellStyle name="Moneda 6 2 2 2 3" xfId="1939" xr:uid="{00000000-0005-0000-0000-000002090000}"/>
    <cellStyle name="Moneda 6 2 2 2 3 2" xfId="1940" xr:uid="{00000000-0005-0000-0000-000003090000}"/>
    <cellStyle name="Moneda 6 2 2 2 4" xfId="1941" xr:uid="{00000000-0005-0000-0000-000004090000}"/>
    <cellStyle name="Moneda 6 2 2 2 4 2" xfId="1942" xr:uid="{00000000-0005-0000-0000-000005090000}"/>
    <cellStyle name="Moneda 6 2 2 2 5" xfId="1943" xr:uid="{00000000-0005-0000-0000-000006090000}"/>
    <cellStyle name="Moneda 6 2 2 2 5 2" xfId="1944" xr:uid="{00000000-0005-0000-0000-000007090000}"/>
    <cellStyle name="Moneda 6 2 2 2 6" xfId="1945" xr:uid="{00000000-0005-0000-0000-000008090000}"/>
    <cellStyle name="Moneda 6 2 2 3" xfId="1946" xr:uid="{00000000-0005-0000-0000-000009090000}"/>
    <cellStyle name="Moneda 6 2 2 3 2" xfId="1947" xr:uid="{00000000-0005-0000-0000-00000A090000}"/>
    <cellStyle name="Moneda 6 2 2 3 2 2" xfId="1948" xr:uid="{00000000-0005-0000-0000-00000B090000}"/>
    <cellStyle name="Moneda 6 2 2 3 3" xfId="1949" xr:uid="{00000000-0005-0000-0000-00000C090000}"/>
    <cellStyle name="Moneda 6 2 2 3 3 2" xfId="1950" xr:uid="{00000000-0005-0000-0000-00000D090000}"/>
    <cellStyle name="Moneda 6 2 2 3 4" xfId="1951" xr:uid="{00000000-0005-0000-0000-00000E090000}"/>
    <cellStyle name="Moneda 6 2 2 3 4 2" xfId="1952" xr:uid="{00000000-0005-0000-0000-00000F090000}"/>
    <cellStyle name="Moneda 6 2 2 3 5" xfId="1953" xr:uid="{00000000-0005-0000-0000-000010090000}"/>
    <cellStyle name="Moneda 6 2 2 4" xfId="1954" xr:uid="{00000000-0005-0000-0000-000011090000}"/>
    <cellStyle name="Moneda 6 2 2 4 2" xfId="1955" xr:uid="{00000000-0005-0000-0000-000012090000}"/>
    <cellStyle name="Moneda 6 2 2 5" xfId="1956" xr:uid="{00000000-0005-0000-0000-000013090000}"/>
    <cellStyle name="Moneda 6 2 2 5 2" xfId="1957" xr:uid="{00000000-0005-0000-0000-000014090000}"/>
    <cellStyle name="Moneda 6 2 2 6" xfId="1958" xr:uid="{00000000-0005-0000-0000-000015090000}"/>
    <cellStyle name="Moneda 6 2 2 6 2" xfId="1959" xr:uid="{00000000-0005-0000-0000-000016090000}"/>
    <cellStyle name="Moneda 6 2 2 7" xfId="1960" xr:uid="{00000000-0005-0000-0000-000017090000}"/>
    <cellStyle name="Moneda 6 2 3" xfId="1961" xr:uid="{00000000-0005-0000-0000-000018090000}"/>
    <cellStyle name="Moneda 6 2 3 2" xfId="1962" xr:uid="{00000000-0005-0000-0000-000019090000}"/>
    <cellStyle name="Moneda 6 2 3 2 2" xfId="1963" xr:uid="{00000000-0005-0000-0000-00001A090000}"/>
    <cellStyle name="Moneda 6 2 3 2 2 2" xfId="1964" xr:uid="{00000000-0005-0000-0000-00001B090000}"/>
    <cellStyle name="Moneda 6 2 3 2 2 2 2" xfId="1965" xr:uid="{00000000-0005-0000-0000-00001C090000}"/>
    <cellStyle name="Moneda 6 2 3 2 2 3" xfId="1966" xr:uid="{00000000-0005-0000-0000-00001D090000}"/>
    <cellStyle name="Moneda 6 2 3 2 2 3 2" xfId="1967" xr:uid="{00000000-0005-0000-0000-00001E090000}"/>
    <cellStyle name="Moneda 6 2 3 2 2 4" xfId="1968" xr:uid="{00000000-0005-0000-0000-00001F090000}"/>
    <cellStyle name="Moneda 6 2 3 2 2 4 2" xfId="1969" xr:uid="{00000000-0005-0000-0000-000020090000}"/>
    <cellStyle name="Moneda 6 2 3 2 2 5" xfId="1970" xr:uid="{00000000-0005-0000-0000-000021090000}"/>
    <cellStyle name="Moneda 6 2 3 2 3" xfId="1971" xr:uid="{00000000-0005-0000-0000-000022090000}"/>
    <cellStyle name="Moneda 6 2 3 2 3 2" xfId="1972" xr:uid="{00000000-0005-0000-0000-000023090000}"/>
    <cellStyle name="Moneda 6 2 3 2 4" xfId="1973" xr:uid="{00000000-0005-0000-0000-000024090000}"/>
    <cellStyle name="Moneda 6 2 3 2 4 2" xfId="1974" xr:uid="{00000000-0005-0000-0000-000025090000}"/>
    <cellStyle name="Moneda 6 2 3 2 5" xfId="1975" xr:uid="{00000000-0005-0000-0000-000026090000}"/>
    <cellStyle name="Moneda 6 2 3 2 5 2" xfId="1976" xr:uid="{00000000-0005-0000-0000-000027090000}"/>
    <cellStyle name="Moneda 6 2 3 2 6" xfId="1977" xr:uid="{00000000-0005-0000-0000-000028090000}"/>
    <cellStyle name="Moneda 6 2 3 3" xfId="1978" xr:uid="{00000000-0005-0000-0000-000029090000}"/>
    <cellStyle name="Moneda 6 2 3 3 2" xfId="1979" xr:uid="{00000000-0005-0000-0000-00002A090000}"/>
    <cellStyle name="Moneda 6 2 3 3 2 2" xfId="1980" xr:uid="{00000000-0005-0000-0000-00002B090000}"/>
    <cellStyle name="Moneda 6 2 3 3 3" xfId="1981" xr:uid="{00000000-0005-0000-0000-00002C090000}"/>
    <cellStyle name="Moneda 6 2 3 3 3 2" xfId="1982" xr:uid="{00000000-0005-0000-0000-00002D090000}"/>
    <cellStyle name="Moneda 6 2 3 3 4" xfId="1983" xr:uid="{00000000-0005-0000-0000-00002E090000}"/>
    <cellStyle name="Moneda 6 2 3 3 4 2" xfId="1984" xr:uid="{00000000-0005-0000-0000-00002F090000}"/>
    <cellStyle name="Moneda 6 2 3 3 5" xfId="1985" xr:uid="{00000000-0005-0000-0000-000030090000}"/>
    <cellStyle name="Moneda 6 2 3 4" xfId="1986" xr:uid="{00000000-0005-0000-0000-000031090000}"/>
    <cellStyle name="Moneda 6 2 3 4 2" xfId="1987" xr:uid="{00000000-0005-0000-0000-000032090000}"/>
    <cellStyle name="Moneda 6 2 3 5" xfId="1988" xr:uid="{00000000-0005-0000-0000-000033090000}"/>
    <cellStyle name="Moneda 6 2 3 5 2" xfId="1989" xr:uid="{00000000-0005-0000-0000-000034090000}"/>
    <cellStyle name="Moneda 6 2 3 6" xfId="1990" xr:uid="{00000000-0005-0000-0000-000035090000}"/>
    <cellStyle name="Moneda 6 2 3 6 2" xfId="1991" xr:uid="{00000000-0005-0000-0000-000036090000}"/>
    <cellStyle name="Moneda 6 2 3 7" xfId="1992" xr:uid="{00000000-0005-0000-0000-000037090000}"/>
    <cellStyle name="Moneda 6 2 4" xfId="1993" xr:uid="{00000000-0005-0000-0000-000038090000}"/>
    <cellStyle name="Moneda 6 2 4 2" xfId="1994" xr:uid="{00000000-0005-0000-0000-000039090000}"/>
    <cellStyle name="Moneda 6 2 4 2 2" xfId="1995" xr:uid="{00000000-0005-0000-0000-00003A090000}"/>
    <cellStyle name="Moneda 6 2 4 2 2 2" xfId="1996" xr:uid="{00000000-0005-0000-0000-00003B090000}"/>
    <cellStyle name="Moneda 6 2 4 2 2 2 2" xfId="1997" xr:uid="{00000000-0005-0000-0000-00003C090000}"/>
    <cellStyle name="Moneda 6 2 4 2 2 3" xfId="1998" xr:uid="{00000000-0005-0000-0000-00003D090000}"/>
    <cellStyle name="Moneda 6 2 4 2 2 3 2" xfId="1999" xr:uid="{00000000-0005-0000-0000-00003E090000}"/>
    <cellStyle name="Moneda 6 2 4 2 2 4" xfId="2000" xr:uid="{00000000-0005-0000-0000-00003F090000}"/>
    <cellStyle name="Moneda 6 2 4 2 2 4 2" xfId="2001" xr:uid="{00000000-0005-0000-0000-000040090000}"/>
    <cellStyle name="Moneda 6 2 4 2 2 5" xfId="2002" xr:uid="{00000000-0005-0000-0000-000041090000}"/>
    <cellStyle name="Moneda 6 2 4 2 3" xfId="2003" xr:uid="{00000000-0005-0000-0000-000042090000}"/>
    <cellStyle name="Moneda 6 2 4 2 3 2" xfId="2004" xr:uid="{00000000-0005-0000-0000-000043090000}"/>
    <cellStyle name="Moneda 6 2 4 2 4" xfId="2005" xr:uid="{00000000-0005-0000-0000-000044090000}"/>
    <cellStyle name="Moneda 6 2 4 2 4 2" xfId="2006" xr:uid="{00000000-0005-0000-0000-000045090000}"/>
    <cellStyle name="Moneda 6 2 4 2 5" xfId="2007" xr:uid="{00000000-0005-0000-0000-000046090000}"/>
    <cellStyle name="Moneda 6 2 4 2 5 2" xfId="2008" xr:uid="{00000000-0005-0000-0000-000047090000}"/>
    <cellStyle name="Moneda 6 2 4 2 6" xfId="2009" xr:uid="{00000000-0005-0000-0000-000048090000}"/>
    <cellStyle name="Moneda 6 2 4 3" xfId="2010" xr:uid="{00000000-0005-0000-0000-000049090000}"/>
    <cellStyle name="Moneda 6 2 4 3 2" xfId="2011" xr:uid="{00000000-0005-0000-0000-00004A090000}"/>
    <cellStyle name="Moneda 6 2 4 3 2 2" xfId="2012" xr:uid="{00000000-0005-0000-0000-00004B090000}"/>
    <cellStyle name="Moneda 6 2 4 3 3" xfId="2013" xr:uid="{00000000-0005-0000-0000-00004C090000}"/>
    <cellStyle name="Moneda 6 2 4 3 3 2" xfId="2014" xr:uid="{00000000-0005-0000-0000-00004D090000}"/>
    <cellStyle name="Moneda 6 2 4 3 4" xfId="2015" xr:uid="{00000000-0005-0000-0000-00004E090000}"/>
    <cellStyle name="Moneda 6 2 4 3 4 2" xfId="2016" xr:uid="{00000000-0005-0000-0000-00004F090000}"/>
    <cellStyle name="Moneda 6 2 4 3 5" xfId="2017" xr:uid="{00000000-0005-0000-0000-000050090000}"/>
    <cellStyle name="Moneda 6 2 4 4" xfId="2018" xr:uid="{00000000-0005-0000-0000-000051090000}"/>
    <cellStyle name="Moneda 6 2 4 4 2" xfId="2019" xr:uid="{00000000-0005-0000-0000-000052090000}"/>
    <cellStyle name="Moneda 6 2 4 5" xfId="2020" xr:uid="{00000000-0005-0000-0000-000053090000}"/>
    <cellStyle name="Moneda 6 2 4 5 2" xfId="2021" xr:uid="{00000000-0005-0000-0000-000054090000}"/>
    <cellStyle name="Moneda 6 2 4 6" xfId="2022" xr:uid="{00000000-0005-0000-0000-000055090000}"/>
    <cellStyle name="Moneda 6 2 4 6 2" xfId="2023" xr:uid="{00000000-0005-0000-0000-000056090000}"/>
    <cellStyle name="Moneda 6 2 4 7" xfId="2024" xr:uid="{00000000-0005-0000-0000-000057090000}"/>
    <cellStyle name="Moneda 6 2 5" xfId="2025" xr:uid="{00000000-0005-0000-0000-000058090000}"/>
    <cellStyle name="Moneda 6 2 5 2" xfId="2026" xr:uid="{00000000-0005-0000-0000-000059090000}"/>
    <cellStyle name="Moneda 6 2 5 2 2" xfId="2027" xr:uid="{00000000-0005-0000-0000-00005A090000}"/>
    <cellStyle name="Moneda 6 2 5 2 2 2" xfId="2028" xr:uid="{00000000-0005-0000-0000-00005B090000}"/>
    <cellStyle name="Moneda 6 2 5 2 3" xfId="2029" xr:uid="{00000000-0005-0000-0000-00005C090000}"/>
    <cellStyle name="Moneda 6 2 5 2 3 2" xfId="2030" xr:uid="{00000000-0005-0000-0000-00005D090000}"/>
    <cellStyle name="Moneda 6 2 5 2 4" xfId="2031" xr:uid="{00000000-0005-0000-0000-00005E090000}"/>
    <cellStyle name="Moneda 6 2 5 2 4 2" xfId="2032" xr:uid="{00000000-0005-0000-0000-00005F090000}"/>
    <cellStyle name="Moneda 6 2 5 2 5" xfId="2033" xr:uid="{00000000-0005-0000-0000-000060090000}"/>
    <cellStyle name="Moneda 6 2 5 3" xfId="2034" xr:uid="{00000000-0005-0000-0000-000061090000}"/>
    <cellStyle name="Moneda 6 2 5 3 2" xfId="2035" xr:uid="{00000000-0005-0000-0000-000062090000}"/>
    <cellStyle name="Moneda 6 2 5 4" xfId="2036" xr:uid="{00000000-0005-0000-0000-000063090000}"/>
    <cellStyle name="Moneda 6 2 5 4 2" xfId="2037" xr:uid="{00000000-0005-0000-0000-000064090000}"/>
    <cellStyle name="Moneda 6 2 5 5" xfId="2038" xr:uid="{00000000-0005-0000-0000-000065090000}"/>
    <cellStyle name="Moneda 6 2 5 5 2" xfId="2039" xr:uid="{00000000-0005-0000-0000-000066090000}"/>
    <cellStyle name="Moneda 6 2 5 6" xfId="2040" xr:uid="{00000000-0005-0000-0000-000067090000}"/>
    <cellStyle name="Moneda 6 2 6" xfId="2041" xr:uid="{00000000-0005-0000-0000-000068090000}"/>
    <cellStyle name="Moneda 6 2 6 2" xfId="2042" xr:uid="{00000000-0005-0000-0000-000069090000}"/>
    <cellStyle name="Moneda 6 2 6 2 2" xfId="2043" xr:uid="{00000000-0005-0000-0000-00006A090000}"/>
    <cellStyle name="Moneda 6 2 6 3" xfId="2044" xr:uid="{00000000-0005-0000-0000-00006B090000}"/>
    <cellStyle name="Moneda 6 2 6 3 2" xfId="2045" xr:uid="{00000000-0005-0000-0000-00006C090000}"/>
    <cellStyle name="Moneda 6 2 6 4" xfId="2046" xr:uid="{00000000-0005-0000-0000-00006D090000}"/>
    <cellStyle name="Moneda 6 2 6 4 2" xfId="2047" xr:uid="{00000000-0005-0000-0000-00006E090000}"/>
    <cellStyle name="Moneda 6 2 6 5" xfId="2048" xr:uid="{00000000-0005-0000-0000-00006F090000}"/>
    <cellStyle name="Moneda 6 2 7" xfId="2049" xr:uid="{00000000-0005-0000-0000-000070090000}"/>
    <cellStyle name="Moneda 6 2 7 2" xfId="2050" xr:uid="{00000000-0005-0000-0000-000071090000}"/>
    <cellStyle name="Moneda 6 2 8" xfId="2051" xr:uid="{00000000-0005-0000-0000-000072090000}"/>
    <cellStyle name="Moneda 6 2 8 2" xfId="2052" xr:uid="{00000000-0005-0000-0000-000073090000}"/>
    <cellStyle name="Moneda 6 2 9" xfId="2053" xr:uid="{00000000-0005-0000-0000-000074090000}"/>
    <cellStyle name="Moneda 6 2 9 2" xfId="2054" xr:uid="{00000000-0005-0000-0000-000075090000}"/>
    <cellStyle name="Moneda 6 3" xfId="2055" xr:uid="{00000000-0005-0000-0000-000076090000}"/>
    <cellStyle name="Moneda 6 3 2" xfId="2056" xr:uid="{00000000-0005-0000-0000-000077090000}"/>
    <cellStyle name="Moneda 6 3 2 2" xfId="2057" xr:uid="{00000000-0005-0000-0000-000078090000}"/>
    <cellStyle name="Moneda 6 3 2 2 2" xfId="2058" xr:uid="{00000000-0005-0000-0000-000079090000}"/>
    <cellStyle name="Moneda 6 3 2 2 2 2" xfId="2059" xr:uid="{00000000-0005-0000-0000-00007A090000}"/>
    <cellStyle name="Moneda 6 3 2 2 3" xfId="2060" xr:uid="{00000000-0005-0000-0000-00007B090000}"/>
    <cellStyle name="Moneda 6 3 2 2 3 2" xfId="2061" xr:uid="{00000000-0005-0000-0000-00007C090000}"/>
    <cellStyle name="Moneda 6 3 2 2 4" xfId="2062" xr:uid="{00000000-0005-0000-0000-00007D090000}"/>
    <cellStyle name="Moneda 6 3 2 2 4 2" xfId="2063" xr:uid="{00000000-0005-0000-0000-00007E090000}"/>
    <cellStyle name="Moneda 6 3 2 2 5" xfId="2064" xr:uid="{00000000-0005-0000-0000-00007F090000}"/>
    <cellStyle name="Moneda 6 3 2 3" xfId="2065" xr:uid="{00000000-0005-0000-0000-000080090000}"/>
    <cellStyle name="Moneda 6 3 2 3 2" xfId="2066" xr:uid="{00000000-0005-0000-0000-000081090000}"/>
    <cellStyle name="Moneda 6 3 2 4" xfId="2067" xr:uid="{00000000-0005-0000-0000-000082090000}"/>
    <cellStyle name="Moneda 6 3 2 4 2" xfId="2068" xr:uid="{00000000-0005-0000-0000-000083090000}"/>
    <cellStyle name="Moneda 6 3 2 5" xfId="2069" xr:uid="{00000000-0005-0000-0000-000084090000}"/>
    <cellStyle name="Moneda 6 3 2 5 2" xfId="2070" xr:uid="{00000000-0005-0000-0000-000085090000}"/>
    <cellStyle name="Moneda 6 3 2 6" xfId="2071" xr:uid="{00000000-0005-0000-0000-000086090000}"/>
    <cellStyle name="Moneda 6 3 3" xfId="2072" xr:uid="{00000000-0005-0000-0000-000087090000}"/>
    <cellStyle name="Moneda 6 3 3 2" xfId="2073" xr:uid="{00000000-0005-0000-0000-000088090000}"/>
    <cellStyle name="Moneda 6 3 3 2 2" xfId="2074" xr:uid="{00000000-0005-0000-0000-000089090000}"/>
    <cellStyle name="Moneda 6 3 3 3" xfId="2075" xr:uid="{00000000-0005-0000-0000-00008A090000}"/>
    <cellStyle name="Moneda 6 3 3 3 2" xfId="2076" xr:uid="{00000000-0005-0000-0000-00008B090000}"/>
    <cellStyle name="Moneda 6 3 3 4" xfId="2077" xr:uid="{00000000-0005-0000-0000-00008C090000}"/>
    <cellStyle name="Moneda 6 3 3 4 2" xfId="2078" xr:uid="{00000000-0005-0000-0000-00008D090000}"/>
    <cellStyle name="Moneda 6 3 3 5" xfId="2079" xr:uid="{00000000-0005-0000-0000-00008E090000}"/>
    <cellStyle name="Moneda 6 3 4" xfId="2080" xr:uid="{00000000-0005-0000-0000-00008F090000}"/>
    <cellStyle name="Moneda 6 3 4 2" xfId="2081" xr:uid="{00000000-0005-0000-0000-000090090000}"/>
    <cellStyle name="Moneda 6 3 5" xfId="2082" xr:uid="{00000000-0005-0000-0000-000091090000}"/>
    <cellStyle name="Moneda 6 3 5 2" xfId="2083" xr:uid="{00000000-0005-0000-0000-000092090000}"/>
    <cellStyle name="Moneda 6 3 6" xfId="2084" xr:uid="{00000000-0005-0000-0000-000093090000}"/>
    <cellStyle name="Moneda 6 3 6 2" xfId="2085" xr:uid="{00000000-0005-0000-0000-000094090000}"/>
    <cellStyle name="Moneda 6 3 7" xfId="2086" xr:uid="{00000000-0005-0000-0000-000095090000}"/>
    <cellStyle name="Moneda 6 4" xfId="2087" xr:uid="{00000000-0005-0000-0000-000096090000}"/>
    <cellStyle name="Moneda 6 4 2" xfId="2088" xr:uid="{00000000-0005-0000-0000-000097090000}"/>
    <cellStyle name="Moneda 6 4 2 2" xfId="2089" xr:uid="{00000000-0005-0000-0000-000098090000}"/>
    <cellStyle name="Moneda 6 4 2 2 2" xfId="2090" xr:uid="{00000000-0005-0000-0000-000099090000}"/>
    <cellStyle name="Moneda 6 4 2 2 2 2" xfId="2091" xr:uid="{00000000-0005-0000-0000-00009A090000}"/>
    <cellStyle name="Moneda 6 4 2 2 3" xfId="2092" xr:uid="{00000000-0005-0000-0000-00009B090000}"/>
    <cellStyle name="Moneda 6 4 2 2 3 2" xfId="2093" xr:uid="{00000000-0005-0000-0000-00009C090000}"/>
    <cellStyle name="Moneda 6 4 2 2 4" xfId="2094" xr:uid="{00000000-0005-0000-0000-00009D090000}"/>
    <cellStyle name="Moneda 6 4 2 2 4 2" xfId="2095" xr:uid="{00000000-0005-0000-0000-00009E090000}"/>
    <cellStyle name="Moneda 6 4 2 2 5" xfId="2096" xr:uid="{00000000-0005-0000-0000-00009F090000}"/>
    <cellStyle name="Moneda 6 4 2 3" xfId="2097" xr:uid="{00000000-0005-0000-0000-0000A0090000}"/>
    <cellStyle name="Moneda 6 4 2 3 2" xfId="2098" xr:uid="{00000000-0005-0000-0000-0000A1090000}"/>
    <cellStyle name="Moneda 6 4 2 4" xfId="2099" xr:uid="{00000000-0005-0000-0000-0000A2090000}"/>
    <cellStyle name="Moneda 6 4 2 4 2" xfId="2100" xr:uid="{00000000-0005-0000-0000-0000A3090000}"/>
    <cellStyle name="Moneda 6 4 2 5" xfId="2101" xr:uid="{00000000-0005-0000-0000-0000A4090000}"/>
    <cellStyle name="Moneda 6 4 2 5 2" xfId="2102" xr:uid="{00000000-0005-0000-0000-0000A5090000}"/>
    <cellStyle name="Moneda 6 4 2 6" xfId="2103" xr:uid="{00000000-0005-0000-0000-0000A6090000}"/>
    <cellStyle name="Moneda 6 4 3" xfId="2104" xr:uid="{00000000-0005-0000-0000-0000A7090000}"/>
    <cellStyle name="Moneda 6 4 3 2" xfId="2105" xr:uid="{00000000-0005-0000-0000-0000A8090000}"/>
    <cellStyle name="Moneda 6 4 3 2 2" xfId="2106" xr:uid="{00000000-0005-0000-0000-0000A9090000}"/>
    <cellStyle name="Moneda 6 4 3 3" xfId="2107" xr:uid="{00000000-0005-0000-0000-0000AA090000}"/>
    <cellStyle name="Moneda 6 4 3 3 2" xfId="2108" xr:uid="{00000000-0005-0000-0000-0000AB090000}"/>
    <cellStyle name="Moneda 6 4 3 4" xfId="2109" xr:uid="{00000000-0005-0000-0000-0000AC090000}"/>
    <cellStyle name="Moneda 6 4 3 4 2" xfId="2110" xr:uid="{00000000-0005-0000-0000-0000AD090000}"/>
    <cellStyle name="Moneda 6 4 3 5" xfId="2111" xr:uid="{00000000-0005-0000-0000-0000AE090000}"/>
    <cellStyle name="Moneda 6 4 4" xfId="2112" xr:uid="{00000000-0005-0000-0000-0000AF090000}"/>
    <cellStyle name="Moneda 6 4 4 2" xfId="2113" xr:uid="{00000000-0005-0000-0000-0000B0090000}"/>
    <cellStyle name="Moneda 6 4 5" xfId="2114" xr:uid="{00000000-0005-0000-0000-0000B1090000}"/>
    <cellStyle name="Moneda 6 4 5 2" xfId="2115" xr:uid="{00000000-0005-0000-0000-0000B2090000}"/>
    <cellStyle name="Moneda 6 4 6" xfId="2116" xr:uid="{00000000-0005-0000-0000-0000B3090000}"/>
    <cellStyle name="Moneda 6 4 6 2" xfId="2117" xr:uid="{00000000-0005-0000-0000-0000B4090000}"/>
    <cellStyle name="Moneda 6 4 7" xfId="2118" xr:uid="{00000000-0005-0000-0000-0000B5090000}"/>
    <cellStyle name="Moneda 6 5" xfId="2119" xr:uid="{00000000-0005-0000-0000-0000B6090000}"/>
    <cellStyle name="Moneda 6 5 2" xfId="2120" xr:uid="{00000000-0005-0000-0000-0000B7090000}"/>
    <cellStyle name="Moneda 6 5 2 2" xfId="2121" xr:uid="{00000000-0005-0000-0000-0000B8090000}"/>
    <cellStyle name="Moneda 6 5 2 2 2" xfId="2122" xr:uid="{00000000-0005-0000-0000-0000B9090000}"/>
    <cellStyle name="Moneda 6 5 2 2 2 2" xfId="2123" xr:uid="{00000000-0005-0000-0000-0000BA090000}"/>
    <cellStyle name="Moneda 6 5 2 2 3" xfId="2124" xr:uid="{00000000-0005-0000-0000-0000BB090000}"/>
    <cellStyle name="Moneda 6 5 2 2 3 2" xfId="2125" xr:uid="{00000000-0005-0000-0000-0000BC090000}"/>
    <cellStyle name="Moneda 6 5 2 2 4" xfId="2126" xr:uid="{00000000-0005-0000-0000-0000BD090000}"/>
    <cellStyle name="Moneda 6 5 2 2 4 2" xfId="2127" xr:uid="{00000000-0005-0000-0000-0000BE090000}"/>
    <cellStyle name="Moneda 6 5 2 2 5" xfId="2128" xr:uid="{00000000-0005-0000-0000-0000BF090000}"/>
    <cellStyle name="Moneda 6 5 2 3" xfId="2129" xr:uid="{00000000-0005-0000-0000-0000C0090000}"/>
    <cellStyle name="Moneda 6 5 2 3 2" xfId="2130" xr:uid="{00000000-0005-0000-0000-0000C1090000}"/>
    <cellStyle name="Moneda 6 5 2 4" xfId="2131" xr:uid="{00000000-0005-0000-0000-0000C2090000}"/>
    <cellStyle name="Moneda 6 5 2 4 2" xfId="2132" xr:uid="{00000000-0005-0000-0000-0000C3090000}"/>
    <cellStyle name="Moneda 6 5 2 5" xfId="2133" xr:uid="{00000000-0005-0000-0000-0000C4090000}"/>
    <cellStyle name="Moneda 6 5 2 5 2" xfId="2134" xr:uid="{00000000-0005-0000-0000-0000C5090000}"/>
    <cellStyle name="Moneda 6 5 2 6" xfId="2135" xr:uid="{00000000-0005-0000-0000-0000C6090000}"/>
    <cellStyle name="Moneda 6 5 3" xfId="2136" xr:uid="{00000000-0005-0000-0000-0000C7090000}"/>
    <cellStyle name="Moneda 6 5 3 2" xfId="2137" xr:uid="{00000000-0005-0000-0000-0000C8090000}"/>
    <cellStyle name="Moneda 6 5 3 2 2" xfId="2138" xr:uid="{00000000-0005-0000-0000-0000C9090000}"/>
    <cellStyle name="Moneda 6 5 3 3" xfId="2139" xr:uid="{00000000-0005-0000-0000-0000CA090000}"/>
    <cellStyle name="Moneda 6 5 3 3 2" xfId="2140" xr:uid="{00000000-0005-0000-0000-0000CB090000}"/>
    <cellStyle name="Moneda 6 5 3 4" xfId="2141" xr:uid="{00000000-0005-0000-0000-0000CC090000}"/>
    <cellStyle name="Moneda 6 5 3 4 2" xfId="2142" xr:uid="{00000000-0005-0000-0000-0000CD090000}"/>
    <cellStyle name="Moneda 6 5 3 5" xfId="2143" xr:uid="{00000000-0005-0000-0000-0000CE090000}"/>
    <cellStyle name="Moneda 6 5 4" xfId="2144" xr:uid="{00000000-0005-0000-0000-0000CF090000}"/>
    <cellStyle name="Moneda 6 5 4 2" xfId="2145" xr:uid="{00000000-0005-0000-0000-0000D0090000}"/>
    <cellStyle name="Moneda 6 5 5" xfId="2146" xr:uid="{00000000-0005-0000-0000-0000D1090000}"/>
    <cellStyle name="Moneda 6 5 5 2" xfId="2147" xr:uid="{00000000-0005-0000-0000-0000D2090000}"/>
    <cellStyle name="Moneda 6 5 6" xfId="2148" xr:uid="{00000000-0005-0000-0000-0000D3090000}"/>
    <cellStyle name="Moneda 6 5 6 2" xfId="2149" xr:uid="{00000000-0005-0000-0000-0000D4090000}"/>
    <cellStyle name="Moneda 6 5 7" xfId="2150" xr:uid="{00000000-0005-0000-0000-0000D5090000}"/>
    <cellStyle name="Moneda 6 6" xfId="2151" xr:uid="{00000000-0005-0000-0000-0000D6090000}"/>
    <cellStyle name="Moneda 6 6 2" xfId="2152" xr:uid="{00000000-0005-0000-0000-0000D7090000}"/>
    <cellStyle name="Moneda 6 6 2 2" xfId="2153" xr:uid="{00000000-0005-0000-0000-0000D8090000}"/>
    <cellStyle name="Moneda 6 6 2 2 2" xfId="2154" xr:uid="{00000000-0005-0000-0000-0000D9090000}"/>
    <cellStyle name="Moneda 6 6 2 3" xfId="2155" xr:uid="{00000000-0005-0000-0000-0000DA090000}"/>
    <cellStyle name="Moneda 6 6 2 3 2" xfId="2156" xr:uid="{00000000-0005-0000-0000-0000DB090000}"/>
    <cellStyle name="Moneda 6 6 2 4" xfId="2157" xr:uid="{00000000-0005-0000-0000-0000DC090000}"/>
    <cellStyle name="Moneda 6 6 2 4 2" xfId="2158" xr:uid="{00000000-0005-0000-0000-0000DD090000}"/>
    <cellStyle name="Moneda 6 6 2 5" xfId="2159" xr:uid="{00000000-0005-0000-0000-0000DE090000}"/>
    <cellStyle name="Moneda 6 6 3" xfId="2160" xr:uid="{00000000-0005-0000-0000-0000DF090000}"/>
    <cellStyle name="Moneda 6 6 3 2" xfId="2161" xr:uid="{00000000-0005-0000-0000-0000E0090000}"/>
    <cellStyle name="Moneda 6 6 4" xfId="2162" xr:uid="{00000000-0005-0000-0000-0000E1090000}"/>
    <cellStyle name="Moneda 6 6 4 2" xfId="2163" xr:uid="{00000000-0005-0000-0000-0000E2090000}"/>
    <cellStyle name="Moneda 6 6 5" xfId="2164" xr:uid="{00000000-0005-0000-0000-0000E3090000}"/>
    <cellStyle name="Moneda 6 6 5 2" xfId="2165" xr:uid="{00000000-0005-0000-0000-0000E4090000}"/>
    <cellStyle name="Moneda 6 6 6" xfId="2166" xr:uid="{00000000-0005-0000-0000-0000E5090000}"/>
    <cellStyle name="Moneda 6 7" xfId="2167" xr:uid="{00000000-0005-0000-0000-0000E6090000}"/>
    <cellStyle name="Moneda 6 7 2" xfId="2168" xr:uid="{00000000-0005-0000-0000-0000E7090000}"/>
    <cellStyle name="Moneda 6 7 2 2" xfId="2169" xr:uid="{00000000-0005-0000-0000-0000E8090000}"/>
    <cellStyle name="Moneda 6 7 3" xfId="2170" xr:uid="{00000000-0005-0000-0000-0000E9090000}"/>
    <cellStyle name="Moneda 6 7 3 2" xfId="2171" xr:uid="{00000000-0005-0000-0000-0000EA090000}"/>
    <cellStyle name="Moneda 6 7 4" xfId="2172" xr:uid="{00000000-0005-0000-0000-0000EB090000}"/>
    <cellStyle name="Moneda 6 7 4 2" xfId="2173" xr:uid="{00000000-0005-0000-0000-0000EC090000}"/>
    <cellStyle name="Moneda 6 7 5" xfId="2174" xr:uid="{00000000-0005-0000-0000-0000ED090000}"/>
    <cellStyle name="Moneda 6 8" xfId="2175" xr:uid="{00000000-0005-0000-0000-0000EE090000}"/>
    <cellStyle name="Moneda 6 8 2" xfId="2176" xr:uid="{00000000-0005-0000-0000-0000EF090000}"/>
    <cellStyle name="Moneda 6 9" xfId="2177" xr:uid="{00000000-0005-0000-0000-0000F0090000}"/>
    <cellStyle name="Moneda 6 9 2" xfId="2178" xr:uid="{00000000-0005-0000-0000-0000F1090000}"/>
    <cellStyle name="Moneda 60" xfId="3250" xr:uid="{71BFA497-E8C6-4180-A5DB-C942FD32954F}"/>
    <cellStyle name="Moneda 61" xfId="3300" xr:uid="{5AF7970A-683E-476F-92E7-16F907F373DD}"/>
    <cellStyle name="Moneda 62" xfId="3643" xr:uid="{9CAD3340-9C6E-471C-ABB8-3336AAFEFEFB}"/>
    <cellStyle name="Moneda 63" xfId="3645" xr:uid="{B450F28F-5251-4038-9D4B-AA020A0C2615}"/>
    <cellStyle name="Moneda 7" xfId="2179" xr:uid="{00000000-0005-0000-0000-0000F2090000}"/>
    <cellStyle name="Moneda 7 10" xfId="2180" xr:uid="{00000000-0005-0000-0000-0000F3090000}"/>
    <cellStyle name="Moneda 7 10 2" xfId="2181" xr:uid="{00000000-0005-0000-0000-0000F4090000}"/>
    <cellStyle name="Moneda 7 11" xfId="2182" xr:uid="{00000000-0005-0000-0000-0000F5090000}"/>
    <cellStyle name="Moneda 7 12" xfId="2183" xr:uid="{00000000-0005-0000-0000-0000F6090000}"/>
    <cellStyle name="Moneda 7 2" xfId="2184" xr:uid="{00000000-0005-0000-0000-0000F7090000}"/>
    <cellStyle name="Moneda 7 2 10" xfId="2185" xr:uid="{00000000-0005-0000-0000-0000F8090000}"/>
    <cellStyle name="Moneda 7 2 11" xfId="2186" xr:uid="{00000000-0005-0000-0000-0000F9090000}"/>
    <cellStyle name="Moneda 7 2 2" xfId="2187" xr:uid="{00000000-0005-0000-0000-0000FA090000}"/>
    <cellStyle name="Moneda 7 2 2 2" xfId="2188" xr:uid="{00000000-0005-0000-0000-0000FB090000}"/>
    <cellStyle name="Moneda 7 2 2 2 2" xfId="2189" xr:uid="{00000000-0005-0000-0000-0000FC090000}"/>
    <cellStyle name="Moneda 7 2 2 2 2 2" xfId="2190" xr:uid="{00000000-0005-0000-0000-0000FD090000}"/>
    <cellStyle name="Moneda 7 2 2 2 2 2 2" xfId="2191" xr:uid="{00000000-0005-0000-0000-0000FE090000}"/>
    <cellStyle name="Moneda 7 2 2 2 2 3" xfId="2192" xr:uid="{00000000-0005-0000-0000-0000FF090000}"/>
    <cellStyle name="Moneda 7 2 2 2 2 3 2" xfId="2193" xr:uid="{00000000-0005-0000-0000-0000000A0000}"/>
    <cellStyle name="Moneda 7 2 2 2 2 4" xfId="2194" xr:uid="{00000000-0005-0000-0000-0000010A0000}"/>
    <cellStyle name="Moneda 7 2 2 2 2 4 2" xfId="2195" xr:uid="{00000000-0005-0000-0000-0000020A0000}"/>
    <cellStyle name="Moneda 7 2 2 2 2 5" xfId="2196" xr:uid="{00000000-0005-0000-0000-0000030A0000}"/>
    <cellStyle name="Moneda 7 2 2 2 3" xfId="2197" xr:uid="{00000000-0005-0000-0000-0000040A0000}"/>
    <cellStyle name="Moneda 7 2 2 2 3 2" xfId="2198" xr:uid="{00000000-0005-0000-0000-0000050A0000}"/>
    <cellStyle name="Moneda 7 2 2 2 4" xfId="2199" xr:uid="{00000000-0005-0000-0000-0000060A0000}"/>
    <cellStyle name="Moneda 7 2 2 2 4 2" xfId="2200" xr:uid="{00000000-0005-0000-0000-0000070A0000}"/>
    <cellStyle name="Moneda 7 2 2 2 5" xfId="2201" xr:uid="{00000000-0005-0000-0000-0000080A0000}"/>
    <cellStyle name="Moneda 7 2 2 2 5 2" xfId="2202" xr:uid="{00000000-0005-0000-0000-0000090A0000}"/>
    <cellStyle name="Moneda 7 2 2 2 6" xfId="2203" xr:uid="{00000000-0005-0000-0000-00000A0A0000}"/>
    <cellStyle name="Moneda 7 2 2 3" xfId="2204" xr:uid="{00000000-0005-0000-0000-00000B0A0000}"/>
    <cellStyle name="Moneda 7 2 2 3 2" xfId="2205" xr:uid="{00000000-0005-0000-0000-00000C0A0000}"/>
    <cellStyle name="Moneda 7 2 2 3 2 2" xfId="2206" xr:uid="{00000000-0005-0000-0000-00000D0A0000}"/>
    <cellStyle name="Moneda 7 2 2 3 3" xfId="2207" xr:uid="{00000000-0005-0000-0000-00000E0A0000}"/>
    <cellStyle name="Moneda 7 2 2 3 3 2" xfId="2208" xr:uid="{00000000-0005-0000-0000-00000F0A0000}"/>
    <cellStyle name="Moneda 7 2 2 3 4" xfId="2209" xr:uid="{00000000-0005-0000-0000-0000100A0000}"/>
    <cellStyle name="Moneda 7 2 2 3 4 2" xfId="2210" xr:uid="{00000000-0005-0000-0000-0000110A0000}"/>
    <cellStyle name="Moneda 7 2 2 3 5" xfId="2211" xr:uid="{00000000-0005-0000-0000-0000120A0000}"/>
    <cellStyle name="Moneda 7 2 2 4" xfId="2212" xr:uid="{00000000-0005-0000-0000-0000130A0000}"/>
    <cellStyle name="Moneda 7 2 2 4 2" xfId="2213" xr:uid="{00000000-0005-0000-0000-0000140A0000}"/>
    <cellStyle name="Moneda 7 2 2 5" xfId="2214" xr:uid="{00000000-0005-0000-0000-0000150A0000}"/>
    <cellStyle name="Moneda 7 2 2 5 2" xfId="2215" xr:uid="{00000000-0005-0000-0000-0000160A0000}"/>
    <cellStyle name="Moneda 7 2 2 6" xfId="2216" xr:uid="{00000000-0005-0000-0000-0000170A0000}"/>
    <cellStyle name="Moneda 7 2 2 6 2" xfId="2217" xr:uid="{00000000-0005-0000-0000-0000180A0000}"/>
    <cellStyle name="Moneda 7 2 2 7" xfId="2218" xr:uid="{00000000-0005-0000-0000-0000190A0000}"/>
    <cellStyle name="Moneda 7 2 3" xfId="2219" xr:uid="{00000000-0005-0000-0000-00001A0A0000}"/>
    <cellStyle name="Moneda 7 2 3 2" xfId="2220" xr:uid="{00000000-0005-0000-0000-00001B0A0000}"/>
    <cellStyle name="Moneda 7 2 3 2 2" xfId="2221" xr:uid="{00000000-0005-0000-0000-00001C0A0000}"/>
    <cellStyle name="Moneda 7 2 3 2 2 2" xfId="2222" xr:uid="{00000000-0005-0000-0000-00001D0A0000}"/>
    <cellStyle name="Moneda 7 2 3 2 2 2 2" xfId="2223" xr:uid="{00000000-0005-0000-0000-00001E0A0000}"/>
    <cellStyle name="Moneda 7 2 3 2 2 3" xfId="2224" xr:uid="{00000000-0005-0000-0000-00001F0A0000}"/>
    <cellStyle name="Moneda 7 2 3 2 2 3 2" xfId="2225" xr:uid="{00000000-0005-0000-0000-0000200A0000}"/>
    <cellStyle name="Moneda 7 2 3 2 2 4" xfId="2226" xr:uid="{00000000-0005-0000-0000-0000210A0000}"/>
    <cellStyle name="Moneda 7 2 3 2 2 4 2" xfId="2227" xr:uid="{00000000-0005-0000-0000-0000220A0000}"/>
    <cellStyle name="Moneda 7 2 3 2 2 5" xfId="2228" xr:uid="{00000000-0005-0000-0000-0000230A0000}"/>
    <cellStyle name="Moneda 7 2 3 2 3" xfId="2229" xr:uid="{00000000-0005-0000-0000-0000240A0000}"/>
    <cellStyle name="Moneda 7 2 3 2 3 2" xfId="2230" xr:uid="{00000000-0005-0000-0000-0000250A0000}"/>
    <cellStyle name="Moneda 7 2 3 2 4" xfId="2231" xr:uid="{00000000-0005-0000-0000-0000260A0000}"/>
    <cellStyle name="Moneda 7 2 3 2 4 2" xfId="2232" xr:uid="{00000000-0005-0000-0000-0000270A0000}"/>
    <cellStyle name="Moneda 7 2 3 2 5" xfId="2233" xr:uid="{00000000-0005-0000-0000-0000280A0000}"/>
    <cellStyle name="Moneda 7 2 3 2 5 2" xfId="2234" xr:uid="{00000000-0005-0000-0000-0000290A0000}"/>
    <cellStyle name="Moneda 7 2 3 2 6" xfId="2235" xr:uid="{00000000-0005-0000-0000-00002A0A0000}"/>
    <cellStyle name="Moneda 7 2 3 3" xfId="2236" xr:uid="{00000000-0005-0000-0000-00002B0A0000}"/>
    <cellStyle name="Moneda 7 2 3 3 2" xfId="2237" xr:uid="{00000000-0005-0000-0000-00002C0A0000}"/>
    <cellStyle name="Moneda 7 2 3 3 2 2" xfId="2238" xr:uid="{00000000-0005-0000-0000-00002D0A0000}"/>
    <cellStyle name="Moneda 7 2 3 3 3" xfId="2239" xr:uid="{00000000-0005-0000-0000-00002E0A0000}"/>
    <cellStyle name="Moneda 7 2 3 3 3 2" xfId="2240" xr:uid="{00000000-0005-0000-0000-00002F0A0000}"/>
    <cellStyle name="Moneda 7 2 3 3 4" xfId="2241" xr:uid="{00000000-0005-0000-0000-0000300A0000}"/>
    <cellStyle name="Moneda 7 2 3 3 4 2" xfId="2242" xr:uid="{00000000-0005-0000-0000-0000310A0000}"/>
    <cellStyle name="Moneda 7 2 3 3 5" xfId="2243" xr:uid="{00000000-0005-0000-0000-0000320A0000}"/>
    <cellStyle name="Moneda 7 2 3 4" xfId="2244" xr:uid="{00000000-0005-0000-0000-0000330A0000}"/>
    <cellStyle name="Moneda 7 2 3 4 2" xfId="2245" xr:uid="{00000000-0005-0000-0000-0000340A0000}"/>
    <cellStyle name="Moneda 7 2 3 5" xfId="2246" xr:uid="{00000000-0005-0000-0000-0000350A0000}"/>
    <cellStyle name="Moneda 7 2 3 5 2" xfId="2247" xr:uid="{00000000-0005-0000-0000-0000360A0000}"/>
    <cellStyle name="Moneda 7 2 3 6" xfId="2248" xr:uid="{00000000-0005-0000-0000-0000370A0000}"/>
    <cellStyle name="Moneda 7 2 3 6 2" xfId="2249" xr:uid="{00000000-0005-0000-0000-0000380A0000}"/>
    <cellStyle name="Moneda 7 2 3 7" xfId="2250" xr:uid="{00000000-0005-0000-0000-0000390A0000}"/>
    <cellStyle name="Moneda 7 2 4" xfId="2251" xr:uid="{00000000-0005-0000-0000-00003A0A0000}"/>
    <cellStyle name="Moneda 7 2 4 2" xfId="2252" xr:uid="{00000000-0005-0000-0000-00003B0A0000}"/>
    <cellStyle name="Moneda 7 2 4 2 2" xfId="2253" xr:uid="{00000000-0005-0000-0000-00003C0A0000}"/>
    <cellStyle name="Moneda 7 2 4 2 2 2" xfId="2254" xr:uid="{00000000-0005-0000-0000-00003D0A0000}"/>
    <cellStyle name="Moneda 7 2 4 2 2 2 2" xfId="2255" xr:uid="{00000000-0005-0000-0000-00003E0A0000}"/>
    <cellStyle name="Moneda 7 2 4 2 2 3" xfId="2256" xr:uid="{00000000-0005-0000-0000-00003F0A0000}"/>
    <cellStyle name="Moneda 7 2 4 2 2 3 2" xfId="2257" xr:uid="{00000000-0005-0000-0000-0000400A0000}"/>
    <cellStyle name="Moneda 7 2 4 2 2 4" xfId="2258" xr:uid="{00000000-0005-0000-0000-0000410A0000}"/>
    <cellStyle name="Moneda 7 2 4 2 2 4 2" xfId="2259" xr:uid="{00000000-0005-0000-0000-0000420A0000}"/>
    <cellStyle name="Moneda 7 2 4 2 2 5" xfId="2260" xr:uid="{00000000-0005-0000-0000-0000430A0000}"/>
    <cellStyle name="Moneda 7 2 4 2 3" xfId="2261" xr:uid="{00000000-0005-0000-0000-0000440A0000}"/>
    <cellStyle name="Moneda 7 2 4 2 3 2" xfId="2262" xr:uid="{00000000-0005-0000-0000-0000450A0000}"/>
    <cellStyle name="Moneda 7 2 4 2 4" xfId="2263" xr:uid="{00000000-0005-0000-0000-0000460A0000}"/>
    <cellStyle name="Moneda 7 2 4 2 4 2" xfId="2264" xr:uid="{00000000-0005-0000-0000-0000470A0000}"/>
    <cellStyle name="Moneda 7 2 4 2 5" xfId="2265" xr:uid="{00000000-0005-0000-0000-0000480A0000}"/>
    <cellStyle name="Moneda 7 2 4 2 5 2" xfId="2266" xr:uid="{00000000-0005-0000-0000-0000490A0000}"/>
    <cellStyle name="Moneda 7 2 4 2 6" xfId="2267" xr:uid="{00000000-0005-0000-0000-00004A0A0000}"/>
    <cellStyle name="Moneda 7 2 4 3" xfId="2268" xr:uid="{00000000-0005-0000-0000-00004B0A0000}"/>
    <cellStyle name="Moneda 7 2 4 3 2" xfId="2269" xr:uid="{00000000-0005-0000-0000-00004C0A0000}"/>
    <cellStyle name="Moneda 7 2 4 3 2 2" xfId="2270" xr:uid="{00000000-0005-0000-0000-00004D0A0000}"/>
    <cellStyle name="Moneda 7 2 4 3 3" xfId="2271" xr:uid="{00000000-0005-0000-0000-00004E0A0000}"/>
    <cellStyle name="Moneda 7 2 4 3 3 2" xfId="2272" xr:uid="{00000000-0005-0000-0000-00004F0A0000}"/>
    <cellStyle name="Moneda 7 2 4 3 4" xfId="2273" xr:uid="{00000000-0005-0000-0000-0000500A0000}"/>
    <cellStyle name="Moneda 7 2 4 3 4 2" xfId="2274" xr:uid="{00000000-0005-0000-0000-0000510A0000}"/>
    <cellStyle name="Moneda 7 2 4 3 5" xfId="2275" xr:uid="{00000000-0005-0000-0000-0000520A0000}"/>
    <cellStyle name="Moneda 7 2 4 4" xfId="2276" xr:uid="{00000000-0005-0000-0000-0000530A0000}"/>
    <cellStyle name="Moneda 7 2 4 4 2" xfId="2277" xr:uid="{00000000-0005-0000-0000-0000540A0000}"/>
    <cellStyle name="Moneda 7 2 4 5" xfId="2278" xr:uid="{00000000-0005-0000-0000-0000550A0000}"/>
    <cellStyle name="Moneda 7 2 4 5 2" xfId="2279" xr:uid="{00000000-0005-0000-0000-0000560A0000}"/>
    <cellStyle name="Moneda 7 2 4 6" xfId="2280" xr:uid="{00000000-0005-0000-0000-0000570A0000}"/>
    <cellStyle name="Moneda 7 2 4 6 2" xfId="2281" xr:uid="{00000000-0005-0000-0000-0000580A0000}"/>
    <cellStyle name="Moneda 7 2 4 7" xfId="2282" xr:uid="{00000000-0005-0000-0000-0000590A0000}"/>
    <cellStyle name="Moneda 7 2 5" xfId="2283" xr:uid="{00000000-0005-0000-0000-00005A0A0000}"/>
    <cellStyle name="Moneda 7 2 5 2" xfId="2284" xr:uid="{00000000-0005-0000-0000-00005B0A0000}"/>
    <cellStyle name="Moneda 7 2 5 2 2" xfId="2285" xr:uid="{00000000-0005-0000-0000-00005C0A0000}"/>
    <cellStyle name="Moneda 7 2 5 2 2 2" xfId="2286" xr:uid="{00000000-0005-0000-0000-00005D0A0000}"/>
    <cellStyle name="Moneda 7 2 5 2 3" xfId="2287" xr:uid="{00000000-0005-0000-0000-00005E0A0000}"/>
    <cellStyle name="Moneda 7 2 5 2 3 2" xfId="2288" xr:uid="{00000000-0005-0000-0000-00005F0A0000}"/>
    <cellStyle name="Moneda 7 2 5 2 4" xfId="2289" xr:uid="{00000000-0005-0000-0000-0000600A0000}"/>
    <cellStyle name="Moneda 7 2 5 2 4 2" xfId="2290" xr:uid="{00000000-0005-0000-0000-0000610A0000}"/>
    <cellStyle name="Moneda 7 2 5 2 5" xfId="2291" xr:uid="{00000000-0005-0000-0000-0000620A0000}"/>
    <cellStyle name="Moneda 7 2 5 3" xfId="2292" xr:uid="{00000000-0005-0000-0000-0000630A0000}"/>
    <cellStyle name="Moneda 7 2 5 3 2" xfId="2293" xr:uid="{00000000-0005-0000-0000-0000640A0000}"/>
    <cellStyle name="Moneda 7 2 5 4" xfId="2294" xr:uid="{00000000-0005-0000-0000-0000650A0000}"/>
    <cellStyle name="Moneda 7 2 5 4 2" xfId="2295" xr:uid="{00000000-0005-0000-0000-0000660A0000}"/>
    <cellStyle name="Moneda 7 2 5 5" xfId="2296" xr:uid="{00000000-0005-0000-0000-0000670A0000}"/>
    <cellStyle name="Moneda 7 2 5 5 2" xfId="2297" xr:uid="{00000000-0005-0000-0000-0000680A0000}"/>
    <cellStyle name="Moneda 7 2 5 6" xfId="2298" xr:uid="{00000000-0005-0000-0000-0000690A0000}"/>
    <cellStyle name="Moneda 7 2 6" xfId="2299" xr:uid="{00000000-0005-0000-0000-00006A0A0000}"/>
    <cellStyle name="Moneda 7 2 6 2" xfId="2300" xr:uid="{00000000-0005-0000-0000-00006B0A0000}"/>
    <cellStyle name="Moneda 7 2 6 2 2" xfId="2301" xr:uid="{00000000-0005-0000-0000-00006C0A0000}"/>
    <cellStyle name="Moneda 7 2 6 3" xfId="2302" xr:uid="{00000000-0005-0000-0000-00006D0A0000}"/>
    <cellStyle name="Moneda 7 2 6 3 2" xfId="2303" xr:uid="{00000000-0005-0000-0000-00006E0A0000}"/>
    <cellStyle name="Moneda 7 2 6 4" xfId="2304" xr:uid="{00000000-0005-0000-0000-00006F0A0000}"/>
    <cellStyle name="Moneda 7 2 6 4 2" xfId="2305" xr:uid="{00000000-0005-0000-0000-0000700A0000}"/>
    <cellStyle name="Moneda 7 2 6 5" xfId="2306" xr:uid="{00000000-0005-0000-0000-0000710A0000}"/>
    <cellStyle name="Moneda 7 2 7" xfId="2307" xr:uid="{00000000-0005-0000-0000-0000720A0000}"/>
    <cellStyle name="Moneda 7 2 7 2" xfId="2308" xr:uid="{00000000-0005-0000-0000-0000730A0000}"/>
    <cellStyle name="Moneda 7 2 8" xfId="2309" xr:uid="{00000000-0005-0000-0000-0000740A0000}"/>
    <cellStyle name="Moneda 7 2 8 2" xfId="2310" xr:uid="{00000000-0005-0000-0000-0000750A0000}"/>
    <cellStyle name="Moneda 7 2 9" xfId="2311" xr:uid="{00000000-0005-0000-0000-0000760A0000}"/>
    <cellStyle name="Moneda 7 2 9 2" xfId="2312" xr:uid="{00000000-0005-0000-0000-0000770A0000}"/>
    <cellStyle name="Moneda 7 3" xfId="2313" xr:uid="{00000000-0005-0000-0000-0000780A0000}"/>
    <cellStyle name="Moneda 7 3 2" xfId="2314" xr:uid="{00000000-0005-0000-0000-0000790A0000}"/>
    <cellStyle name="Moneda 7 3 2 2" xfId="2315" xr:uid="{00000000-0005-0000-0000-00007A0A0000}"/>
    <cellStyle name="Moneda 7 3 2 2 2" xfId="2316" xr:uid="{00000000-0005-0000-0000-00007B0A0000}"/>
    <cellStyle name="Moneda 7 3 2 2 2 2" xfId="2317" xr:uid="{00000000-0005-0000-0000-00007C0A0000}"/>
    <cellStyle name="Moneda 7 3 2 2 3" xfId="2318" xr:uid="{00000000-0005-0000-0000-00007D0A0000}"/>
    <cellStyle name="Moneda 7 3 2 2 3 2" xfId="2319" xr:uid="{00000000-0005-0000-0000-00007E0A0000}"/>
    <cellStyle name="Moneda 7 3 2 2 4" xfId="2320" xr:uid="{00000000-0005-0000-0000-00007F0A0000}"/>
    <cellStyle name="Moneda 7 3 2 2 4 2" xfId="2321" xr:uid="{00000000-0005-0000-0000-0000800A0000}"/>
    <cellStyle name="Moneda 7 3 2 2 5" xfId="2322" xr:uid="{00000000-0005-0000-0000-0000810A0000}"/>
    <cellStyle name="Moneda 7 3 2 3" xfId="2323" xr:uid="{00000000-0005-0000-0000-0000820A0000}"/>
    <cellStyle name="Moneda 7 3 2 3 2" xfId="2324" xr:uid="{00000000-0005-0000-0000-0000830A0000}"/>
    <cellStyle name="Moneda 7 3 2 4" xfId="2325" xr:uid="{00000000-0005-0000-0000-0000840A0000}"/>
    <cellStyle name="Moneda 7 3 2 4 2" xfId="2326" xr:uid="{00000000-0005-0000-0000-0000850A0000}"/>
    <cellStyle name="Moneda 7 3 2 5" xfId="2327" xr:uid="{00000000-0005-0000-0000-0000860A0000}"/>
    <cellStyle name="Moneda 7 3 2 5 2" xfId="2328" xr:uid="{00000000-0005-0000-0000-0000870A0000}"/>
    <cellStyle name="Moneda 7 3 2 6" xfId="2329" xr:uid="{00000000-0005-0000-0000-0000880A0000}"/>
    <cellStyle name="Moneda 7 3 3" xfId="2330" xr:uid="{00000000-0005-0000-0000-0000890A0000}"/>
    <cellStyle name="Moneda 7 3 3 2" xfId="2331" xr:uid="{00000000-0005-0000-0000-00008A0A0000}"/>
    <cellStyle name="Moneda 7 3 3 2 2" xfId="2332" xr:uid="{00000000-0005-0000-0000-00008B0A0000}"/>
    <cellStyle name="Moneda 7 3 3 3" xfId="2333" xr:uid="{00000000-0005-0000-0000-00008C0A0000}"/>
    <cellStyle name="Moneda 7 3 3 3 2" xfId="2334" xr:uid="{00000000-0005-0000-0000-00008D0A0000}"/>
    <cellStyle name="Moneda 7 3 3 4" xfId="2335" xr:uid="{00000000-0005-0000-0000-00008E0A0000}"/>
    <cellStyle name="Moneda 7 3 3 4 2" xfId="2336" xr:uid="{00000000-0005-0000-0000-00008F0A0000}"/>
    <cellStyle name="Moneda 7 3 3 5" xfId="2337" xr:uid="{00000000-0005-0000-0000-0000900A0000}"/>
    <cellStyle name="Moneda 7 3 4" xfId="2338" xr:uid="{00000000-0005-0000-0000-0000910A0000}"/>
    <cellStyle name="Moneda 7 3 4 2" xfId="2339" xr:uid="{00000000-0005-0000-0000-0000920A0000}"/>
    <cellStyle name="Moneda 7 3 5" xfId="2340" xr:uid="{00000000-0005-0000-0000-0000930A0000}"/>
    <cellStyle name="Moneda 7 3 5 2" xfId="2341" xr:uid="{00000000-0005-0000-0000-0000940A0000}"/>
    <cellStyle name="Moneda 7 3 6" xfId="2342" xr:uid="{00000000-0005-0000-0000-0000950A0000}"/>
    <cellStyle name="Moneda 7 3 6 2" xfId="2343" xr:uid="{00000000-0005-0000-0000-0000960A0000}"/>
    <cellStyle name="Moneda 7 3 7" xfId="2344" xr:uid="{00000000-0005-0000-0000-0000970A0000}"/>
    <cellStyle name="Moneda 7 4" xfId="2345" xr:uid="{00000000-0005-0000-0000-0000980A0000}"/>
    <cellStyle name="Moneda 7 4 2" xfId="2346" xr:uid="{00000000-0005-0000-0000-0000990A0000}"/>
    <cellStyle name="Moneda 7 4 2 2" xfId="2347" xr:uid="{00000000-0005-0000-0000-00009A0A0000}"/>
    <cellStyle name="Moneda 7 4 2 2 2" xfId="2348" xr:uid="{00000000-0005-0000-0000-00009B0A0000}"/>
    <cellStyle name="Moneda 7 4 2 2 2 2" xfId="2349" xr:uid="{00000000-0005-0000-0000-00009C0A0000}"/>
    <cellStyle name="Moneda 7 4 2 2 3" xfId="2350" xr:uid="{00000000-0005-0000-0000-00009D0A0000}"/>
    <cellStyle name="Moneda 7 4 2 2 3 2" xfId="2351" xr:uid="{00000000-0005-0000-0000-00009E0A0000}"/>
    <cellStyle name="Moneda 7 4 2 2 4" xfId="2352" xr:uid="{00000000-0005-0000-0000-00009F0A0000}"/>
    <cellStyle name="Moneda 7 4 2 2 4 2" xfId="2353" xr:uid="{00000000-0005-0000-0000-0000A00A0000}"/>
    <cellStyle name="Moneda 7 4 2 2 5" xfId="2354" xr:uid="{00000000-0005-0000-0000-0000A10A0000}"/>
    <cellStyle name="Moneda 7 4 2 3" xfId="2355" xr:uid="{00000000-0005-0000-0000-0000A20A0000}"/>
    <cellStyle name="Moneda 7 4 2 3 2" xfId="2356" xr:uid="{00000000-0005-0000-0000-0000A30A0000}"/>
    <cellStyle name="Moneda 7 4 2 4" xfId="2357" xr:uid="{00000000-0005-0000-0000-0000A40A0000}"/>
    <cellStyle name="Moneda 7 4 2 4 2" xfId="2358" xr:uid="{00000000-0005-0000-0000-0000A50A0000}"/>
    <cellStyle name="Moneda 7 4 2 5" xfId="2359" xr:uid="{00000000-0005-0000-0000-0000A60A0000}"/>
    <cellStyle name="Moneda 7 4 2 5 2" xfId="2360" xr:uid="{00000000-0005-0000-0000-0000A70A0000}"/>
    <cellStyle name="Moneda 7 4 2 6" xfId="2361" xr:uid="{00000000-0005-0000-0000-0000A80A0000}"/>
    <cellStyle name="Moneda 7 4 3" xfId="2362" xr:uid="{00000000-0005-0000-0000-0000A90A0000}"/>
    <cellStyle name="Moneda 7 4 3 2" xfId="2363" xr:uid="{00000000-0005-0000-0000-0000AA0A0000}"/>
    <cellStyle name="Moneda 7 4 3 2 2" xfId="2364" xr:uid="{00000000-0005-0000-0000-0000AB0A0000}"/>
    <cellStyle name="Moneda 7 4 3 3" xfId="2365" xr:uid="{00000000-0005-0000-0000-0000AC0A0000}"/>
    <cellStyle name="Moneda 7 4 3 3 2" xfId="2366" xr:uid="{00000000-0005-0000-0000-0000AD0A0000}"/>
    <cellStyle name="Moneda 7 4 3 4" xfId="2367" xr:uid="{00000000-0005-0000-0000-0000AE0A0000}"/>
    <cellStyle name="Moneda 7 4 3 4 2" xfId="2368" xr:uid="{00000000-0005-0000-0000-0000AF0A0000}"/>
    <cellStyle name="Moneda 7 4 3 5" xfId="2369" xr:uid="{00000000-0005-0000-0000-0000B00A0000}"/>
    <cellStyle name="Moneda 7 4 4" xfId="2370" xr:uid="{00000000-0005-0000-0000-0000B10A0000}"/>
    <cellStyle name="Moneda 7 4 4 2" xfId="2371" xr:uid="{00000000-0005-0000-0000-0000B20A0000}"/>
    <cellStyle name="Moneda 7 4 5" xfId="2372" xr:uid="{00000000-0005-0000-0000-0000B30A0000}"/>
    <cellStyle name="Moneda 7 4 5 2" xfId="2373" xr:uid="{00000000-0005-0000-0000-0000B40A0000}"/>
    <cellStyle name="Moneda 7 4 6" xfId="2374" xr:uid="{00000000-0005-0000-0000-0000B50A0000}"/>
    <cellStyle name="Moneda 7 4 6 2" xfId="2375" xr:uid="{00000000-0005-0000-0000-0000B60A0000}"/>
    <cellStyle name="Moneda 7 4 7" xfId="2376" xr:uid="{00000000-0005-0000-0000-0000B70A0000}"/>
    <cellStyle name="Moneda 7 5" xfId="2377" xr:uid="{00000000-0005-0000-0000-0000B80A0000}"/>
    <cellStyle name="Moneda 7 5 2" xfId="2378" xr:uid="{00000000-0005-0000-0000-0000B90A0000}"/>
    <cellStyle name="Moneda 7 5 2 2" xfId="2379" xr:uid="{00000000-0005-0000-0000-0000BA0A0000}"/>
    <cellStyle name="Moneda 7 5 2 2 2" xfId="2380" xr:uid="{00000000-0005-0000-0000-0000BB0A0000}"/>
    <cellStyle name="Moneda 7 5 2 2 2 2" xfId="2381" xr:uid="{00000000-0005-0000-0000-0000BC0A0000}"/>
    <cellStyle name="Moneda 7 5 2 2 3" xfId="2382" xr:uid="{00000000-0005-0000-0000-0000BD0A0000}"/>
    <cellStyle name="Moneda 7 5 2 2 3 2" xfId="2383" xr:uid="{00000000-0005-0000-0000-0000BE0A0000}"/>
    <cellStyle name="Moneda 7 5 2 2 4" xfId="2384" xr:uid="{00000000-0005-0000-0000-0000BF0A0000}"/>
    <cellStyle name="Moneda 7 5 2 2 4 2" xfId="2385" xr:uid="{00000000-0005-0000-0000-0000C00A0000}"/>
    <cellStyle name="Moneda 7 5 2 2 5" xfId="2386" xr:uid="{00000000-0005-0000-0000-0000C10A0000}"/>
    <cellStyle name="Moneda 7 5 2 3" xfId="2387" xr:uid="{00000000-0005-0000-0000-0000C20A0000}"/>
    <cellStyle name="Moneda 7 5 2 3 2" xfId="2388" xr:uid="{00000000-0005-0000-0000-0000C30A0000}"/>
    <cellStyle name="Moneda 7 5 2 4" xfId="2389" xr:uid="{00000000-0005-0000-0000-0000C40A0000}"/>
    <cellStyle name="Moneda 7 5 2 4 2" xfId="2390" xr:uid="{00000000-0005-0000-0000-0000C50A0000}"/>
    <cellStyle name="Moneda 7 5 2 5" xfId="2391" xr:uid="{00000000-0005-0000-0000-0000C60A0000}"/>
    <cellStyle name="Moneda 7 5 2 5 2" xfId="2392" xr:uid="{00000000-0005-0000-0000-0000C70A0000}"/>
    <cellStyle name="Moneda 7 5 2 6" xfId="2393" xr:uid="{00000000-0005-0000-0000-0000C80A0000}"/>
    <cellStyle name="Moneda 7 5 3" xfId="2394" xr:uid="{00000000-0005-0000-0000-0000C90A0000}"/>
    <cellStyle name="Moneda 7 5 3 2" xfId="2395" xr:uid="{00000000-0005-0000-0000-0000CA0A0000}"/>
    <cellStyle name="Moneda 7 5 3 2 2" xfId="2396" xr:uid="{00000000-0005-0000-0000-0000CB0A0000}"/>
    <cellStyle name="Moneda 7 5 3 3" xfId="2397" xr:uid="{00000000-0005-0000-0000-0000CC0A0000}"/>
    <cellStyle name="Moneda 7 5 3 3 2" xfId="2398" xr:uid="{00000000-0005-0000-0000-0000CD0A0000}"/>
    <cellStyle name="Moneda 7 5 3 4" xfId="2399" xr:uid="{00000000-0005-0000-0000-0000CE0A0000}"/>
    <cellStyle name="Moneda 7 5 3 4 2" xfId="2400" xr:uid="{00000000-0005-0000-0000-0000CF0A0000}"/>
    <cellStyle name="Moneda 7 5 3 5" xfId="2401" xr:uid="{00000000-0005-0000-0000-0000D00A0000}"/>
    <cellStyle name="Moneda 7 5 4" xfId="2402" xr:uid="{00000000-0005-0000-0000-0000D10A0000}"/>
    <cellStyle name="Moneda 7 5 4 2" xfId="2403" xr:uid="{00000000-0005-0000-0000-0000D20A0000}"/>
    <cellStyle name="Moneda 7 5 5" xfId="2404" xr:uid="{00000000-0005-0000-0000-0000D30A0000}"/>
    <cellStyle name="Moneda 7 5 5 2" xfId="2405" xr:uid="{00000000-0005-0000-0000-0000D40A0000}"/>
    <cellStyle name="Moneda 7 5 6" xfId="2406" xr:uid="{00000000-0005-0000-0000-0000D50A0000}"/>
    <cellStyle name="Moneda 7 5 6 2" xfId="2407" xr:uid="{00000000-0005-0000-0000-0000D60A0000}"/>
    <cellStyle name="Moneda 7 5 7" xfId="2408" xr:uid="{00000000-0005-0000-0000-0000D70A0000}"/>
    <cellStyle name="Moneda 7 6" xfId="2409" xr:uid="{00000000-0005-0000-0000-0000D80A0000}"/>
    <cellStyle name="Moneda 7 6 2" xfId="2410" xr:uid="{00000000-0005-0000-0000-0000D90A0000}"/>
    <cellStyle name="Moneda 7 6 2 2" xfId="2411" xr:uid="{00000000-0005-0000-0000-0000DA0A0000}"/>
    <cellStyle name="Moneda 7 6 2 2 2" xfId="2412" xr:uid="{00000000-0005-0000-0000-0000DB0A0000}"/>
    <cellStyle name="Moneda 7 6 2 3" xfId="2413" xr:uid="{00000000-0005-0000-0000-0000DC0A0000}"/>
    <cellStyle name="Moneda 7 6 2 3 2" xfId="2414" xr:uid="{00000000-0005-0000-0000-0000DD0A0000}"/>
    <cellStyle name="Moneda 7 6 2 4" xfId="2415" xr:uid="{00000000-0005-0000-0000-0000DE0A0000}"/>
    <cellStyle name="Moneda 7 6 2 4 2" xfId="2416" xr:uid="{00000000-0005-0000-0000-0000DF0A0000}"/>
    <cellStyle name="Moneda 7 6 2 5" xfId="2417" xr:uid="{00000000-0005-0000-0000-0000E00A0000}"/>
    <cellStyle name="Moneda 7 6 3" xfId="2418" xr:uid="{00000000-0005-0000-0000-0000E10A0000}"/>
    <cellStyle name="Moneda 7 6 3 2" xfId="2419" xr:uid="{00000000-0005-0000-0000-0000E20A0000}"/>
    <cellStyle name="Moneda 7 6 4" xfId="2420" xr:uid="{00000000-0005-0000-0000-0000E30A0000}"/>
    <cellStyle name="Moneda 7 6 4 2" xfId="2421" xr:uid="{00000000-0005-0000-0000-0000E40A0000}"/>
    <cellStyle name="Moneda 7 6 5" xfId="2422" xr:uid="{00000000-0005-0000-0000-0000E50A0000}"/>
    <cellStyle name="Moneda 7 6 5 2" xfId="2423" xr:uid="{00000000-0005-0000-0000-0000E60A0000}"/>
    <cellStyle name="Moneda 7 6 6" xfId="2424" xr:uid="{00000000-0005-0000-0000-0000E70A0000}"/>
    <cellStyle name="Moneda 7 7" xfId="2425" xr:uid="{00000000-0005-0000-0000-0000E80A0000}"/>
    <cellStyle name="Moneda 7 7 2" xfId="2426" xr:uid="{00000000-0005-0000-0000-0000E90A0000}"/>
    <cellStyle name="Moneda 7 7 2 2" xfId="2427" xr:uid="{00000000-0005-0000-0000-0000EA0A0000}"/>
    <cellStyle name="Moneda 7 7 3" xfId="2428" xr:uid="{00000000-0005-0000-0000-0000EB0A0000}"/>
    <cellStyle name="Moneda 7 7 3 2" xfId="2429" xr:uid="{00000000-0005-0000-0000-0000EC0A0000}"/>
    <cellStyle name="Moneda 7 7 4" xfId="2430" xr:uid="{00000000-0005-0000-0000-0000ED0A0000}"/>
    <cellStyle name="Moneda 7 7 4 2" xfId="2431" xr:uid="{00000000-0005-0000-0000-0000EE0A0000}"/>
    <cellStyle name="Moneda 7 7 5" xfId="2432" xr:uid="{00000000-0005-0000-0000-0000EF0A0000}"/>
    <cellStyle name="Moneda 7 8" xfId="2433" xr:uid="{00000000-0005-0000-0000-0000F00A0000}"/>
    <cellStyle name="Moneda 7 8 2" xfId="2434" xr:uid="{00000000-0005-0000-0000-0000F10A0000}"/>
    <cellStyle name="Moneda 7 9" xfId="2435" xr:uid="{00000000-0005-0000-0000-0000F20A0000}"/>
    <cellStyle name="Moneda 7 9 2" xfId="2436" xr:uid="{00000000-0005-0000-0000-0000F30A0000}"/>
    <cellStyle name="Moneda 8" xfId="2437" xr:uid="{00000000-0005-0000-0000-0000F40A0000}"/>
    <cellStyle name="Moneda 8 10" xfId="2438" xr:uid="{00000000-0005-0000-0000-0000F50A0000}"/>
    <cellStyle name="Moneda 8 10 2" xfId="2439" xr:uid="{00000000-0005-0000-0000-0000F60A0000}"/>
    <cellStyle name="Moneda 8 11" xfId="2440" xr:uid="{00000000-0005-0000-0000-0000F70A0000}"/>
    <cellStyle name="Moneda 8 11 2" xfId="2441" xr:uid="{00000000-0005-0000-0000-0000F80A0000}"/>
    <cellStyle name="Moneda 8 12" xfId="2442" xr:uid="{00000000-0005-0000-0000-0000F90A0000}"/>
    <cellStyle name="Moneda 8 13" xfId="2443" xr:uid="{00000000-0005-0000-0000-0000FA0A0000}"/>
    <cellStyle name="Moneda 8 2" xfId="2444" xr:uid="{00000000-0005-0000-0000-0000FB0A0000}"/>
    <cellStyle name="Moneda 8 2 10" xfId="2445" xr:uid="{00000000-0005-0000-0000-0000FC0A0000}"/>
    <cellStyle name="Moneda 8 2 11" xfId="2446" xr:uid="{00000000-0005-0000-0000-0000FD0A0000}"/>
    <cellStyle name="Moneda 8 2 2" xfId="2447" xr:uid="{00000000-0005-0000-0000-0000FE0A0000}"/>
    <cellStyle name="Moneda 8 2 2 2" xfId="2448" xr:uid="{00000000-0005-0000-0000-0000FF0A0000}"/>
    <cellStyle name="Moneda 8 2 2 2 2" xfId="2449" xr:uid="{00000000-0005-0000-0000-0000000B0000}"/>
    <cellStyle name="Moneda 8 2 2 2 2 2" xfId="2450" xr:uid="{00000000-0005-0000-0000-0000010B0000}"/>
    <cellStyle name="Moneda 8 2 2 2 2 2 2" xfId="2451" xr:uid="{00000000-0005-0000-0000-0000020B0000}"/>
    <cellStyle name="Moneda 8 2 2 2 2 3" xfId="2452" xr:uid="{00000000-0005-0000-0000-0000030B0000}"/>
    <cellStyle name="Moneda 8 2 2 2 2 3 2" xfId="2453" xr:uid="{00000000-0005-0000-0000-0000040B0000}"/>
    <cellStyle name="Moneda 8 2 2 2 2 4" xfId="2454" xr:uid="{00000000-0005-0000-0000-0000050B0000}"/>
    <cellStyle name="Moneda 8 2 2 2 2 4 2" xfId="2455" xr:uid="{00000000-0005-0000-0000-0000060B0000}"/>
    <cellStyle name="Moneda 8 2 2 2 2 5" xfId="2456" xr:uid="{00000000-0005-0000-0000-0000070B0000}"/>
    <cellStyle name="Moneda 8 2 2 2 3" xfId="2457" xr:uid="{00000000-0005-0000-0000-0000080B0000}"/>
    <cellStyle name="Moneda 8 2 2 2 3 2" xfId="2458" xr:uid="{00000000-0005-0000-0000-0000090B0000}"/>
    <cellStyle name="Moneda 8 2 2 2 4" xfId="2459" xr:uid="{00000000-0005-0000-0000-00000A0B0000}"/>
    <cellStyle name="Moneda 8 2 2 2 4 2" xfId="2460" xr:uid="{00000000-0005-0000-0000-00000B0B0000}"/>
    <cellStyle name="Moneda 8 2 2 2 5" xfId="2461" xr:uid="{00000000-0005-0000-0000-00000C0B0000}"/>
    <cellStyle name="Moneda 8 2 2 2 5 2" xfId="2462" xr:uid="{00000000-0005-0000-0000-00000D0B0000}"/>
    <cellStyle name="Moneda 8 2 2 2 6" xfId="2463" xr:uid="{00000000-0005-0000-0000-00000E0B0000}"/>
    <cellStyle name="Moneda 8 2 2 3" xfId="2464" xr:uid="{00000000-0005-0000-0000-00000F0B0000}"/>
    <cellStyle name="Moneda 8 2 2 3 2" xfId="2465" xr:uid="{00000000-0005-0000-0000-0000100B0000}"/>
    <cellStyle name="Moneda 8 2 2 3 2 2" xfId="2466" xr:uid="{00000000-0005-0000-0000-0000110B0000}"/>
    <cellStyle name="Moneda 8 2 2 3 3" xfId="2467" xr:uid="{00000000-0005-0000-0000-0000120B0000}"/>
    <cellStyle name="Moneda 8 2 2 3 3 2" xfId="2468" xr:uid="{00000000-0005-0000-0000-0000130B0000}"/>
    <cellStyle name="Moneda 8 2 2 3 4" xfId="2469" xr:uid="{00000000-0005-0000-0000-0000140B0000}"/>
    <cellStyle name="Moneda 8 2 2 3 4 2" xfId="2470" xr:uid="{00000000-0005-0000-0000-0000150B0000}"/>
    <cellStyle name="Moneda 8 2 2 3 5" xfId="2471" xr:uid="{00000000-0005-0000-0000-0000160B0000}"/>
    <cellStyle name="Moneda 8 2 2 4" xfId="2472" xr:uid="{00000000-0005-0000-0000-0000170B0000}"/>
    <cellStyle name="Moneda 8 2 2 4 2" xfId="2473" xr:uid="{00000000-0005-0000-0000-0000180B0000}"/>
    <cellStyle name="Moneda 8 2 2 5" xfId="2474" xr:uid="{00000000-0005-0000-0000-0000190B0000}"/>
    <cellStyle name="Moneda 8 2 2 5 2" xfId="2475" xr:uid="{00000000-0005-0000-0000-00001A0B0000}"/>
    <cellStyle name="Moneda 8 2 2 6" xfId="2476" xr:uid="{00000000-0005-0000-0000-00001B0B0000}"/>
    <cellStyle name="Moneda 8 2 2 6 2" xfId="2477" xr:uid="{00000000-0005-0000-0000-00001C0B0000}"/>
    <cellStyle name="Moneda 8 2 2 7" xfId="2478" xr:uid="{00000000-0005-0000-0000-00001D0B0000}"/>
    <cellStyle name="Moneda 8 2 3" xfId="2479" xr:uid="{00000000-0005-0000-0000-00001E0B0000}"/>
    <cellStyle name="Moneda 8 2 3 2" xfId="2480" xr:uid="{00000000-0005-0000-0000-00001F0B0000}"/>
    <cellStyle name="Moneda 8 2 3 2 2" xfId="2481" xr:uid="{00000000-0005-0000-0000-0000200B0000}"/>
    <cellStyle name="Moneda 8 2 3 2 2 2" xfId="2482" xr:uid="{00000000-0005-0000-0000-0000210B0000}"/>
    <cellStyle name="Moneda 8 2 3 2 2 2 2" xfId="2483" xr:uid="{00000000-0005-0000-0000-0000220B0000}"/>
    <cellStyle name="Moneda 8 2 3 2 2 3" xfId="2484" xr:uid="{00000000-0005-0000-0000-0000230B0000}"/>
    <cellStyle name="Moneda 8 2 3 2 2 3 2" xfId="2485" xr:uid="{00000000-0005-0000-0000-0000240B0000}"/>
    <cellStyle name="Moneda 8 2 3 2 2 4" xfId="2486" xr:uid="{00000000-0005-0000-0000-0000250B0000}"/>
    <cellStyle name="Moneda 8 2 3 2 2 4 2" xfId="2487" xr:uid="{00000000-0005-0000-0000-0000260B0000}"/>
    <cellStyle name="Moneda 8 2 3 2 2 5" xfId="2488" xr:uid="{00000000-0005-0000-0000-0000270B0000}"/>
    <cellStyle name="Moneda 8 2 3 2 3" xfId="2489" xr:uid="{00000000-0005-0000-0000-0000280B0000}"/>
    <cellStyle name="Moneda 8 2 3 2 3 2" xfId="2490" xr:uid="{00000000-0005-0000-0000-0000290B0000}"/>
    <cellStyle name="Moneda 8 2 3 2 4" xfId="2491" xr:uid="{00000000-0005-0000-0000-00002A0B0000}"/>
    <cellStyle name="Moneda 8 2 3 2 4 2" xfId="2492" xr:uid="{00000000-0005-0000-0000-00002B0B0000}"/>
    <cellStyle name="Moneda 8 2 3 2 5" xfId="2493" xr:uid="{00000000-0005-0000-0000-00002C0B0000}"/>
    <cellStyle name="Moneda 8 2 3 2 5 2" xfId="2494" xr:uid="{00000000-0005-0000-0000-00002D0B0000}"/>
    <cellStyle name="Moneda 8 2 3 2 6" xfId="2495" xr:uid="{00000000-0005-0000-0000-00002E0B0000}"/>
    <cellStyle name="Moneda 8 2 3 3" xfId="2496" xr:uid="{00000000-0005-0000-0000-00002F0B0000}"/>
    <cellStyle name="Moneda 8 2 3 3 2" xfId="2497" xr:uid="{00000000-0005-0000-0000-0000300B0000}"/>
    <cellStyle name="Moneda 8 2 3 3 2 2" xfId="2498" xr:uid="{00000000-0005-0000-0000-0000310B0000}"/>
    <cellStyle name="Moneda 8 2 3 3 3" xfId="2499" xr:uid="{00000000-0005-0000-0000-0000320B0000}"/>
    <cellStyle name="Moneda 8 2 3 3 3 2" xfId="2500" xr:uid="{00000000-0005-0000-0000-0000330B0000}"/>
    <cellStyle name="Moneda 8 2 3 3 4" xfId="2501" xr:uid="{00000000-0005-0000-0000-0000340B0000}"/>
    <cellStyle name="Moneda 8 2 3 3 4 2" xfId="2502" xr:uid="{00000000-0005-0000-0000-0000350B0000}"/>
    <cellStyle name="Moneda 8 2 3 3 5" xfId="2503" xr:uid="{00000000-0005-0000-0000-0000360B0000}"/>
    <cellStyle name="Moneda 8 2 3 4" xfId="2504" xr:uid="{00000000-0005-0000-0000-0000370B0000}"/>
    <cellStyle name="Moneda 8 2 3 4 2" xfId="2505" xr:uid="{00000000-0005-0000-0000-0000380B0000}"/>
    <cellStyle name="Moneda 8 2 3 5" xfId="2506" xr:uid="{00000000-0005-0000-0000-0000390B0000}"/>
    <cellStyle name="Moneda 8 2 3 5 2" xfId="2507" xr:uid="{00000000-0005-0000-0000-00003A0B0000}"/>
    <cellStyle name="Moneda 8 2 3 6" xfId="2508" xr:uid="{00000000-0005-0000-0000-00003B0B0000}"/>
    <cellStyle name="Moneda 8 2 3 6 2" xfId="2509" xr:uid="{00000000-0005-0000-0000-00003C0B0000}"/>
    <cellStyle name="Moneda 8 2 3 7" xfId="2510" xr:uid="{00000000-0005-0000-0000-00003D0B0000}"/>
    <cellStyle name="Moneda 8 2 4" xfId="2511" xr:uid="{00000000-0005-0000-0000-00003E0B0000}"/>
    <cellStyle name="Moneda 8 2 4 2" xfId="2512" xr:uid="{00000000-0005-0000-0000-00003F0B0000}"/>
    <cellStyle name="Moneda 8 2 4 2 2" xfId="2513" xr:uid="{00000000-0005-0000-0000-0000400B0000}"/>
    <cellStyle name="Moneda 8 2 4 2 2 2" xfId="2514" xr:uid="{00000000-0005-0000-0000-0000410B0000}"/>
    <cellStyle name="Moneda 8 2 4 2 2 2 2" xfId="2515" xr:uid="{00000000-0005-0000-0000-0000420B0000}"/>
    <cellStyle name="Moneda 8 2 4 2 2 3" xfId="2516" xr:uid="{00000000-0005-0000-0000-0000430B0000}"/>
    <cellStyle name="Moneda 8 2 4 2 2 3 2" xfId="2517" xr:uid="{00000000-0005-0000-0000-0000440B0000}"/>
    <cellStyle name="Moneda 8 2 4 2 2 4" xfId="2518" xr:uid="{00000000-0005-0000-0000-0000450B0000}"/>
    <cellStyle name="Moneda 8 2 4 2 2 4 2" xfId="2519" xr:uid="{00000000-0005-0000-0000-0000460B0000}"/>
    <cellStyle name="Moneda 8 2 4 2 2 5" xfId="2520" xr:uid="{00000000-0005-0000-0000-0000470B0000}"/>
    <cellStyle name="Moneda 8 2 4 2 3" xfId="2521" xr:uid="{00000000-0005-0000-0000-0000480B0000}"/>
    <cellStyle name="Moneda 8 2 4 2 3 2" xfId="2522" xr:uid="{00000000-0005-0000-0000-0000490B0000}"/>
    <cellStyle name="Moneda 8 2 4 2 4" xfId="2523" xr:uid="{00000000-0005-0000-0000-00004A0B0000}"/>
    <cellStyle name="Moneda 8 2 4 2 4 2" xfId="2524" xr:uid="{00000000-0005-0000-0000-00004B0B0000}"/>
    <cellStyle name="Moneda 8 2 4 2 5" xfId="2525" xr:uid="{00000000-0005-0000-0000-00004C0B0000}"/>
    <cellStyle name="Moneda 8 2 4 2 5 2" xfId="2526" xr:uid="{00000000-0005-0000-0000-00004D0B0000}"/>
    <cellStyle name="Moneda 8 2 4 2 6" xfId="2527" xr:uid="{00000000-0005-0000-0000-00004E0B0000}"/>
    <cellStyle name="Moneda 8 2 4 3" xfId="2528" xr:uid="{00000000-0005-0000-0000-00004F0B0000}"/>
    <cellStyle name="Moneda 8 2 4 3 2" xfId="2529" xr:uid="{00000000-0005-0000-0000-0000500B0000}"/>
    <cellStyle name="Moneda 8 2 4 3 2 2" xfId="2530" xr:uid="{00000000-0005-0000-0000-0000510B0000}"/>
    <cellStyle name="Moneda 8 2 4 3 3" xfId="2531" xr:uid="{00000000-0005-0000-0000-0000520B0000}"/>
    <cellStyle name="Moneda 8 2 4 3 3 2" xfId="2532" xr:uid="{00000000-0005-0000-0000-0000530B0000}"/>
    <cellStyle name="Moneda 8 2 4 3 4" xfId="2533" xr:uid="{00000000-0005-0000-0000-0000540B0000}"/>
    <cellStyle name="Moneda 8 2 4 3 4 2" xfId="2534" xr:uid="{00000000-0005-0000-0000-0000550B0000}"/>
    <cellStyle name="Moneda 8 2 4 3 5" xfId="2535" xr:uid="{00000000-0005-0000-0000-0000560B0000}"/>
    <cellStyle name="Moneda 8 2 4 4" xfId="2536" xr:uid="{00000000-0005-0000-0000-0000570B0000}"/>
    <cellStyle name="Moneda 8 2 4 4 2" xfId="2537" xr:uid="{00000000-0005-0000-0000-0000580B0000}"/>
    <cellStyle name="Moneda 8 2 4 5" xfId="2538" xr:uid="{00000000-0005-0000-0000-0000590B0000}"/>
    <cellStyle name="Moneda 8 2 4 5 2" xfId="2539" xr:uid="{00000000-0005-0000-0000-00005A0B0000}"/>
    <cellStyle name="Moneda 8 2 4 6" xfId="2540" xr:uid="{00000000-0005-0000-0000-00005B0B0000}"/>
    <cellStyle name="Moneda 8 2 4 6 2" xfId="2541" xr:uid="{00000000-0005-0000-0000-00005C0B0000}"/>
    <cellStyle name="Moneda 8 2 4 7" xfId="2542" xr:uid="{00000000-0005-0000-0000-00005D0B0000}"/>
    <cellStyle name="Moneda 8 2 5" xfId="2543" xr:uid="{00000000-0005-0000-0000-00005E0B0000}"/>
    <cellStyle name="Moneda 8 2 5 2" xfId="2544" xr:uid="{00000000-0005-0000-0000-00005F0B0000}"/>
    <cellStyle name="Moneda 8 2 5 2 2" xfId="2545" xr:uid="{00000000-0005-0000-0000-0000600B0000}"/>
    <cellStyle name="Moneda 8 2 5 2 2 2" xfId="2546" xr:uid="{00000000-0005-0000-0000-0000610B0000}"/>
    <cellStyle name="Moneda 8 2 5 2 3" xfId="2547" xr:uid="{00000000-0005-0000-0000-0000620B0000}"/>
    <cellStyle name="Moneda 8 2 5 2 3 2" xfId="2548" xr:uid="{00000000-0005-0000-0000-0000630B0000}"/>
    <cellStyle name="Moneda 8 2 5 2 4" xfId="2549" xr:uid="{00000000-0005-0000-0000-0000640B0000}"/>
    <cellStyle name="Moneda 8 2 5 2 4 2" xfId="2550" xr:uid="{00000000-0005-0000-0000-0000650B0000}"/>
    <cellStyle name="Moneda 8 2 5 2 5" xfId="2551" xr:uid="{00000000-0005-0000-0000-0000660B0000}"/>
    <cellStyle name="Moneda 8 2 5 3" xfId="2552" xr:uid="{00000000-0005-0000-0000-0000670B0000}"/>
    <cellStyle name="Moneda 8 2 5 3 2" xfId="2553" xr:uid="{00000000-0005-0000-0000-0000680B0000}"/>
    <cellStyle name="Moneda 8 2 5 4" xfId="2554" xr:uid="{00000000-0005-0000-0000-0000690B0000}"/>
    <cellStyle name="Moneda 8 2 5 4 2" xfId="2555" xr:uid="{00000000-0005-0000-0000-00006A0B0000}"/>
    <cellStyle name="Moneda 8 2 5 5" xfId="2556" xr:uid="{00000000-0005-0000-0000-00006B0B0000}"/>
    <cellStyle name="Moneda 8 2 5 5 2" xfId="2557" xr:uid="{00000000-0005-0000-0000-00006C0B0000}"/>
    <cellStyle name="Moneda 8 2 5 6" xfId="2558" xr:uid="{00000000-0005-0000-0000-00006D0B0000}"/>
    <cellStyle name="Moneda 8 2 6" xfId="2559" xr:uid="{00000000-0005-0000-0000-00006E0B0000}"/>
    <cellStyle name="Moneda 8 2 6 2" xfId="2560" xr:uid="{00000000-0005-0000-0000-00006F0B0000}"/>
    <cellStyle name="Moneda 8 2 6 2 2" xfId="2561" xr:uid="{00000000-0005-0000-0000-0000700B0000}"/>
    <cellStyle name="Moneda 8 2 6 3" xfId="2562" xr:uid="{00000000-0005-0000-0000-0000710B0000}"/>
    <cellStyle name="Moneda 8 2 6 3 2" xfId="2563" xr:uid="{00000000-0005-0000-0000-0000720B0000}"/>
    <cellStyle name="Moneda 8 2 6 4" xfId="2564" xr:uid="{00000000-0005-0000-0000-0000730B0000}"/>
    <cellStyle name="Moneda 8 2 6 4 2" xfId="2565" xr:uid="{00000000-0005-0000-0000-0000740B0000}"/>
    <cellStyle name="Moneda 8 2 6 5" xfId="2566" xr:uid="{00000000-0005-0000-0000-0000750B0000}"/>
    <cellStyle name="Moneda 8 2 7" xfId="2567" xr:uid="{00000000-0005-0000-0000-0000760B0000}"/>
    <cellStyle name="Moneda 8 2 7 2" xfId="2568" xr:uid="{00000000-0005-0000-0000-0000770B0000}"/>
    <cellStyle name="Moneda 8 2 8" xfId="2569" xr:uid="{00000000-0005-0000-0000-0000780B0000}"/>
    <cellStyle name="Moneda 8 2 8 2" xfId="2570" xr:uid="{00000000-0005-0000-0000-0000790B0000}"/>
    <cellStyle name="Moneda 8 2 9" xfId="2571" xr:uid="{00000000-0005-0000-0000-00007A0B0000}"/>
    <cellStyle name="Moneda 8 2 9 2" xfId="2572" xr:uid="{00000000-0005-0000-0000-00007B0B0000}"/>
    <cellStyle name="Moneda 8 3" xfId="2573" xr:uid="{00000000-0005-0000-0000-00007C0B0000}"/>
    <cellStyle name="Moneda 8 3 2" xfId="2574" xr:uid="{00000000-0005-0000-0000-00007D0B0000}"/>
    <cellStyle name="Moneda 8 3 2 2" xfId="2575" xr:uid="{00000000-0005-0000-0000-00007E0B0000}"/>
    <cellStyle name="Moneda 8 3 2 2 2" xfId="2576" xr:uid="{00000000-0005-0000-0000-00007F0B0000}"/>
    <cellStyle name="Moneda 8 3 2 2 2 2" xfId="2577" xr:uid="{00000000-0005-0000-0000-0000800B0000}"/>
    <cellStyle name="Moneda 8 3 2 2 3" xfId="2578" xr:uid="{00000000-0005-0000-0000-0000810B0000}"/>
    <cellStyle name="Moneda 8 3 2 2 3 2" xfId="2579" xr:uid="{00000000-0005-0000-0000-0000820B0000}"/>
    <cellStyle name="Moneda 8 3 2 2 4" xfId="2580" xr:uid="{00000000-0005-0000-0000-0000830B0000}"/>
    <cellStyle name="Moneda 8 3 2 2 4 2" xfId="2581" xr:uid="{00000000-0005-0000-0000-0000840B0000}"/>
    <cellStyle name="Moneda 8 3 2 2 5" xfId="2582" xr:uid="{00000000-0005-0000-0000-0000850B0000}"/>
    <cellStyle name="Moneda 8 3 2 3" xfId="2583" xr:uid="{00000000-0005-0000-0000-0000860B0000}"/>
    <cellStyle name="Moneda 8 3 2 3 2" xfId="2584" xr:uid="{00000000-0005-0000-0000-0000870B0000}"/>
    <cellStyle name="Moneda 8 3 2 4" xfId="2585" xr:uid="{00000000-0005-0000-0000-0000880B0000}"/>
    <cellStyle name="Moneda 8 3 2 4 2" xfId="2586" xr:uid="{00000000-0005-0000-0000-0000890B0000}"/>
    <cellStyle name="Moneda 8 3 2 5" xfId="2587" xr:uid="{00000000-0005-0000-0000-00008A0B0000}"/>
    <cellStyle name="Moneda 8 3 2 5 2" xfId="2588" xr:uid="{00000000-0005-0000-0000-00008B0B0000}"/>
    <cellStyle name="Moneda 8 3 2 6" xfId="2589" xr:uid="{00000000-0005-0000-0000-00008C0B0000}"/>
    <cellStyle name="Moneda 8 3 3" xfId="2590" xr:uid="{00000000-0005-0000-0000-00008D0B0000}"/>
    <cellStyle name="Moneda 8 3 3 2" xfId="2591" xr:uid="{00000000-0005-0000-0000-00008E0B0000}"/>
    <cellStyle name="Moneda 8 3 3 2 2" xfId="2592" xr:uid="{00000000-0005-0000-0000-00008F0B0000}"/>
    <cellStyle name="Moneda 8 3 3 3" xfId="2593" xr:uid="{00000000-0005-0000-0000-0000900B0000}"/>
    <cellStyle name="Moneda 8 3 3 3 2" xfId="2594" xr:uid="{00000000-0005-0000-0000-0000910B0000}"/>
    <cellStyle name="Moneda 8 3 3 4" xfId="2595" xr:uid="{00000000-0005-0000-0000-0000920B0000}"/>
    <cellStyle name="Moneda 8 3 3 4 2" xfId="2596" xr:uid="{00000000-0005-0000-0000-0000930B0000}"/>
    <cellStyle name="Moneda 8 3 3 5" xfId="2597" xr:uid="{00000000-0005-0000-0000-0000940B0000}"/>
    <cellStyle name="Moneda 8 3 4" xfId="2598" xr:uid="{00000000-0005-0000-0000-0000950B0000}"/>
    <cellStyle name="Moneda 8 3 4 2" xfId="2599" xr:uid="{00000000-0005-0000-0000-0000960B0000}"/>
    <cellStyle name="Moneda 8 3 5" xfId="2600" xr:uid="{00000000-0005-0000-0000-0000970B0000}"/>
    <cellStyle name="Moneda 8 3 5 2" xfId="2601" xr:uid="{00000000-0005-0000-0000-0000980B0000}"/>
    <cellStyle name="Moneda 8 3 6" xfId="2602" xr:uid="{00000000-0005-0000-0000-0000990B0000}"/>
    <cellStyle name="Moneda 8 3 6 2" xfId="2603" xr:uid="{00000000-0005-0000-0000-00009A0B0000}"/>
    <cellStyle name="Moneda 8 3 7" xfId="2604" xr:uid="{00000000-0005-0000-0000-00009B0B0000}"/>
    <cellStyle name="Moneda 8 4" xfId="2605" xr:uid="{00000000-0005-0000-0000-00009C0B0000}"/>
    <cellStyle name="Moneda 8 4 2" xfId="2606" xr:uid="{00000000-0005-0000-0000-00009D0B0000}"/>
    <cellStyle name="Moneda 8 4 2 2" xfId="2607" xr:uid="{00000000-0005-0000-0000-00009E0B0000}"/>
    <cellStyle name="Moneda 8 4 2 2 2" xfId="2608" xr:uid="{00000000-0005-0000-0000-00009F0B0000}"/>
    <cellStyle name="Moneda 8 4 2 2 2 2" xfId="2609" xr:uid="{00000000-0005-0000-0000-0000A00B0000}"/>
    <cellStyle name="Moneda 8 4 2 2 3" xfId="2610" xr:uid="{00000000-0005-0000-0000-0000A10B0000}"/>
    <cellStyle name="Moneda 8 4 2 2 3 2" xfId="2611" xr:uid="{00000000-0005-0000-0000-0000A20B0000}"/>
    <cellStyle name="Moneda 8 4 2 2 4" xfId="2612" xr:uid="{00000000-0005-0000-0000-0000A30B0000}"/>
    <cellStyle name="Moneda 8 4 2 2 4 2" xfId="2613" xr:uid="{00000000-0005-0000-0000-0000A40B0000}"/>
    <cellStyle name="Moneda 8 4 2 2 5" xfId="2614" xr:uid="{00000000-0005-0000-0000-0000A50B0000}"/>
    <cellStyle name="Moneda 8 4 2 3" xfId="2615" xr:uid="{00000000-0005-0000-0000-0000A60B0000}"/>
    <cellStyle name="Moneda 8 4 2 3 2" xfId="2616" xr:uid="{00000000-0005-0000-0000-0000A70B0000}"/>
    <cellStyle name="Moneda 8 4 2 4" xfId="2617" xr:uid="{00000000-0005-0000-0000-0000A80B0000}"/>
    <cellStyle name="Moneda 8 4 2 4 2" xfId="2618" xr:uid="{00000000-0005-0000-0000-0000A90B0000}"/>
    <cellStyle name="Moneda 8 4 2 5" xfId="2619" xr:uid="{00000000-0005-0000-0000-0000AA0B0000}"/>
    <cellStyle name="Moneda 8 4 2 5 2" xfId="2620" xr:uid="{00000000-0005-0000-0000-0000AB0B0000}"/>
    <cellStyle name="Moneda 8 4 2 6" xfId="2621" xr:uid="{00000000-0005-0000-0000-0000AC0B0000}"/>
    <cellStyle name="Moneda 8 4 3" xfId="2622" xr:uid="{00000000-0005-0000-0000-0000AD0B0000}"/>
    <cellStyle name="Moneda 8 4 3 2" xfId="2623" xr:uid="{00000000-0005-0000-0000-0000AE0B0000}"/>
    <cellStyle name="Moneda 8 4 3 2 2" xfId="2624" xr:uid="{00000000-0005-0000-0000-0000AF0B0000}"/>
    <cellStyle name="Moneda 8 4 3 3" xfId="2625" xr:uid="{00000000-0005-0000-0000-0000B00B0000}"/>
    <cellStyle name="Moneda 8 4 3 3 2" xfId="2626" xr:uid="{00000000-0005-0000-0000-0000B10B0000}"/>
    <cellStyle name="Moneda 8 4 3 4" xfId="2627" xr:uid="{00000000-0005-0000-0000-0000B20B0000}"/>
    <cellStyle name="Moneda 8 4 3 4 2" xfId="2628" xr:uid="{00000000-0005-0000-0000-0000B30B0000}"/>
    <cellStyle name="Moneda 8 4 3 5" xfId="2629" xr:uid="{00000000-0005-0000-0000-0000B40B0000}"/>
    <cellStyle name="Moneda 8 4 4" xfId="2630" xr:uid="{00000000-0005-0000-0000-0000B50B0000}"/>
    <cellStyle name="Moneda 8 4 4 2" xfId="2631" xr:uid="{00000000-0005-0000-0000-0000B60B0000}"/>
    <cellStyle name="Moneda 8 4 5" xfId="2632" xr:uid="{00000000-0005-0000-0000-0000B70B0000}"/>
    <cellStyle name="Moneda 8 4 5 2" xfId="2633" xr:uid="{00000000-0005-0000-0000-0000B80B0000}"/>
    <cellStyle name="Moneda 8 4 6" xfId="2634" xr:uid="{00000000-0005-0000-0000-0000B90B0000}"/>
    <cellStyle name="Moneda 8 4 6 2" xfId="2635" xr:uid="{00000000-0005-0000-0000-0000BA0B0000}"/>
    <cellStyle name="Moneda 8 4 7" xfId="2636" xr:uid="{00000000-0005-0000-0000-0000BB0B0000}"/>
    <cellStyle name="Moneda 8 5" xfId="2637" xr:uid="{00000000-0005-0000-0000-0000BC0B0000}"/>
    <cellStyle name="Moneda 8 5 2" xfId="2638" xr:uid="{00000000-0005-0000-0000-0000BD0B0000}"/>
    <cellStyle name="Moneda 8 5 2 2" xfId="2639" xr:uid="{00000000-0005-0000-0000-0000BE0B0000}"/>
    <cellStyle name="Moneda 8 5 2 2 2" xfId="2640" xr:uid="{00000000-0005-0000-0000-0000BF0B0000}"/>
    <cellStyle name="Moneda 8 5 2 2 2 2" xfId="2641" xr:uid="{00000000-0005-0000-0000-0000C00B0000}"/>
    <cellStyle name="Moneda 8 5 2 2 3" xfId="2642" xr:uid="{00000000-0005-0000-0000-0000C10B0000}"/>
    <cellStyle name="Moneda 8 5 2 2 3 2" xfId="2643" xr:uid="{00000000-0005-0000-0000-0000C20B0000}"/>
    <cellStyle name="Moneda 8 5 2 2 4" xfId="2644" xr:uid="{00000000-0005-0000-0000-0000C30B0000}"/>
    <cellStyle name="Moneda 8 5 2 2 4 2" xfId="2645" xr:uid="{00000000-0005-0000-0000-0000C40B0000}"/>
    <cellStyle name="Moneda 8 5 2 2 5" xfId="2646" xr:uid="{00000000-0005-0000-0000-0000C50B0000}"/>
    <cellStyle name="Moneda 8 5 2 3" xfId="2647" xr:uid="{00000000-0005-0000-0000-0000C60B0000}"/>
    <cellStyle name="Moneda 8 5 2 3 2" xfId="2648" xr:uid="{00000000-0005-0000-0000-0000C70B0000}"/>
    <cellStyle name="Moneda 8 5 2 4" xfId="2649" xr:uid="{00000000-0005-0000-0000-0000C80B0000}"/>
    <cellStyle name="Moneda 8 5 2 4 2" xfId="2650" xr:uid="{00000000-0005-0000-0000-0000C90B0000}"/>
    <cellStyle name="Moneda 8 5 2 5" xfId="2651" xr:uid="{00000000-0005-0000-0000-0000CA0B0000}"/>
    <cellStyle name="Moneda 8 5 2 5 2" xfId="2652" xr:uid="{00000000-0005-0000-0000-0000CB0B0000}"/>
    <cellStyle name="Moneda 8 5 2 6" xfId="2653" xr:uid="{00000000-0005-0000-0000-0000CC0B0000}"/>
    <cellStyle name="Moneda 8 5 3" xfId="2654" xr:uid="{00000000-0005-0000-0000-0000CD0B0000}"/>
    <cellStyle name="Moneda 8 5 3 2" xfId="2655" xr:uid="{00000000-0005-0000-0000-0000CE0B0000}"/>
    <cellStyle name="Moneda 8 5 3 2 2" xfId="2656" xr:uid="{00000000-0005-0000-0000-0000CF0B0000}"/>
    <cellStyle name="Moneda 8 5 3 3" xfId="2657" xr:uid="{00000000-0005-0000-0000-0000D00B0000}"/>
    <cellStyle name="Moneda 8 5 3 3 2" xfId="2658" xr:uid="{00000000-0005-0000-0000-0000D10B0000}"/>
    <cellStyle name="Moneda 8 5 3 4" xfId="2659" xr:uid="{00000000-0005-0000-0000-0000D20B0000}"/>
    <cellStyle name="Moneda 8 5 3 4 2" xfId="2660" xr:uid="{00000000-0005-0000-0000-0000D30B0000}"/>
    <cellStyle name="Moneda 8 5 3 5" xfId="2661" xr:uid="{00000000-0005-0000-0000-0000D40B0000}"/>
    <cellStyle name="Moneda 8 5 4" xfId="2662" xr:uid="{00000000-0005-0000-0000-0000D50B0000}"/>
    <cellStyle name="Moneda 8 5 4 2" xfId="2663" xr:uid="{00000000-0005-0000-0000-0000D60B0000}"/>
    <cellStyle name="Moneda 8 5 5" xfId="2664" xr:uid="{00000000-0005-0000-0000-0000D70B0000}"/>
    <cellStyle name="Moneda 8 5 5 2" xfId="2665" xr:uid="{00000000-0005-0000-0000-0000D80B0000}"/>
    <cellStyle name="Moneda 8 5 6" xfId="2666" xr:uid="{00000000-0005-0000-0000-0000D90B0000}"/>
    <cellStyle name="Moneda 8 5 6 2" xfId="2667" xr:uid="{00000000-0005-0000-0000-0000DA0B0000}"/>
    <cellStyle name="Moneda 8 5 7" xfId="2668" xr:uid="{00000000-0005-0000-0000-0000DB0B0000}"/>
    <cellStyle name="Moneda 8 6" xfId="2669" xr:uid="{00000000-0005-0000-0000-0000DC0B0000}"/>
    <cellStyle name="Moneda 8 6 2" xfId="2670" xr:uid="{00000000-0005-0000-0000-0000DD0B0000}"/>
    <cellStyle name="Moneda 8 6 2 2" xfId="2671" xr:uid="{00000000-0005-0000-0000-0000DE0B0000}"/>
    <cellStyle name="Moneda 8 6 2 2 2" xfId="2672" xr:uid="{00000000-0005-0000-0000-0000DF0B0000}"/>
    <cellStyle name="Moneda 8 6 2 3" xfId="2673" xr:uid="{00000000-0005-0000-0000-0000E00B0000}"/>
    <cellStyle name="Moneda 8 6 2 3 2" xfId="2674" xr:uid="{00000000-0005-0000-0000-0000E10B0000}"/>
    <cellStyle name="Moneda 8 6 2 4" xfId="2675" xr:uid="{00000000-0005-0000-0000-0000E20B0000}"/>
    <cellStyle name="Moneda 8 6 2 4 2" xfId="2676" xr:uid="{00000000-0005-0000-0000-0000E30B0000}"/>
    <cellStyle name="Moneda 8 6 2 5" xfId="2677" xr:uid="{00000000-0005-0000-0000-0000E40B0000}"/>
    <cellStyle name="Moneda 8 6 3" xfId="2678" xr:uid="{00000000-0005-0000-0000-0000E50B0000}"/>
    <cellStyle name="Moneda 8 6 3 2" xfId="2679" xr:uid="{00000000-0005-0000-0000-0000E60B0000}"/>
    <cellStyle name="Moneda 8 6 4" xfId="2680" xr:uid="{00000000-0005-0000-0000-0000E70B0000}"/>
    <cellStyle name="Moneda 8 6 4 2" xfId="2681" xr:uid="{00000000-0005-0000-0000-0000E80B0000}"/>
    <cellStyle name="Moneda 8 6 5" xfId="2682" xr:uid="{00000000-0005-0000-0000-0000E90B0000}"/>
    <cellStyle name="Moneda 8 6 5 2" xfId="2683" xr:uid="{00000000-0005-0000-0000-0000EA0B0000}"/>
    <cellStyle name="Moneda 8 6 6" xfId="2684" xr:uid="{00000000-0005-0000-0000-0000EB0B0000}"/>
    <cellStyle name="Moneda 8 7" xfId="2685" xr:uid="{00000000-0005-0000-0000-0000EC0B0000}"/>
    <cellStyle name="Moneda 8 7 2" xfId="2686" xr:uid="{00000000-0005-0000-0000-0000ED0B0000}"/>
    <cellStyle name="Moneda 8 7 2 2" xfId="2687" xr:uid="{00000000-0005-0000-0000-0000EE0B0000}"/>
    <cellStyle name="Moneda 8 7 3" xfId="2688" xr:uid="{00000000-0005-0000-0000-0000EF0B0000}"/>
    <cellStyle name="Moneda 8 7 3 2" xfId="2689" xr:uid="{00000000-0005-0000-0000-0000F00B0000}"/>
    <cellStyle name="Moneda 8 7 4" xfId="2690" xr:uid="{00000000-0005-0000-0000-0000F10B0000}"/>
    <cellStyle name="Moneda 8 7 4 2" xfId="2691" xr:uid="{00000000-0005-0000-0000-0000F20B0000}"/>
    <cellStyle name="Moneda 8 7 5" xfId="2692" xr:uid="{00000000-0005-0000-0000-0000F30B0000}"/>
    <cellStyle name="Moneda 8 8" xfId="2693" xr:uid="{00000000-0005-0000-0000-0000F40B0000}"/>
    <cellStyle name="Moneda 8 8 2" xfId="2694" xr:uid="{00000000-0005-0000-0000-0000F50B0000}"/>
    <cellStyle name="Moneda 8 8 2 2" xfId="2695" xr:uid="{00000000-0005-0000-0000-0000F60B0000}"/>
    <cellStyle name="Moneda 8 8 3" xfId="2696" xr:uid="{00000000-0005-0000-0000-0000F70B0000}"/>
    <cellStyle name="Moneda 8 8 3 2" xfId="2697" xr:uid="{00000000-0005-0000-0000-0000F80B0000}"/>
    <cellStyle name="Moneda 8 8 4" xfId="2698" xr:uid="{00000000-0005-0000-0000-0000F90B0000}"/>
    <cellStyle name="Moneda 8 8 4 2" xfId="2699" xr:uid="{00000000-0005-0000-0000-0000FA0B0000}"/>
    <cellStyle name="Moneda 8 8 5" xfId="2700" xr:uid="{00000000-0005-0000-0000-0000FB0B0000}"/>
    <cellStyle name="Moneda 8 9" xfId="2701" xr:uid="{00000000-0005-0000-0000-0000FC0B0000}"/>
    <cellStyle name="Moneda 8 9 2" xfId="2702" xr:uid="{00000000-0005-0000-0000-0000FD0B0000}"/>
    <cellStyle name="Moneda 9" xfId="2703" xr:uid="{00000000-0005-0000-0000-0000FE0B0000}"/>
    <cellStyle name="Moneda 9 10" xfId="2704" xr:uid="{00000000-0005-0000-0000-0000FF0B0000}"/>
    <cellStyle name="Moneda 9 11" xfId="2705" xr:uid="{00000000-0005-0000-0000-0000000C0000}"/>
    <cellStyle name="Moneda 9 2" xfId="2706" xr:uid="{00000000-0005-0000-0000-0000010C0000}"/>
    <cellStyle name="Moneda 9 2 2" xfId="2707" xr:uid="{00000000-0005-0000-0000-0000020C0000}"/>
    <cellStyle name="Moneda 9 2 2 2" xfId="2708" xr:uid="{00000000-0005-0000-0000-0000030C0000}"/>
    <cellStyle name="Moneda 9 2 2 2 2" xfId="2709" xr:uid="{00000000-0005-0000-0000-0000040C0000}"/>
    <cellStyle name="Moneda 9 2 2 2 2 2" xfId="2710" xr:uid="{00000000-0005-0000-0000-0000050C0000}"/>
    <cellStyle name="Moneda 9 2 2 2 3" xfId="2711" xr:uid="{00000000-0005-0000-0000-0000060C0000}"/>
    <cellStyle name="Moneda 9 2 2 2 3 2" xfId="2712" xr:uid="{00000000-0005-0000-0000-0000070C0000}"/>
    <cellStyle name="Moneda 9 2 2 2 4" xfId="2713" xr:uid="{00000000-0005-0000-0000-0000080C0000}"/>
    <cellStyle name="Moneda 9 2 2 2 4 2" xfId="2714" xr:uid="{00000000-0005-0000-0000-0000090C0000}"/>
    <cellStyle name="Moneda 9 2 2 2 5" xfId="2715" xr:uid="{00000000-0005-0000-0000-00000A0C0000}"/>
    <cellStyle name="Moneda 9 2 2 3" xfId="2716" xr:uid="{00000000-0005-0000-0000-00000B0C0000}"/>
    <cellStyle name="Moneda 9 2 2 3 2" xfId="2717" xr:uid="{00000000-0005-0000-0000-00000C0C0000}"/>
    <cellStyle name="Moneda 9 2 2 4" xfId="2718" xr:uid="{00000000-0005-0000-0000-00000D0C0000}"/>
    <cellStyle name="Moneda 9 2 2 4 2" xfId="2719" xr:uid="{00000000-0005-0000-0000-00000E0C0000}"/>
    <cellStyle name="Moneda 9 2 2 5" xfId="2720" xr:uid="{00000000-0005-0000-0000-00000F0C0000}"/>
    <cellStyle name="Moneda 9 2 2 5 2" xfId="2721" xr:uid="{00000000-0005-0000-0000-0000100C0000}"/>
    <cellStyle name="Moneda 9 2 2 6" xfId="2722" xr:uid="{00000000-0005-0000-0000-0000110C0000}"/>
    <cellStyle name="Moneda 9 2 3" xfId="2723" xr:uid="{00000000-0005-0000-0000-0000120C0000}"/>
    <cellStyle name="Moneda 9 2 3 2" xfId="2724" xr:uid="{00000000-0005-0000-0000-0000130C0000}"/>
    <cellStyle name="Moneda 9 2 3 2 2" xfId="2725" xr:uid="{00000000-0005-0000-0000-0000140C0000}"/>
    <cellStyle name="Moneda 9 2 3 3" xfId="2726" xr:uid="{00000000-0005-0000-0000-0000150C0000}"/>
    <cellStyle name="Moneda 9 2 3 3 2" xfId="2727" xr:uid="{00000000-0005-0000-0000-0000160C0000}"/>
    <cellStyle name="Moneda 9 2 3 4" xfId="2728" xr:uid="{00000000-0005-0000-0000-0000170C0000}"/>
    <cellStyle name="Moneda 9 2 3 4 2" xfId="2729" xr:uid="{00000000-0005-0000-0000-0000180C0000}"/>
    <cellStyle name="Moneda 9 2 3 5" xfId="2730" xr:uid="{00000000-0005-0000-0000-0000190C0000}"/>
    <cellStyle name="Moneda 9 2 4" xfId="2731" xr:uid="{00000000-0005-0000-0000-00001A0C0000}"/>
    <cellStyle name="Moneda 9 2 4 2" xfId="2732" xr:uid="{00000000-0005-0000-0000-00001B0C0000}"/>
    <cellStyle name="Moneda 9 2 5" xfId="2733" xr:uid="{00000000-0005-0000-0000-00001C0C0000}"/>
    <cellStyle name="Moneda 9 2 5 2" xfId="2734" xr:uid="{00000000-0005-0000-0000-00001D0C0000}"/>
    <cellStyle name="Moneda 9 2 6" xfId="2735" xr:uid="{00000000-0005-0000-0000-00001E0C0000}"/>
    <cellStyle name="Moneda 9 2 6 2" xfId="2736" xr:uid="{00000000-0005-0000-0000-00001F0C0000}"/>
    <cellStyle name="Moneda 9 2 7" xfId="2737" xr:uid="{00000000-0005-0000-0000-0000200C0000}"/>
    <cellStyle name="Moneda 9 2 8" xfId="2738" xr:uid="{00000000-0005-0000-0000-0000210C0000}"/>
    <cellStyle name="Moneda 9 3" xfId="2739" xr:uid="{00000000-0005-0000-0000-0000220C0000}"/>
    <cellStyle name="Moneda 9 3 2" xfId="2740" xr:uid="{00000000-0005-0000-0000-0000230C0000}"/>
    <cellStyle name="Moneda 9 3 2 2" xfId="2741" xr:uid="{00000000-0005-0000-0000-0000240C0000}"/>
    <cellStyle name="Moneda 9 3 2 2 2" xfId="2742" xr:uid="{00000000-0005-0000-0000-0000250C0000}"/>
    <cellStyle name="Moneda 9 3 2 2 2 2" xfId="2743" xr:uid="{00000000-0005-0000-0000-0000260C0000}"/>
    <cellStyle name="Moneda 9 3 2 2 3" xfId="2744" xr:uid="{00000000-0005-0000-0000-0000270C0000}"/>
    <cellStyle name="Moneda 9 3 2 2 3 2" xfId="2745" xr:uid="{00000000-0005-0000-0000-0000280C0000}"/>
    <cellStyle name="Moneda 9 3 2 2 4" xfId="2746" xr:uid="{00000000-0005-0000-0000-0000290C0000}"/>
    <cellStyle name="Moneda 9 3 2 2 4 2" xfId="2747" xr:uid="{00000000-0005-0000-0000-00002A0C0000}"/>
    <cellStyle name="Moneda 9 3 2 2 5" xfId="2748" xr:uid="{00000000-0005-0000-0000-00002B0C0000}"/>
    <cellStyle name="Moneda 9 3 2 3" xfId="2749" xr:uid="{00000000-0005-0000-0000-00002C0C0000}"/>
    <cellStyle name="Moneda 9 3 2 3 2" xfId="2750" xr:uid="{00000000-0005-0000-0000-00002D0C0000}"/>
    <cellStyle name="Moneda 9 3 2 4" xfId="2751" xr:uid="{00000000-0005-0000-0000-00002E0C0000}"/>
    <cellStyle name="Moneda 9 3 2 4 2" xfId="2752" xr:uid="{00000000-0005-0000-0000-00002F0C0000}"/>
    <cellStyle name="Moneda 9 3 2 5" xfId="2753" xr:uid="{00000000-0005-0000-0000-0000300C0000}"/>
    <cellStyle name="Moneda 9 3 2 5 2" xfId="2754" xr:uid="{00000000-0005-0000-0000-0000310C0000}"/>
    <cellStyle name="Moneda 9 3 2 6" xfId="2755" xr:uid="{00000000-0005-0000-0000-0000320C0000}"/>
    <cellStyle name="Moneda 9 3 3" xfId="2756" xr:uid="{00000000-0005-0000-0000-0000330C0000}"/>
    <cellStyle name="Moneda 9 3 3 2" xfId="2757" xr:uid="{00000000-0005-0000-0000-0000340C0000}"/>
    <cellStyle name="Moneda 9 3 3 2 2" xfId="2758" xr:uid="{00000000-0005-0000-0000-0000350C0000}"/>
    <cellStyle name="Moneda 9 3 3 3" xfId="2759" xr:uid="{00000000-0005-0000-0000-0000360C0000}"/>
    <cellStyle name="Moneda 9 3 3 3 2" xfId="2760" xr:uid="{00000000-0005-0000-0000-0000370C0000}"/>
    <cellStyle name="Moneda 9 3 3 4" xfId="2761" xr:uid="{00000000-0005-0000-0000-0000380C0000}"/>
    <cellStyle name="Moneda 9 3 3 4 2" xfId="2762" xr:uid="{00000000-0005-0000-0000-0000390C0000}"/>
    <cellStyle name="Moneda 9 3 3 5" xfId="2763" xr:uid="{00000000-0005-0000-0000-00003A0C0000}"/>
    <cellStyle name="Moneda 9 3 4" xfId="2764" xr:uid="{00000000-0005-0000-0000-00003B0C0000}"/>
    <cellStyle name="Moneda 9 3 4 2" xfId="2765" xr:uid="{00000000-0005-0000-0000-00003C0C0000}"/>
    <cellStyle name="Moneda 9 3 5" xfId="2766" xr:uid="{00000000-0005-0000-0000-00003D0C0000}"/>
    <cellStyle name="Moneda 9 3 5 2" xfId="2767" xr:uid="{00000000-0005-0000-0000-00003E0C0000}"/>
    <cellStyle name="Moneda 9 3 6" xfId="2768" xr:uid="{00000000-0005-0000-0000-00003F0C0000}"/>
    <cellStyle name="Moneda 9 3 6 2" xfId="2769" xr:uid="{00000000-0005-0000-0000-0000400C0000}"/>
    <cellStyle name="Moneda 9 3 7" xfId="2770" xr:uid="{00000000-0005-0000-0000-0000410C0000}"/>
    <cellStyle name="Moneda 9 4" xfId="2771" xr:uid="{00000000-0005-0000-0000-0000420C0000}"/>
    <cellStyle name="Moneda 9 4 2" xfId="2772" xr:uid="{00000000-0005-0000-0000-0000430C0000}"/>
    <cellStyle name="Moneda 9 4 2 2" xfId="2773" xr:uid="{00000000-0005-0000-0000-0000440C0000}"/>
    <cellStyle name="Moneda 9 4 2 2 2" xfId="2774" xr:uid="{00000000-0005-0000-0000-0000450C0000}"/>
    <cellStyle name="Moneda 9 4 2 2 2 2" xfId="2775" xr:uid="{00000000-0005-0000-0000-0000460C0000}"/>
    <cellStyle name="Moneda 9 4 2 2 3" xfId="2776" xr:uid="{00000000-0005-0000-0000-0000470C0000}"/>
    <cellStyle name="Moneda 9 4 2 2 3 2" xfId="2777" xr:uid="{00000000-0005-0000-0000-0000480C0000}"/>
    <cellStyle name="Moneda 9 4 2 2 4" xfId="2778" xr:uid="{00000000-0005-0000-0000-0000490C0000}"/>
    <cellStyle name="Moneda 9 4 2 2 4 2" xfId="2779" xr:uid="{00000000-0005-0000-0000-00004A0C0000}"/>
    <cellStyle name="Moneda 9 4 2 2 5" xfId="2780" xr:uid="{00000000-0005-0000-0000-00004B0C0000}"/>
    <cellStyle name="Moneda 9 4 2 3" xfId="2781" xr:uid="{00000000-0005-0000-0000-00004C0C0000}"/>
    <cellStyle name="Moneda 9 4 2 3 2" xfId="2782" xr:uid="{00000000-0005-0000-0000-00004D0C0000}"/>
    <cellStyle name="Moneda 9 4 2 4" xfId="2783" xr:uid="{00000000-0005-0000-0000-00004E0C0000}"/>
    <cellStyle name="Moneda 9 4 2 4 2" xfId="2784" xr:uid="{00000000-0005-0000-0000-00004F0C0000}"/>
    <cellStyle name="Moneda 9 4 2 5" xfId="2785" xr:uid="{00000000-0005-0000-0000-0000500C0000}"/>
    <cellStyle name="Moneda 9 4 2 5 2" xfId="2786" xr:uid="{00000000-0005-0000-0000-0000510C0000}"/>
    <cellStyle name="Moneda 9 4 2 6" xfId="2787" xr:uid="{00000000-0005-0000-0000-0000520C0000}"/>
    <cellStyle name="Moneda 9 4 3" xfId="2788" xr:uid="{00000000-0005-0000-0000-0000530C0000}"/>
    <cellStyle name="Moneda 9 4 3 2" xfId="2789" xr:uid="{00000000-0005-0000-0000-0000540C0000}"/>
    <cellStyle name="Moneda 9 4 3 2 2" xfId="2790" xr:uid="{00000000-0005-0000-0000-0000550C0000}"/>
    <cellStyle name="Moneda 9 4 3 3" xfId="2791" xr:uid="{00000000-0005-0000-0000-0000560C0000}"/>
    <cellStyle name="Moneda 9 4 3 3 2" xfId="2792" xr:uid="{00000000-0005-0000-0000-0000570C0000}"/>
    <cellStyle name="Moneda 9 4 3 4" xfId="2793" xr:uid="{00000000-0005-0000-0000-0000580C0000}"/>
    <cellStyle name="Moneda 9 4 3 4 2" xfId="2794" xr:uid="{00000000-0005-0000-0000-0000590C0000}"/>
    <cellStyle name="Moneda 9 4 3 5" xfId="2795" xr:uid="{00000000-0005-0000-0000-00005A0C0000}"/>
    <cellStyle name="Moneda 9 4 4" xfId="2796" xr:uid="{00000000-0005-0000-0000-00005B0C0000}"/>
    <cellStyle name="Moneda 9 4 4 2" xfId="2797" xr:uid="{00000000-0005-0000-0000-00005C0C0000}"/>
    <cellStyle name="Moneda 9 4 5" xfId="2798" xr:uid="{00000000-0005-0000-0000-00005D0C0000}"/>
    <cellStyle name="Moneda 9 4 5 2" xfId="2799" xr:uid="{00000000-0005-0000-0000-00005E0C0000}"/>
    <cellStyle name="Moneda 9 4 6" xfId="2800" xr:uid="{00000000-0005-0000-0000-00005F0C0000}"/>
    <cellStyle name="Moneda 9 4 6 2" xfId="2801" xr:uid="{00000000-0005-0000-0000-0000600C0000}"/>
    <cellStyle name="Moneda 9 4 7" xfId="2802" xr:uid="{00000000-0005-0000-0000-0000610C0000}"/>
    <cellStyle name="Moneda 9 5" xfId="2803" xr:uid="{00000000-0005-0000-0000-0000620C0000}"/>
    <cellStyle name="Moneda 9 5 2" xfId="2804" xr:uid="{00000000-0005-0000-0000-0000630C0000}"/>
    <cellStyle name="Moneda 9 5 2 2" xfId="2805" xr:uid="{00000000-0005-0000-0000-0000640C0000}"/>
    <cellStyle name="Moneda 9 5 2 2 2" xfId="2806" xr:uid="{00000000-0005-0000-0000-0000650C0000}"/>
    <cellStyle name="Moneda 9 5 2 3" xfId="2807" xr:uid="{00000000-0005-0000-0000-0000660C0000}"/>
    <cellStyle name="Moneda 9 5 2 3 2" xfId="2808" xr:uid="{00000000-0005-0000-0000-0000670C0000}"/>
    <cellStyle name="Moneda 9 5 2 4" xfId="2809" xr:uid="{00000000-0005-0000-0000-0000680C0000}"/>
    <cellStyle name="Moneda 9 5 2 4 2" xfId="2810" xr:uid="{00000000-0005-0000-0000-0000690C0000}"/>
    <cellStyle name="Moneda 9 5 2 5" xfId="2811" xr:uid="{00000000-0005-0000-0000-00006A0C0000}"/>
    <cellStyle name="Moneda 9 5 3" xfId="2812" xr:uid="{00000000-0005-0000-0000-00006B0C0000}"/>
    <cellStyle name="Moneda 9 5 3 2" xfId="2813" xr:uid="{00000000-0005-0000-0000-00006C0C0000}"/>
    <cellStyle name="Moneda 9 5 4" xfId="2814" xr:uid="{00000000-0005-0000-0000-00006D0C0000}"/>
    <cellStyle name="Moneda 9 5 4 2" xfId="2815" xr:uid="{00000000-0005-0000-0000-00006E0C0000}"/>
    <cellStyle name="Moneda 9 5 5" xfId="2816" xr:uid="{00000000-0005-0000-0000-00006F0C0000}"/>
    <cellStyle name="Moneda 9 5 5 2" xfId="2817" xr:uid="{00000000-0005-0000-0000-0000700C0000}"/>
    <cellStyle name="Moneda 9 5 6" xfId="2818" xr:uid="{00000000-0005-0000-0000-0000710C0000}"/>
    <cellStyle name="Moneda 9 6" xfId="2819" xr:uid="{00000000-0005-0000-0000-0000720C0000}"/>
    <cellStyle name="Moneda 9 6 2" xfId="2820" xr:uid="{00000000-0005-0000-0000-0000730C0000}"/>
    <cellStyle name="Moneda 9 6 2 2" xfId="2821" xr:uid="{00000000-0005-0000-0000-0000740C0000}"/>
    <cellStyle name="Moneda 9 6 3" xfId="2822" xr:uid="{00000000-0005-0000-0000-0000750C0000}"/>
    <cellStyle name="Moneda 9 6 3 2" xfId="2823" xr:uid="{00000000-0005-0000-0000-0000760C0000}"/>
    <cellStyle name="Moneda 9 6 4" xfId="2824" xr:uid="{00000000-0005-0000-0000-0000770C0000}"/>
    <cellStyle name="Moneda 9 6 4 2" xfId="2825" xr:uid="{00000000-0005-0000-0000-0000780C0000}"/>
    <cellStyle name="Moneda 9 6 5" xfId="2826" xr:uid="{00000000-0005-0000-0000-0000790C0000}"/>
    <cellStyle name="Moneda 9 7" xfId="2827" xr:uid="{00000000-0005-0000-0000-00007A0C0000}"/>
    <cellStyle name="Moneda 9 7 2" xfId="2828" xr:uid="{00000000-0005-0000-0000-00007B0C0000}"/>
    <cellStyle name="Moneda 9 8" xfId="2829" xr:uid="{00000000-0005-0000-0000-00007C0C0000}"/>
    <cellStyle name="Moneda 9 8 2" xfId="2830" xr:uid="{00000000-0005-0000-0000-00007D0C0000}"/>
    <cellStyle name="Moneda 9 9" xfId="2831" xr:uid="{00000000-0005-0000-0000-00007E0C0000}"/>
    <cellStyle name="Moneda 9 9 2" xfId="2832" xr:uid="{00000000-0005-0000-0000-00007F0C0000}"/>
    <cellStyle name="Moneda_Hoja1" xfId="246" xr:uid="{00000000-0005-0000-0000-0000800C0000}"/>
    <cellStyle name="Neutral 2" xfId="2833" xr:uid="{00000000-0005-0000-0000-0000810C0000}"/>
    <cellStyle name="Normal" xfId="0" builtinId="0"/>
    <cellStyle name="Normal 2" xfId="16" xr:uid="{00000000-0005-0000-0000-0000830C0000}"/>
    <cellStyle name="Normal 2 10" xfId="17" xr:uid="{00000000-0005-0000-0000-0000840C0000}"/>
    <cellStyle name="Normal 2 2" xfId="2834" xr:uid="{00000000-0005-0000-0000-0000850C0000}"/>
    <cellStyle name="Normal 2 2 2" xfId="2835" xr:uid="{00000000-0005-0000-0000-0000860C0000}"/>
    <cellStyle name="Normal 2 3" xfId="2836" xr:uid="{00000000-0005-0000-0000-0000870C0000}"/>
    <cellStyle name="Normal 2 3 2" xfId="2837" xr:uid="{00000000-0005-0000-0000-0000880C0000}"/>
    <cellStyle name="Normal 2 4" xfId="2838" xr:uid="{00000000-0005-0000-0000-0000890C0000}"/>
    <cellStyle name="Normal 3" xfId="18" xr:uid="{00000000-0005-0000-0000-00008A0C0000}"/>
    <cellStyle name="Normal 3 2" xfId="19" xr:uid="{00000000-0005-0000-0000-00008B0C0000}"/>
    <cellStyle name="Normal 3 2 2" xfId="2839" xr:uid="{00000000-0005-0000-0000-00008C0C0000}"/>
    <cellStyle name="Normal 3 2 2 2" xfId="2840" xr:uid="{00000000-0005-0000-0000-00008D0C0000}"/>
    <cellStyle name="Normal 3 2 3" xfId="2841" xr:uid="{00000000-0005-0000-0000-00008E0C0000}"/>
    <cellStyle name="Normal 3 3" xfId="2842" xr:uid="{00000000-0005-0000-0000-00008F0C0000}"/>
    <cellStyle name="Normal 3 4" xfId="2843" xr:uid="{00000000-0005-0000-0000-0000900C0000}"/>
    <cellStyle name="Normal 3 5" xfId="2844" xr:uid="{00000000-0005-0000-0000-0000910C0000}"/>
    <cellStyle name="Normal 3_CADENA DE VALOR" xfId="27" xr:uid="{00000000-0005-0000-0000-0000920C0000}"/>
    <cellStyle name="Normal 4" xfId="2845" xr:uid="{00000000-0005-0000-0000-0000930C0000}"/>
    <cellStyle name="Normal 4 2" xfId="20" xr:uid="{00000000-0005-0000-0000-0000940C0000}"/>
    <cellStyle name="Normal 5" xfId="2846" xr:uid="{00000000-0005-0000-0000-0000950C0000}"/>
    <cellStyle name="Normal 6 2" xfId="2847" xr:uid="{00000000-0005-0000-0000-0000960C0000}"/>
    <cellStyle name="Normal 7" xfId="2870" xr:uid="{00000000-0005-0000-0000-0000970C0000}"/>
    <cellStyle name="Normal_CADENA DE VALOR" xfId="2868" xr:uid="{00000000-0005-0000-0000-0000980C0000}"/>
    <cellStyle name="Numeric" xfId="2848" xr:uid="{00000000-0005-0000-0000-0000990C0000}"/>
    <cellStyle name="NumericWithBorder" xfId="2849" xr:uid="{00000000-0005-0000-0000-00009A0C0000}"/>
    <cellStyle name="NumericWithBorder 2" xfId="2850" xr:uid="{00000000-0005-0000-0000-00009B0C0000}"/>
    <cellStyle name="NumericWithBorder 2 2" xfId="2851" xr:uid="{00000000-0005-0000-0000-00009C0C0000}"/>
    <cellStyle name="NumericWithBorder 2 3" xfId="2852" xr:uid="{00000000-0005-0000-0000-00009D0C0000}"/>
    <cellStyle name="NumericWithBorder 2 4" xfId="2853" xr:uid="{00000000-0005-0000-0000-00009E0C0000}"/>
    <cellStyle name="NumericWithBorder 3" xfId="2854" xr:uid="{00000000-0005-0000-0000-00009F0C0000}"/>
    <cellStyle name="NumericWithBorder 4" xfId="2855" xr:uid="{00000000-0005-0000-0000-0000A00C0000}"/>
    <cellStyle name="NumericWithBorder 5" xfId="2856" xr:uid="{00000000-0005-0000-0000-0000A10C0000}"/>
    <cellStyle name="Percent" xfId="2857" xr:uid="{00000000-0005-0000-0000-0000A20C0000}"/>
    <cellStyle name="Percent 2" xfId="2858" xr:uid="{00000000-0005-0000-0000-0000A30C0000}"/>
    <cellStyle name="Percent 2 2" xfId="2859" xr:uid="{00000000-0005-0000-0000-0000A40C0000}"/>
    <cellStyle name="Porcentaje" xfId="21" builtinId="5"/>
    <cellStyle name="Porcentaje 2" xfId="24" xr:uid="{00000000-0005-0000-0000-0000A60C0000}"/>
    <cellStyle name="Porcentaje 2 2" xfId="2860" xr:uid="{00000000-0005-0000-0000-0000A70C0000}"/>
    <cellStyle name="Porcentaje 3" xfId="25" xr:uid="{00000000-0005-0000-0000-0000A80C0000}"/>
    <cellStyle name="Porcentaje 3 2" xfId="2861" xr:uid="{00000000-0005-0000-0000-0000A90C0000}"/>
    <cellStyle name="Porcentaje 4" xfId="26" xr:uid="{00000000-0005-0000-0000-0000AA0C0000}"/>
    <cellStyle name="Porcentual 2" xfId="22" xr:uid="{00000000-0005-0000-0000-0000AB0C0000}"/>
    <cellStyle name="Porcentual 2 2" xfId="23" xr:uid="{00000000-0005-0000-0000-0000AC0C0000}"/>
    <cellStyle name="Porcentual 2 2 2" xfId="2862" xr:uid="{00000000-0005-0000-0000-0000AD0C0000}"/>
    <cellStyle name="Porcentual 2 3" xfId="2863" xr:uid="{00000000-0005-0000-0000-0000AE0C0000}"/>
    <cellStyle name="Porcentual 2 3 2" xfId="2864" xr:uid="{00000000-0005-0000-0000-0000AF0C0000}"/>
    <cellStyle name="Porcentual 3" xfId="2865" xr:uid="{00000000-0005-0000-0000-0000B00C0000}"/>
  </cellStyles>
  <dxfs count="0"/>
  <tableStyles count="0" defaultTableStyle="TableStyleMedium9" defaultPivotStyle="PivotStyleLight16"/>
  <colors>
    <mruColors>
      <color rgb="FF00FFFF"/>
      <color rgb="FF75DBFF"/>
      <color rgb="FFFFFF99"/>
      <color rgb="FF00FF00"/>
      <color rgb="FFFFCCCC"/>
      <color rgb="FF99FF66"/>
      <color rgb="FF66FF66"/>
      <color rgb="FF0066FF"/>
      <color rgb="FFFF99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899331</xdr:colOff>
      <xdr:row>3</xdr:row>
      <xdr:rowOff>47625</xdr:rowOff>
    </xdr:to>
    <xdr:pic>
      <xdr:nvPicPr>
        <xdr:cNvPr id="2" name="Imagen 1">
          <a:extLst>
            <a:ext uri="{FF2B5EF4-FFF2-40B4-BE49-F238E27FC236}">
              <a16:creationId xmlns:a16="http://schemas.microsoft.com/office/drawing/2014/main" id="{CF4DE383-04C2-415C-96FF-E5FBB6E09D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45766"/>
          <a:ext cx="4028892" cy="1146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56029</xdr:colOff>
      <xdr:row>0</xdr:row>
      <xdr:rowOff>143639</xdr:rowOff>
    </xdr:from>
    <xdr:to>
      <xdr:col>3</xdr:col>
      <xdr:colOff>491192</xdr:colOff>
      <xdr:row>2</xdr:row>
      <xdr:rowOff>53395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29" y="143639"/>
          <a:ext cx="1736912" cy="8618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578301</xdr:colOff>
      <xdr:row>0</xdr:row>
      <xdr:rowOff>128890</xdr:rowOff>
    </xdr:from>
    <xdr:to>
      <xdr:col>2</xdr:col>
      <xdr:colOff>1989313</xdr:colOff>
      <xdr:row>2</xdr:row>
      <xdr:rowOff>274450</xdr:rowOff>
    </xdr:to>
    <xdr:pic>
      <xdr:nvPicPr>
        <xdr:cNvPr id="2" name="Imagen 1">
          <a:extLst>
            <a:ext uri="{FF2B5EF4-FFF2-40B4-BE49-F238E27FC236}">
              <a16:creationId xmlns:a16="http://schemas.microsoft.com/office/drawing/2014/main" id="{BB9F29F3-E804-4013-B7E4-CBDE7EE18DC8}"/>
            </a:ext>
          </a:extLst>
        </xdr:cNvPr>
        <xdr:cNvPicPr>
          <a:picLocks noChangeAspect="1"/>
        </xdr:cNvPicPr>
      </xdr:nvPicPr>
      <xdr:blipFill>
        <a:blip xmlns:r="http://schemas.openxmlformats.org/officeDocument/2006/relationships" r:embed="rId1"/>
        <a:stretch>
          <a:fillRect/>
        </a:stretch>
      </xdr:blipFill>
      <xdr:spPr>
        <a:xfrm>
          <a:off x="578301" y="128890"/>
          <a:ext cx="3316012" cy="1017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14008</xdr:colOff>
      <xdr:row>0</xdr:row>
      <xdr:rowOff>168088</xdr:rowOff>
    </xdr:from>
    <xdr:to>
      <xdr:col>2</xdr:col>
      <xdr:colOff>663050</xdr:colOff>
      <xdr:row>1</xdr:row>
      <xdr:rowOff>385245</xdr:rowOff>
    </xdr:to>
    <xdr:pic>
      <xdr:nvPicPr>
        <xdr:cNvPr id="2" name="Imagen 1">
          <a:extLst>
            <a:ext uri="{FF2B5EF4-FFF2-40B4-BE49-F238E27FC236}">
              <a16:creationId xmlns:a16="http://schemas.microsoft.com/office/drawing/2014/main" id="{6EE60A38-A22B-4026-83A7-3DB9B9D63A45}"/>
            </a:ext>
          </a:extLst>
        </xdr:cNvPr>
        <xdr:cNvPicPr>
          <a:picLocks noChangeAspect="1"/>
        </xdr:cNvPicPr>
      </xdr:nvPicPr>
      <xdr:blipFill>
        <a:blip xmlns:r="http://schemas.openxmlformats.org/officeDocument/2006/relationships" r:embed="rId1"/>
        <a:stretch>
          <a:fillRect/>
        </a:stretch>
      </xdr:blipFill>
      <xdr:spPr>
        <a:xfrm>
          <a:off x="14008" y="168088"/>
          <a:ext cx="2128066" cy="3822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479EC856-4EEC-48A4-8A66-558EA49D23CC}"/>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M25"/>
  <sheetViews>
    <sheetView tabSelected="1" zoomScale="48" zoomScaleNormal="48" zoomScaleSheetLayoutView="70" zoomScalePageLayoutView="60" workbookViewId="0">
      <selection activeCell="CH15" sqref="CH15"/>
    </sheetView>
  </sheetViews>
  <sheetFormatPr baseColWidth="10" defaultColWidth="10.85546875" defaultRowHeight="15" x14ac:dyDescent="0.25"/>
  <cols>
    <col min="1" max="1" width="8.42578125" customWidth="1"/>
    <col min="2" max="2" width="11" customWidth="1"/>
    <col min="3" max="3" width="8.85546875" customWidth="1"/>
    <col min="4" max="4" width="19.28515625" customWidth="1"/>
    <col min="5" max="5" width="7.42578125" customWidth="1"/>
    <col min="6" max="6" width="31.42578125" customWidth="1"/>
    <col min="7" max="7" width="14" customWidth="1"/>
    <col min="8" max="8" width="23.42578125" customWidth="1"/>
    <col min="9" max="9" width="22" style="15" customWidth="1"/>
    <col min="10" max="10" width="19.7109375" style="15" hidden="1" customWidth="1"/>
    <col min="11" max="11" width="17" style="15" hidden="1" customWidth="1"/>
    <col min="12" max="23" width="22.85546875" style="15" hidden="1" customWidth="1"/>
    <col min="24" max="24" width="16.42578125" style="15" hidden="1" customWidth="1"/>
    <col min="25" max="25" width="20.42578125" style="15" hidden="1" customWidth="1"/>
    <col min="26" max="26" width="20.140625" style="15" customWidth="1"/>
    <col min="27" max="27" width="22.28515625" style="15" customWidth="1"/>
    <col min="28" max="36" width="19.42578125" style="15" hidden="1" customWidth="1"/>
    <col min="37" max="37" width="14.140625" style="15" hidden="1" customWidth="1"/>
    <col min="38" max="38" width="21" style="15" hidden="1" customWidth="1"/>
    <col min="39" max="39" width="14.140625" style="15" hidden="1" customWidth="1"/>
    <col min="40" max="40" width="22.42578125" style="15" hidden="1" customWidth="1"/>
    <col min="41" max="41" width="14.140625" style="15" hidden="1" customWidth="1"/>
    <col min="42" max="42" width="17.42578125" style="15" hidden="1" customWidth="1"/>
    <col min="43" max="43" width="14.140625" style="15" hidden="1" customWidth="1"/>
    <col min="44" max="44" width="17.85546875" style="15" hidden="1" customWidth="1"/>
    <col min="45" max="45" width="14.140625" style="15" hidden="1" customWidth="1"/>
    <col min="46" max="46" width="17.85546875" style="15" hidden="1" customWidth="1"/>
    <col min="47" max="47" width="14.140625" style="15" hidden="1" customWidth="1"/>
    <col min="48" max="48" width="23.85546875" style="15" hidden="1" customWidth="1"/>
    <col min="49" max="49" width="14.42578125" style="15" hidden="1" customWidth="1"/>
    <col min="50" max="50" width="16.85546875" style="15" hidden="1" customWidth="1"/>
    <col min="51" max="51" width="13.140625" style="15" hidden="1" customWidth="1"/>
    <col min="52" max="52" width="17.7109375" style="15" hidden="1" customWidth="1"/>
    <col min="53" max="53" width="27.7109375" style="15" hidden="1" customWidth="1"/>
    <col min="54" max="54" width="24" style="15" hidden="1" customWidth="1"/>
    <col min="55" max="55" width="22.7109375" style="15" hidden="1" customWidth="1"/>
    <col min="56" max="56" width="19.7109375" style="15" customWidth="1"/>
    <col min="57" max="57" width="26.28515625" style="15" customWidth="1"/>
    <col min="58" max="58" width="26.42578125" style="15" hidden="1" customWidth="1"/>
    <col min="59" max="59" width="17.42578125" style="15" hidden="1" customWidth="1"/>
    <col min="60" max="60" width="18" style="15" hidden="1" customWidth="1"/>
    <col min="61" max="61" width="15.7109375" style="15" hidden="1" customWidth="1"/>
    <col min="62" max="62" width="20.140625" style="15" hidden="1" customWidth="1"/>
    <col min="63" max="64" width="23" style="15" hidden="1" customWidth="1"/>
    <col min="65" max="65" width="24.42578125" style="15" hidden="1" customWidth="1"/>
    <col min="66" max="66" width="17.7109375" style="15" hidden="1" customWidth="1"/>
    <col min="67" max="67" width="20.7109375" style="15" hidden="1" customWidth="1"/>
    <col min="68" max="68" width="24.42578125" style="15" hidden="1" customWidth="1"/>
    <col min="69" max="69" width="22.140625" style="15" hidden="1" customWidth="1"/>
    <col min="70" max="70" width="19.7109375" style="15" hidden="1" customWidth="1"/>
    <col min="71" max="71" width="25.28515625" style="15" hidden="1" customWidth="1"/>
    <col min="72" max="72" width="19.85546875" style="15" hidden="1" customWidth="1"/>
    <col min="73" max="73" width="26.85546875" style="15" hidden="1" customWidth="1"/>
    <col min="74" max="74" width="20.42578125" style="15" hidden="1" customWidth="1"/>
    <col min="75" max="75" width="27.28515625" style="15" hidden="1" customWidth="1"/>
    <col min="76" max="76" width="18.85546875" style="15" hidden="1" customWidth="1"/>
    <col min="77" max="77" width="20.85546875" style="15" hidden="1" customWidth="1"/>
    <col min="78" max="78" width="23.7109375" style="15" hidden="1" customWidth="1"/>
    <col min="79" max="79" width="23.140625" style="15" hidden="1" customWidth="1"/>
    <col min="80" max="80" width="17.85546875" style="15" hidden="1" customWidth="1"/>
    <col min="81" max="81" width="13.85546875" style="15" hidden="1" customWidth="1"/>
    <col min="82" max="82" width="17" style="15" hidden="1" customWidth="1"/>
    <col min="83" max="83" width="19.42578125" style="15" hidden="1" customWidth="1"/>
    <col min="84" max="84" width="25" style="15" hidden="1" customWidth="1"/>
    <col min="85" max="85" width="0.28515625" style="15" hidden="1" customWidth="1"/>
    <col min="86" max="86" width="27" style="15" customWidth="1"/>
    <col min="87" max="87" width="24.7109375" style="15" customWidth="1"/>
    <col min="88" max="88" width="20.7109375" style="15" customWidth="1"/>
    <col min="89" max="90" width="18.28515625" style="15" customWidth="1"/>
    <col min="91" max="91" width="21.85546875" style="15" customWidth="1"/>
    <col min="92" max="92" width="17.42578125" style="15" customWidth="1"/>
    <col min="93" max="94" width="21.85546875" style="15" customWidth="1"/>
    <col min="95" max="95" width="21.85546875" style="15" hidden="1" customWidth="1"/>
    <col min="96" max="96" width="13.85546875" style="15" hidden="1" customWidth="1"/>
    <col min="97" max="107" width="10.7109375" style="15" hidden="1" customWidth="1"/>
    <col min="108" max="108" width="21.85546875" style="15" hidden="1" customWidth="1"/>
    <col min="109" max="112" width="10.7109375" style="15" hidden="1" customWidth="1"/>
    <col min="113" max="115" width="20.85546875" style="15" customWidth="1"/>
    <col min="116" max="116" width="17.7109375" style="15" customWidth="1"/>
    <col min="117" max="117" width="19.28515625" style="15" customWidth="1"/>
    <col min="118" max="118" width="16.42578125" style="15" customWidth="1"/>
    <col min="119" max="127" width="10.7109375" style="15" hidden="1" customWidth="1"/>
    <col min="128" max="147" width="15.42578125" style="15" hidden="1" customWidth="1"/>
    <col min="148" max="152" width="15.28515625" customWidth="1"/>
    <col min="153" max="153" width="55.7109375" customWidth="1"/>
    <col min="154" max="154" width="15.5703125" customWidth="1"/>
    <col min="155" max="155" width="18.42578125" customWidth="1"/>
    <col min="156" max="156" width="37.7109375" customWidth="1"/>
    <col min="157" max="157" width="34.5703125" customWidth="1"/>
    <col min="158" max="158" width="16.42578125" bestFit="1" customWidth="1"/>
    <col min="159" max="159" width="23" bestFit="1" customWidth="1"/>
    <col min="160" max="160" width="21.85546875" customWidth="1"/>
    <col min="161" max="161" width="26.7109375" customWidth="1"/>
    <col min="162" max="162" width="11.42578125" bestFit="1" customWidth="1"/>
    <col min="163" max="163" width="12.42578125" bestFit="1" customWidth="1"/>
    <col min="164" max="164" width="13.28515625" bestFit="1" customWidth="1"/>
    <col min="166" max="166" width="14" bestFit="1" customWidth="1"/>
    <col min="168" max="168" width="14" bestFit="1" customWidth="1"/>
  </cols>
  <sheetData>
    <row r="1" spans="1:169" ht="15.75" thickBot="1" x14ac:dyDescent="0.3">
      <c r="C1" s="2"/>
      <c r="D1" s="2"/>
      <c r="E1" s="2"/>
      <c r="F1" s="2"/>
      <c r="G1" s="2"/>
      <c r="H1" s="2"/>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2"/>
      <c r="ES1" s="2"/>
      <c r="ET1" s="2"/>
      <c r="EU1" s="2"/>
      <c r="EV1" s="2"/>
      <c r="EW1" s="2"/>
      <c r="EX1" s="2"/>
      <c r="EY1" s="2"/>
      <c r="EZ1" s="2"/>
      <c r="FA1" s="2"/>
    </row>
    <row r="2" spans="1:169" s="18" customFormat="1" ht="37.5" x14ac:dyDescent="0.5">
      <c r="A2" s="819"/>
      <c r="B2" s="820"/>
      <c r="C2" s="820"/>
      <c r="D2" s="820"/>
      <c r="E2" s="820"/>
      <c r="F2" s="821"/>
      <c r="G2" s="828" t="s">
        <v>39</v>
      </c>
      <c r="H2" s="828"/>
      <c r="I2" s="828"/>
      <c r="J2" s="828"/>
      <c r="K2" s="828"/>
      <c r="L2" s="828"/>
      <c r="M2" s="828"/>
      <c r="N2" s="828"/>
      <c r="O2" s="828"/>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X2" s="828"/>
      <c r="AY2" s="828"/>
      <c r="AZ2" s="828"/>
      <c r="BA2" s="828"/>
      <c r="BB2" s="828"/>
      <c r="BC2" s="828"/>
      <c r="BD2" s="828"/>
      <c r="BE2" s="828"/>
      <c r="BF2" s="828"/>
      <c r="BG2" s="828"/>
      <c r="BH2" s="828"/>
      <c r="BI2" s="828"/>
      <c r="BJ2" s="828"/>
      <c r="BK2" s="828"/>
      <c r="BL2" s="828"/>
      <c r="BM2" s="828"/>
      <c r="BN2" s="828"/>
      <c r="BO2" s="828"/>
      <c r="BP2" s="828"/>
      <c r="BQ2" s="828"/>
      <c r="BR2" s="828"/>
      <c r="BS2" s="828"/>
      <c r="BT2" s="828"/>
      <c r="BU2" s="828"/>
      <c r="BV2" s="828"/>
      <c r="BW2" s="828"/>
      <c r="BX2" s="828"/>
      <c r="BY2" s="828"/>
      <c r="BZ2" s="828"/>
      <c r="CA2" s="828"/>
      <c r="CB2" s="828"/>
      <c r="CC2" s="828"/>
      <c r="CD2" s="828"/>
      <c r="CE2" s="828"/>
      <c r="CF2" s="828"/>
      <c r="CG2" s="828"/>
      <c r="CH2" s="828"/>
      <c r="CI2" s="828"/>
      <c r="CJ2" s="828"/>
      <c r="CK2" s="828"/>
      <c r="CL2" s="828"/>
      <c r="CM2" s="828"/>
      <c r="CN2" s="828"/>
      <c r="CO2" s="828"/>
      <c r="CP2" s="828"/>
      <c r="CQ2" s="828"/>
      <c r="CR2" s="828"/>
      <c r="CS2" s="828"/>
      <c r="CT2" s="828"/>
      <c r="CU2" s="828"/>
      <c r="CV2" s="828"/>
      <c r="CW2" s="828"/>
      <c r="CX2" s="828"/>
      <c r="CY2" s="828"/>
      <c r="CZ2" s="828"/>
      <c r="DA2" s="828"/>
      <c r="DB2" s="828"/>
      <c r="DC2" s="828"/>
      <c r="DD2" s="828"/>
      <c r="DE2" s="828"/>
      <c r="DF2" s="828"/>
      <c r="DG2" s="828"/>
      <c r="DH2" s="828"/>
      <c r="DI2" s="828"/>
      <c r="DJ2" s="828"/>
      <c r="DK2" s="828"/>
      <c r="DL2" s="828"/>
      <c r="DM2" s="828"/>
      <c r="DN2" s="828"/>
      <c r="DO2" s="828"/>
      <c r="DP2" s="828"/>
      <c r="DQ2" s="828"/>
      <c r="DR2" s="828"/>
      <c r="DS2" s="828"/>
      <c r="DT2" s="828"/>
      <c r="DU2" s="828"/>
      <c r="DV2" s="828"/>
      <c r="DW2" s="828"/>
      <c r="DX2" s="828"/>
      <c r="DY2" s="828"/>
      <c r="DZ2" s="828"/>
      <c r="EA2" s="828"/>
      <c r="EB2" s="828"/>
      <c r="EC2" s="828"/>
      <c r="ED2" s="828"/>
      <c r="EE2" s="828"/>
      <c r="EF2" s="828"/>
      <c r="EG2" s="828"/>
      <c r="EH2" s="828"/>
      <c r="EI2" s="828"/>
      <c r="EJ2" s="828"/>
      <c r="EK2" s="828"/>
      <c r="EL2" s="828"/>
      <c r="EM2" s="828"/>
      <c r="EN2" s="828"/>
      <c r="EO2" s="828"/>
      <c r="EP2" s="828"/>
      <c r="EQ2" s="828"/>
      <c r="ER2" s="828"/>
      <c r="ES2" s="828"/>
      <c r="ET2" s="828"/>
      <c r="EU2" s="828"/>
      <c r="EV2" s="828"/>
      <c r="EW2" s="828"/>
      <c r="EX2" s="828"/>
      <c r="EY2" s="828"/>
      <c r="EZ2" s="828"/>
      <c r="FA2" s="829"/>
    </row>
    <row r="3" spans="1:169" s="18" customFormat="1" ht="60" customHeight="1" thickBot="1" x14ac:dyDescent="0.65">
      <c r="A3" s="822"/>
      <c r="B3" s="823"/>
      <c r="C3" s="823"/>
      <c r="D3" s="823"/>
      <c r="E3" s="823"/>
      <c r="F3" s="824"/>
      <c r="G3" s="830" t="s">
        <v>361</v>
      </c>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J3" s="830"/>
      <c r="AK3" s="830"/>
      <c r="AL3" s="830"/>
      <c r="AM3" s="830"/>
      <c r="AN3" s="830"/>
      <c r="AO3" s="830"/>
      <c r="AP3" s="830"/>
      <c r="AQ3" s="830"/>
      <c r="AR3" s="830"/>
      <c r="AS3" s="830"/>
      <c r="AT3" s="830"/>
      <c r="AU3" s="830"/>
      <c r="AV3" s="830"/>
      <c r="AW3" s="830"/>
      <c r="AX3" s="830"/>
      <c r="AY3" s="830"/>
      <c r="AZ3" s="830"/>
      <c r="BA3" s="830"/>
      <c r="BB3" s="830"/>
      <c r="BC3" s="830"/>
      <c r="BD3" s="830"/>
      <c r="BE3" s="830"/>
      <c r="BF3" s="830"/>
      <c r="BG3" s="830"/>
      <c r="BH3" s="830"/>
      <c r="BI3" s="830"/>
      <c r="BJ3" s="830"/>
      <c r="BK3" s="830"/>
      <c r="BL3" s="830"/>
      <c r="BM3" s="830"/>
      <c r="BN3" s="830"/>
      <c r="BO3" s="830"/>
      <c r="BP3" s="830"/>
      <c r="BQ3" s="830"/>
      <c r="BR3" s="830"/>
      <c r="BS3" s="830"/>
      <c r="BT3" s="830"/>
      <c r="BU3" s="830"/>
      <c r="BV3" s="830"/>
      <c r="BW3" s="830"/>
      <c r="BX3" s="830"/>
      <c r="BY3" s="830"/>
      <c r="BZ3" s="830"/>
      <c r="CA3" s="830"/>
      <c r="CB3" s="830"/>
      <c r="CC3" s="830"/>
      <c r="CD3" s="830"/>
      <c r="CE3" s="830"/>
      <c r="CF3" s="830"/>
      <c r="CG3" s="830"/>
      <c r="CH3" s="830"/>
      <c r="CI3" s="830"/>
      <c r="CJ3" s="830"/>
      <c r="CK3" s="830"/>
      <c r="CL3" s="830"/>
      <c r="CM3" s="830"/>
      <c r="CN3" s="830"/>
      <c r="CO3" s="830"/>
      <c r="CP3" s="830"/>
      <c r="CQ3" s="830"/>
      <c r="CR3" s="830"/>
      <c r="CS3" s="830"/>
      <c r="CT3" s="830"/>
      <c r="CU3" s="830"/>
      <c r="CV3" s="830"/>
      <c r="CW3" s="830"/>
      <c r="CX3" s="830"/>
      <c r="CY3" s="830"/>
      <c r="CZ3" s="830"/>
      <c r="DA3" s="830"/>
      <c r="DB3" s="830"/>
      <c r="DC3" s="830"/>
      <c r="DD3" s="830"/>
      <c r="DE3" s="830"/>
      <c r="DF3" s="830"/>
      <c r="DG3" s="830"/>
      <c r="DH3" s="830"/>
      <c r="DI3" s="830"/>
      <c r="DJ3" s="830"/>
      <c r="DK3" s="830"/>
      <c r="DL3" s="830"/>
      <c r="DM3" s="830"/>
      <c r="DN3" s="830"/>
      <c r="DO3" s="830"/>
      <c r="DP3" s="830"/>
      <c r="DQ3" s="830"/>
      <c r="DR3" s="830"/>
      <c r="DS3" s="830"/>
      <c r="DT3" s="830"/>
      <c r="DU3" s="830"/>
      <c r="DV3" s="830"/>
      <c r="DW3" s="830"/>
      <c r="DX3" s="830"/>
      <c r="DY3" s="830"/>
      <c r="DZ3" s="830"/>
      <c r="EA3" s="830"/>
      <c r="EB3" s="830"/>
      <c r="EC3" s="830"/>
      <c r="ED3" s="830"/>
      <c r="EE3" s="830"/>
      <c r="EF3" s="830"/>
      <c r="EG3" s="830"/>
      <c r="EH3" s="830"/>
      <c r="EI3" s="830"/>
      <c r="EJ3" s="830"/>
      <c r="EK3" s="830"/>
      <c r="EL3" s="830"/>
      <c r="EM3" s="830"/>
      <c r="EN3" s="830"/>
      <c r="EO3" s="830"/>
      <c r="EP3" s="830"/>
      <c r="EQ3" s="830"/>
      <c r="ER3" s="830"/>
      <c r="ES3" s="830"/>
      <c r="ET3" s="830"/>
      <c r="EU3" s="830"/>
      <c r="EV3" s="830"/>
      <c r="EW3" s="830"/>
      <c r="EX3" s="830"/>
      <c r="EY3" s="830"/>
      <c r="EZ3" s="830"/>
      <c r="FA3" s="830"/>
    </row>
    <row r="4" spans="1:169" s="17" customFormat="1" ht="27" thickBot="1" x14ac:dyDescent="0.45">
      <c r="A4" s="825"/>
      <c r="B4" s="826"/>
      <c r="C4" s="826"/>
      <c r="D4" s="826"/>
      <c r="E4" s="826"/>
      <c r="F4" s="827"/>
      <c r="G4" s="831" t="s">
        <v>48</v>
      </c>
      <c r="H4" s="831"/>
      <c r="I4" s="831"/>
      <c r="J4" s="831"/>
      <c r="K4" s="831"/>
      <c r="L4" s="831"/>
      <c r="M4" s="831"/>
      <c r="N4" s="831"/>
      <c r="O4" s="831"/>
      <c r="P4" s="831"/>
      <c r="Q4" s="831"/>
      <c r="R4" s="831"/>
      <c r="S4" s="831"/>
      <c r="T4" s="831"/>
      <c r="U4" s="831"/>
      <c r="V4" s="831"/>
      <c r="W4" s="831"/>
      <c r="X4" s="831"/>
      <c r="Y4" s="831"/>
      <c r="Z4" s="831"/>
      <c r="AA4" s="831"/>
      <c r="AB4" s="831"/>
      <c r="AC4" s="831"/>
      <c r="AD4" s="831"/>
      <c r="AE4" s="831"/>
      <c r="AF4" s="831"/>
      <c r="AG4" s="831"/>
      <c r="AH4" s="831"/>
      <c r="AI4" s="831"/>
      <c r="AJ4" s="831"/>
      <c r="AK4" s="831"/>
      <c r="AL4" s="831"/>
      <c r="AM4" s="831"/>
      <c r="AN4" s="831"/>
      <c r="AO4" s="831"/>
      <c r="AP4" s="831"/>
      <c r="AQ4" s="831"/>
      <c r="AR4" s="831"/>
      <c r="AS4" s="831"/>
      <c r="AT4" s="831"/>
      <c r="AU4" s="831"/>
      <c r="AV4" s="831"/>
      <c r="AW4" s="831"/>
      <c r="AX4" s="831"/>
      <c r="AY4" s="831"/>
      <c r="AZ4" s="831"/>
      <c r="BA4" s="831"/>
      <c r="BB4" s="831"/>
      <c r="BC4" s="831"/>
      <c r="BD4" s="831"/>
      <c r="BE4" s="831"/>
      <c r="BF4" s="831"/>
      <c r="BG4" s="831"/>
      <c r="BH4" s="831"/>
      <c r="BI4" s="831"/>
      <c r="BJ4" s="831"/>
      <c r="BK4" s="831"/>
      <c r="BL4" s="831"/>
      <c r="BM4" s="831"/>
      <c r="BN4" s="831"/>
      <c r="BO4" s="831"/>
      <c r="BP4" s="831"/>
      <c r="BQ4" s="831"/>
      <c r="BR4" s="831"/>
      <c r="BS4" s="831"/>
      <c r="BT4" s="831"/>
      <c r="BU4" s="831"/>
      <c r="BV4" s="831"/>
      <c r="BW4" s="831"/>
      <c r="BX4" s="831"/>
      <c r="BY4" s="831"/>
      <c r="BZ4" s="831"/>
      <c r="CA4" s="831"/>
      <c r="CB4" s="831"/>
      <c r="CC4" s="831"/>
      <c r="CD4" s="831"/>
      <c r="CE4" s="831"/>
      <c r="CF4" s="831"/>
      <c r="CG4" s="831"/>
      <c r="CH4" s="831"/>
      <c r="CI4" s="831"/>
      <c r="CJ4" s="831"/>
      <c r="CK4" s="831"/>
      <c r="CL4" s="831"/>
      <c r="CM4" s="831"/>
      <c r="CN4" s="831"/>
      <c r="CO4" s="831"/>
      <c r="CP4" s="831"/>
      <c r="CQ4" s="831"/>
      <c r="CR4" s="831"/>
      <c r="CS4" s="831"/>
      <c r="CT4" s="831"/>
      <c r="CU4" s="831"/>
      <c r="CV4" s="831"/>
      <c r="CW4" s="831"/>
      <c r="CX4" s="831"/>
      <c r="CY4" s="831"/>
      <c r="CZ4" s="831"/>
      <c r="DA4" s="831"/>
      <c r="DB4" s="831"/>
      <c r="DC4" s="831"/>
      <c r="DD4" s="831"/>
      <c r="DE4" s="831"/>
      <c r="DF4" s="831"/>
      <c r="DG4" s="831"/>
      <c r="DH4" s="831"/>
      <c r="DI4" s="831"/>
      <c r="DJ4" s="831"/>
      <c r="DK4" s="831"/>
      <c r="DL4" s="831"/>
      <c r="DM4" s="831"/>
      <c r="DN4" s="831"/>
      <c r="DO4" s="831"/>
      <c r="DP4" s="831"/>
      <c r="DQ4" s="831"/>
      <c r="DR4" s="831"/>
      <c r="DS4" s="831"/>
      <c r="DT4" s="831"/>
      <c r="DU4" s="831"/>
      <c r="DV4" s="831"/>
      <c r="DW4" s="831"/>
      <c r="DX4" s="831"/>
      <c r="DY4" s="831"/>
      <c r="DZ4" s="831"/>
      <c r="EA4" s="831"/>
      <c r="EB4" s="831"/>
      <c r="EC4" s="831"/>
      <c r="ED4" s="831"/>
      <c r="EE4" s="831"/>
      <c r="EF4" s="831"/>
      <c r="EG4" s="831"/>
      <c r="EH4" s="831"/>
      <c r="EI4" s="831"/>
      <c r="EJ4" s="831"/>
      <c r="EK4" s="831"/>
      <c r="EL4" s="831"/>
      <c r="EM4" s="831"/>
      <c r="EN4" s="831"/>
      <c r="EO4" s="831"/>
      <c r="EP4" s="831"/>
      <c r="EQ4" s="831"/>
      <c r="ER4" s="832" t="s">
        <v>344</v>
      </c>
      <c r="ES4" s="833"/>
      <c r="ET4" s="833"/>
      <c r="EU4" s="833"/>
      <c r="EV4" s="833"/>
      <c r="EW4" s="833"/>
      <c r="EX4" s="833"/>
      <c r="EY4" s="833"/>
      <c r="EZ4" s="833"/>
      <c r="FA4" s="834"/>
    </row>
    <row r="5" spans="1:169" ht="40.5" customHeight="1" thickBot="1" x14ac:dyDescent="0.3">
      <c r="A5" s="814" t="s">
        <v>0</v>
      </c>
      <c r="B5" s="815"/>
      <c r="C5" s="815"/>
      <c r="D5" s="815"/>
      <c r="E5" s="815"/>
      <c r="F5" s="815"/>
      <c r="G5" s="816" t="s">
        <v>371</v>
      </c>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7"/>
      <c r="BM5" s="817"/>
      <c r="BN5" s="817"/>
      <c r="BO5" s="817"/>
      <c r="BP5" s="817"/>
      <c r="BQ5" s="817"/>
      <c r="BR5" s="817"/>
      <c r="BS5" s="817"/>
      <c r="BT5" s="817"/>
      <c r="BU5" s="817"/>
      <c r="BV5" s="817"/>
      <c r="BW5" s="817"/>
      <c r="BX5" s="817"/>
      <c r="BY5" s="817"/>
      <c r="BZ5" s="817"/>
      <c r="CA5" s="817"/>
      <c r="CB5" s="817"/>
      <c r="CC5" s="817"/>
      <c r="CD5" s="817"/>
      <c r="CE5" s="817"/>
      <c r="CF5" s="817"/>
      <c r="CG5" s="817"/>
      <c r="CH5" s="817"/>
      <c r="CI5" s="817"/>
      <c r="CJ5" s="817"/>
      <c r="CK5" s="817"/>
      <c r="CL5" s="817"/>
      <c r="CM5" s="817"/>
      <c r="CN5" s="817"/>
      <c r="CO5" s="817"/>
      <c r="CP5" s="817"/>
      <c r="CQ5" s="817"/>
      <c r="CR5" s="817"/>
      <c r="CS5" s="817"/>
      <c r="CT5" s="817"/>
      <c r="CU5" s="817"/>
      <c r="CV5" s="817"/>
      <c r="CW5" s="817"/>
      <c r="CX5" s="817"/>
      <c r="CY5" s="817"/>
      <c r="CZ5" s="817"/>
      <c r="DA5" s="817"/>
      <c r="DB5" s="817"/>
      <c r="DC5" s="817"/>
      <c r="DD5" s="817"/>
      <c r="DE5" s="817"/>
      <c r="DF5" s="817"/>
      <c r="DG5" s="817"/>
      <c r="DH5" s="817"/>
      <c r="DI5" s="817"/>
      <c r="DJ5" s="817"/>
      <c r="DK5" s="817"/>
      <c r="DL5" s="817"/>
      <c r="DM5" s="817"/>
      <c r="DN5" s="817"/>
      <c r="DO5" s="817"/>
      <c r="DP5" s="817"/>
      <c r="DQ5" s="817"/>
      <c r="DR5" s="817"/>
      <c r="DS5" s="817"/>
      <c r="DT5" s="817"/>
      <c r="DU5" s="817"/>
      <c r="DV5" s="817"/>
      <c r="DW5" s="817"/>
      <c r="DX5" s="817"/>
      <c r="DY5" s="817"/>
      <c r="DZ5" s="817"/>
      <c r="EA5" s="817"/>
      <c r="EB5" s="817"/>
      <c r="EC5" s="817"/>
      <c r="ED5" s="817"/>
      <c r="EE5" s="817"/>
      <c r="EF5" s="817"/>
      <c r="EG5" s="817"/>
      <c r="EH5" s="817"/>
      <c r="EI5" s="817"/>
      <c r="EJ5" s="817"/>
      <c r="EK5" s="817"/>
      <c r="EL5" s="817"/>
      <c r="EM5" s="817"/>
      <c r="EN5" s="817"/>
      <c r="EO5" s="817"/>
      <c r="EP5" s="817"/>
      <c r="EQ5" s="817"/>
      <c r="ER5" s="817"/>
      <c r="ES5" s="817"/>
      <c r="ET5" s="817"/>
      <c r="EU5" s="817"/>
      <c r="EV5" s="817"/>
      <c r="EW5" s="817"/>
      <c r="EX5" s="817"/>
      <c r="EY5" s="817"/>
      <c r="EZ5" s="817"/>
      <c r="FA5" s="818"/>
    </row>
    <row r="6" spans="1:169" ht="33" customHeight="1" thickBot="1" x14ac:dyDescent="0.3">
      <c r="A6" s="814" t="s">
        <v>2</v>
      </c>
      <c r="B6" s="815"/>
      <c r="C6" s="815"/>
      <c r="D6" s="815"/>
      <c r="E6" s="815"/>
      <c r="F6" s="815"/>
      <c r="G6" s="816" t="s">
        <v>372</v>
      </c>
      <c r="H6" s="817"/>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7"/>
      <c r="AL6" s="817"/>
      <c r="AM6" s="817"/>
      <c r="AN6" s="817"/>
      <c r="AO6" s="817"/>
      <c r="AP6" s="817"/>
      <c r="AQ6" s="817"/>
      <c r="AR6" s="817"/>
      <c r="AS6" s="817"/>
      <c r="AT6" s="817"/>
      <c r="AU6" s="817"/>
      <c r="AV6" s="817"/>
      <c r="AW6" s="817"/>
      <c r="AX6" s="817"/>
      <c r="AY6" s="817"/>
      <c r="AZ6" s="817"/>
      <c r="BA6" s="817"/>
      <c r="BB6" s="817"/>
      <c r="BC6" s="817"/>
      <c r="BD6" s="817"/>
      <c r="BE6" s="817"/>
      <c r="BF6" s="817"/>
      <c r="BG6" s="817"/>
      <c r="BH6" s="817"/>
      <c r="BI6" s="817"/>
      <c r="BJ6" s="817"/>
      <c r="BK6" s="817"/>
      <c r="BL6" s="817"/>
      <c r="BM6" s="817"/>
      <c r="BN6" s="817"/>
      <c r="BO6" s="817"/>
      <c r="BP6" s="817"/>
      <c r="BQ6" s="817"/>
      <c r="BR6" s="817"/>
      <c r="BS6" s="817"/>
      <c r="BT6" s="817"/>
      <c r="BU6" s="817"/>
      <c r="BV6" s="817"/>
      <c r="BW6" s="817"/>
      <c r="BX6" s="817"/>
      <c r="BY6" s="817"/>
      <c r="BZ6" s="817"/>
      <c r="CA6" s="817"/>
      <c r="CB6" s="817"/>
      <c r="CC6" s="817"/>
      <c r="CD6" s="817"/>
      <c r="CE6" s="817"/>
      <c r="CF6" s="817"/>
      <c r="CG6" s="817"/>
      <c r="CH6" s="817"/>
      <c r="CI6" s="817"/>
      <c r="CJ6" s="817"/>
      <c r="CK6" s="817"/>
      <c r="CL6" s="817"/>
      <c r="CM6" s="817"/>
      <c r="CN6" s="817"/>
      <c r="CO6" s="817"/>
      <c r="CP6" s="817"/>
      <c r="CQ6" s="817"/>
      <c r="CR6" s="817"/>
      <c r="CS6" s="817"/>
      <c r="CT6" s="817"/>
      <c r="CU6" s="817"/>
      <c r="CV6" s="817"/>
      <c r="CW6" s="817"/>
      <c r="CX6" s="817"/>
      <c r="CY6" s="817"/>
      <c r="CZ6" s="817"/>
      <c r="DA6" s="817"/>
      <c r="DB6" s="817"/>
      <c r="DC6" s="817"/>
      <c r="DD6" s="817"/>
      <c r="DE6" s="817"/>
      <c r="DF6" s="817"/>
      <c r="DG6" s="817"/>
      <c r="DH6" s="817"/>
      <c r="DI6" s="817"/>
      <c r="DJ6" s="817"/>
      <c r="DK6" s="817"/>
      <c r="DL6" s="817"/>
      <c r="DM6" s="817"/>
      <c r="DN6" s="817"/>
      <c r="DO6" s="817"/>
      <c r="DP6" s="817"/>
      <c r="DQ6" s="817"/>
      <c r="DR6" s="817"/>
      <c r="DS6" s="817"/>
      <c r="DT6" s="817"/>
      <c r="DU6" s="817"/>
      <c r="DV6" s="817"/>
      <c r="DW6" s="817"/>
      <c r="DX6" s="817"/>
      <c r="DY6" s="817"/>
      <c r="DZ6" s="817"/>
      <c r="EA6" s="817"/>
      <c r="EB6" s="817"/>
      <c r="EC6" s="817"/>
      <c r="ED6" s="817"/>
      <c r="EE6" s="817"/>
      <c r="EF6" s="817"/>
      <c r="EG6" s="817"/>
      <c r="EH6" s="817"/>
      <c r="EI6" s="817"/>
      <c r="EJ6" s="817"/>
      <c r="EK6" s="817"/>
      <c r="EL6" s="817"/>
      <c r="EM6" s="817"/>
      <c r="EN6" s="817"/>
      <c r="EO6" s="817"/>
      <c r="EP6" s="817"/>
      <c r="EQ6" s="817"/>
      <c r="ER6" s="817"/>
      <c r="ES6" s="817"/>
      <c r="ET6" s="817"/>
      <c r="EU6" s="817"/>
      <c r="EV6" s="817"/>
      <c r="EW6" s="817"/>
      <c r="EX6" s="817"/>
      <c r="EY6" s="817"/>
      <c r="EZ6" s="817"/>
      <c r="FA6" s="818"/>
    </row>
    <row r="7" spans="1:169" ht="28.5" customHeight="1" thickBot="1" x14ac:dyDescent="0.3">
      <c r="A7" s="814" t="s">
        <v>56</v>
      </c>
      <c r="B7" s="815"/>
      <c r="C7" s="815"/>
      <c r="D7" s="815"/>
      <c r="E7" s="815"/>
      <c r="F7" s="815"/>
      <c r="G7" s="816" t="s">
        <v>373</v>
      </c>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c r="AX7" s="817"/>
      <c r="AY7" s="817"/>
      <c r="AZ7" s="817"/>
      <c r="BA7" s="817"/>
      <c r="BB7" s="817"/>
      <c r="BC7" s="817"/>
      <c r="BD7" s="817"/>
      <c r="BE7" s="817"/>
      <c r="BF7" s="817"/>
      <c r="BG7" s="817"/>
      <c r="BH7" s="817"/>
      <c r="BI7" s="817"/>
      <c r="BJ7" s="817"/>
      <c r="BK7" s="817"/>
      <c r="BL7" s="817"/>
      <c r="BM7" s="817"/>
      <c r="BN7" s="817"/>
      <c r="BO7" s="817"/>
      <c r="BP7" s="817"/>
      <c r="BQ7" s="817"/>
      <c r="BR7" s="817"/>
      <c r="BS7" s="817"/>
      <c r="BT7" s="817"/>
      <c r="BU7" s="817"/>
      <c r="BV7" s="817"/>
      <c r="BW7" s="817"/>
      <c r="BX7" s="817"/>
      <c r="BY7" s="817"/>
      <c r="BZ7" s="817"/>
      <c r="CA7" s="817"/>
      <c r="CB7" s="817"/>
      <c r="CC7" s="817"/>
      <c r="CD7" s="817"/>
      <c r="CE7" s="817"/>
      <c r="CF7" s="817"/>
      <c r="CG7" s="817"/>
      <c r="CH7" s="817"/>
      <c r="CI7" s="817"/>
      <c r="CJ7" s="817"/>
      <c r="CK7" s="817"/>
      <c r="CL7" s="817"/>
      <c r="CM7" s="817"/>
      <c r="CN7" s="817"/>
      <c r="CO7" s="817"/>
      <c r="CP7" s="817"/>
      <c r="CQ7" s="817"/>
      <c r="CR7" s="817"/>
      <c r="CS7" s="817"/>
      <c r="CT7" s="817"/>
      <c r="CU7" s="817"/>
      <c r="CV7" s="817"/>
      <c r="CW7" s="817"/>
      <c r="CX7" s="817"/>
      <c r="CY7" s="817"/>
      <c r="CZ7" s="817"/>
      <c r="DA7" s="817"/>
      <c r="DB7" s="817"/>
      <c r="DC7" s="817"/>
      <c r="DD7" s="817"/>
      <c r="DE7" s="817"/>
      <c r="DF7" s="817"/>
      <c r="DG7" s="817"/>
      <c r="DH7" s="817"/>
      <c r="DI7" s="817"/>
      <c r="DJ7" s="817"/>
      <c r="DK7" s="817"/>
      <c r="DL7" s="817"/>
      <c r="DM7" s="817"/>
      <c r="DN7" s="817"/>
      <c r="DO7" s="817"/>
      <c r="DP7" s="817"/>
      <c r="DQ7" s="817"/>
      <c r="DR7" s="817"/>
      <c r="DS7" s="817"/>
      <c r="DT7" s="817"/>
      <c r="DU7" s="817"/>
      <c r="DV7" s="817"/>
      <c r="DW7" s="817"/>
      <c r="DX7" s="817"/>
      <c r="DY7" s="817"/>
      <c r="DZ7" s="817"/>
      <c r="EA7" s="817"/>
      <c r="EB7" s="817"/>
      <c r="EC7" s="817"/>
      <c r="ED7" s="817"/>
      <c r="EE7" s="817"/>
      <c r="EF7" s="817"/>
      <c r="EG7" s="817"/>
      <c r="EH7" s="817"/>
      <c r="EI7" s="817"/>
      <c r="EJ7" s="817"/>
      <c r="EK7" s="817"/>
      <c r="EL7" s="817"/>
      <c r="EM7" s="817"/>
      <c r="EN7" s="817"/>
      <c r="EO7" s="817"/>
      <c r="EP7" s="817"/>
      <c r="EQ7" s="817"/>
      <c r="ER7" s="817"/>
      <c r="ES7" s="817"/>
      <c r="ET7" s="817"/>
      <c r="EU7" s="817"/>
      <c r="EV7" s="817"/>
      <c r="EW7" s="817"/>
      <c r="EX7" s="817"/>
      <c r="EY7" s="817"/>
      <c r="EZ7" s="817"/>
      <c r="FA7" s="818"/>
    </row>
    <row r="8" spans="1:169" ht="36" customHeight="1" thickBot="1" x14ac:dyDescent="0.3">
      <c r="A8" s="814" t="s">
        <v>1</v>
      </c>
      <c r="B8" s="815"/>
      <c r="C8" s="815"/>
      <c r="D8" s="815"/>
      <c r="E8" s="815"/>
      <c r="F8" s="815"/>
      <c r="G8" s="835" t="s">
        <v>374</v>
      </c>
      <c r="H8" s="836"/>
      <c r="I8" s="836"/>
      <c r="J8" s="836"/>
      <c r="K8" s="836"/>
      <c r="L8" s="836"/>
      <c r="M8" s="836"/>
      <c r="N8" s="836"/>
      <c r="O8" s="836"/>
      <c r="P8" s="836"/>
      <c r="Q8" s="836"/>
      <c r="R8" s="836"/>
      <c r="S8" s="836"/>
      <c r="T8" s="836"/>
      <c r="U8" s="836"/>
      <c r="V8" s="836"/>
      <c r="W8" s="836"/>
      <c r="X8" s="836"/>
      <c r="Y8" s="836"/>
      <c r="Z8" s="836"/>
      <c r="AA8" s="836"/>
      <c r="AB8" s="836"/>
      <c r="AC8" s="836"/>
      <c r="AD8" s="836"/>
      <c r="AE8" s="836"/>
      <c r="AF8" s="836"/>
      <c r="AG8" s="836"/>
      <c r="AH8" s="836"/>
      <c r="AI8" s="836"/>
      <c r="AJ8" s="836"/>
      <c r="AK8" s="836"/>
      <c r="AL8" s="836"/>
      <c r="AM8" s="836"/>
      <c r="AN8" s="836"/>
      <c r="AO8" s="836"/>
      <c r="AP8" s="836"/>
      <c r="AQ8" s="836"/>
      <c r="AR8" s="836"/>
      <c r="AS8" s="836"/>
      <c r="AT8" s="836"/>
      <c r="AU8" s="836"/>
      <c r="AV8" s="836"/>
      <c r="AW8" s="836"/>
      <c r="AX8" s="836"/>
      <c r="AY8" s="836"/>
      <c r="AZ8" s="836"/>
      <c r="BA8" s="836"/>
      <c r="BB8" s="836"/>
      <c r="BC8" s="836"/>
      <c r="BD8" s="836"/>
      <c r="BE8" s="836"/>
      <c r="BF8" s="836"/>
      <c r="BG8" s="836"/>
      <c r="BH8" s="836"/>
      <c r="BI8" s="836"/>
      <c r="BJ8" s="836"/>
      <c r="BK8" s="836"/>
      <c r="BL8" s="836"/>
      <c r="BM8" s="836"/>
      <c r="BN8" s="836"/>
      <c r="BO8" s="836"/>
      <c r="BP8" s="836"/>
      <c r="BQ8" s="836"/>
      <c r="BR8" s="836"/>
      <c r="BS8" s="836"/>
      <c r="BT8" s="836"/>
      <c r="BU8" s="836"/>
      <c r="BV8" s="836"/>
      <c r="BW8" s="836"/>
      <c r="BX8" s="836"/>
      <c r="BY8" s="836"/>
      <c r="BZ8" s="836"/>
      <c r="CA8" s="836"/>
      <c r="CB8" s="836"/>
      <c r="CC8" s="836"/>
      <c r="CD8" s="836"/>
      <c r="CE8" s="836"/>
      <c r="CF8" s="836"/>
      <c r="CG8" s="836"/>
      <c r="CH8" s="836"/>
      <c r="CI8" s="836"/>
      <c r="CJ8" s="836"/>
      <c r="CK8" s="836"/>
      <c r="CL8" s="836"/>
      <c r="CM8" s="836"/>
      <c r="CN8" s="836"/>
      <c r="CO8" s="836"/>
      <c r="CP8" s="836"/>
      <c r="CQ8" s="836"/>
      <c r="CR8" s="836"/>
      <c r="CS8" s="836"/>
      <c r="CT8" s="836"/>
      <c r="CU8" s="836"/>
      <c r="CV8" s="836"/>
      <c r="CW8" s="836"/>
      <c r="CX8" s="836"/>
      <c r="CY8" s="836"/>
      <c r="CZ8" s="836"/>
      <c r="DA8" s="836"/>
      <c r="DB8" s="836"/>
      <c r="DC8" s="836"/>
      <c r="DD8" s="836"/>
      <c r="DE8" s="836"/>
      <c r="DF8" s="836"/>
      <c r="DG8" s="836"/>
      <c r="DH8" s="836"/>
      <c r="DI8" s="836"/>
      <c r="DJ8" s="836"/>
      <c r="DK8" s="836"/>
      <c r="DL8" s="836"/>
      <c r="DM8" s="836"/>
      <c r="DN8" s="836"/>
      <c r="DO8" s="836"/>
      <c r="DP8" s="836"/>
      <c r="DQ8" s="836"/>
      <c r="DR8" s="836"/>
      <c r="DS8" s="836"/>
      <c r="DT8" s="836"/>
      <c r="DU8" s="836"/>
      <c r="DV8" s="836"/>
      <c r="DW8" s="836"/>
      <c r="DX8" s="836"/>
      <c r="DY8" s="836"/>
      <c r="DZ8" s="836"/>
      <c r="EA8" s="836"/>
      <c r="EB8" s="836"/>
      <c r="EC8" s="836"/>
      <c r="ED8" s="836"/>
      <c r="EE8" s="836"/>
      <c r="EF8" s="836"/>
      <c r="EG8" s="836"/>
      <c r="EH8" s="836"/>
      <c r="EI8" s="836"/>
      <c r="EJ8" s="836"/>
      <c r="EK8" s="836"/>
      <c r="EL8" s="836"/>
      <c r="EM8" s="836"/>
      <c r="EN8" s="836"/>
      <c r="EO8" s="836"/>
      <c r="EP8" s="836"/>
      <c r="EQ8" s="836"/>
      <c r="ER8" s="836"/>
      <c r="ES8" s="836"/>
      <c r="ET8" s="836"/>
      <c r="EU8" s="836"/>
      <c r="EV8" s="836"/>
      <c r="EW8" s="836"/>
      <c r="EX8" s="836"/>
      <c r="EY8" s="836"/>
      <c r="EZ8" s="836"/>
      <c r="FA8" s="837"/>
    </row>
    <row r="9" spans="1:169" ht="18.75" thickBot="1" x14ac:dyDescent="0.3">
      <c r="A9" s="523"/>
      <c r="B9" s="524"/>
      <c r="C9" s="524"/>
      <c r="D9" s="524"/>
      <c r="E9" s="524"/>
      <c r="F9" s="524"/>
      <c r="G9" s="595"/>
      <c r="H9" s="595"/>
      <c r="I9" s="595"/>
      <c r="J9" s="595"/>
      <c r="K9" s="595"/>
      <c r="L9" s="595"/>
      <c r="M9" s="595"/>
      <c r="N9" s="595"/>
      <c r="O9" s="595"/>
      <c r="P9" s="595"/>
      <c r="Q9" s="595"/>
      <c r="R9" s="595"/>
      <c r="S9" s="525"/>
      <c r="T9" s="595"/>
      <c r="U9" s="595"/>
      <c r="V9" s="595"/>
      <c r="W9" s="525"/>
      <c r="X9" s="595"/>
      <c r="Y9" s="595"/>
      <c r="Z9" s="595"/>
      <c r="AA9" s="595"/>
      <c r="AB9" s="595"/>
      <c r="AC9" s="595"/>
      <c r="AD9" s="595"/>
      <c r="AE9" s="595"/>
      <c r="AF9" s="595"/>
      <c r="AG9" s="595"/>
      <c r="AH9" s="595"/>
      <c r="AI9" s="595"/>
      <c r="AJ9" s="595"/>
      <c r="AK9" s="595"/>
      <c r="AL9" s="595"/>
      <c r="AM9" s="595"/>
      <c r="AN9" s="595"/>
      <c r="AO9" s="595"/>
      <c r="AP9" s="595"/>
      <c r="AQ9" s="595"/>
      <c r="AR9" s="595"/>
      <c r="AS9" s="595"/>
      <c r="AT9" s="595"/>
      <c r="AU9" s="595"/>
      <c r="AV9" s="595"/>
      <c r="AW9" s="595"/>
      <c r="AX9" s="595"/>
      <c r="AY9" s="595"/>
      <c r="AZ9" s="595"/>
      <c r="BA9" s="595"/>
      <c r="BB9" s="595"/>
      <c r="BC9" s="595"/>
      <c r="BD9" s="595"/>
      <c r="BE9" s="595"/>
      <c r="BF9" s="524"/>
      <c r="BG9" s="524"/>
      <c r="BH9" s="524"/>
      <c r="BI9" s="524"/>
      <c r="BJ9" s="524"/>
      <c r="BK9" s="524"/>
      <c r="BL9" s="524"/>
      <c r="BM9" s="524"/>
      <c r="BN9" s="524"/>
      <c r="BO9" s="524"/>
      <c r="BP9" s="524"/>
      <c r="BQ9" s="524"/>
      <c r="BR9" s="524"/>
      <c r="BS9" s="524"/>
      <c r="BT9" s="524"/>
      <c r="BU9" s="524"/>
      <c r="BV9" s="524"/>
      <c r="BW9" s="524"/>
      <c r="BX9" s="524"/>
      <c r="BY9" s="524"/>
      <c r="BZ9" s="524"/>
      <c r="CA9" s="524"/>
      <c r="CB9" s="524"/>
      <c r="CC9" s="524"/>
      <c r="CD9" s="524"/>
      <c r="CE9" s="524"/>
      <c r="CF9" s="524"/>
      <c r="CG9" s="524"/>
      <c r="CH9" s="524"/>
      <c r="CI9" s="524"/>
      <c r="CJ9" s="524"/>
      <c r="CK9" s="524"/>
      <c r="CL9" s="524"/>
      <c r="CM9" s="524"/>
      <c r="CN9" s="524"/>
      <c r="CO9" s="524"/>
      <c r="CP9" s="524"/>
      <c r="CQ9" s="524"/>
      <c r="CR9" s="524"/>
      <c r="CS9" s="524"/>
      <c r="CT9" s="524"/>
      <c r="CU9" s="524"/>
      <c r="CV9" s="524"/>
      <c r="CW9" s="524"/>
      <c r="CX9" s="524"/>
      <c r="CY9" s="524"/>
      <c r="CZ9" s="524"/>
      <c r="DA9" s="524"/>
      <c r="DB9" s="524"/>
      <c r="DC9" s="524"/>
      <c r="DD9" s="524"/>
      <c r="DE9" s="524"/>
      <c r="DF9" s="524"/>
      <c r="DG9" s="524"/>
      <c r="DH9" s="524"/>
      <c r="DI9" s="524"/>
      <c r="DJ9" s="524"/>
      <c r="DK9" s="524"/>
      <c r="DL9" s="524"/>
      <c r="DM9" s="524"/>
      <c r="DN9" s="524"/>
      <c r="DO9" s="524"/>
      <c r="DP9" s="524"/>
      <c r="DQ9" s="524"/>
      <c r="DR9" s="524"/>
      <c r="DS9" s="524"/>
      <c r="DT9" s="524"/>
      <c r="DU9" s="524"/>
      <c r="DV9" s="524"/>
      <c r="DW9" s="524"/>
      <c r="DX9" s="524"/>
      <c r="DY9" s="524"/>
      <c r="DZ9" s="524"/>
      <c r="EA9" s="524"/>
      <c r="EB9" s="524"/>
      <c r="EC9" s="524"/>
      <c r="ED9" s="524"/>
      <c r="EE9" s="524"/>
      <c r="EF9" s="524"/>
      <c r="EG9" s="524"/>
      <c r="EH9" s="524"/>
      <c r="EI9" s="524"/>
      <c r="EJ9" s="524"/>
      <c r="EK9" s="524"/>
      <c r="EL9" s="524"/>
      <c r="EM9" s="524"/>
      <c r="EN9" s="524"/>
      <c r="EO9" s="524"/>
      <c r="EP9" s="524"/>
      <c r="EQ9" s="524"/>
      <c r="ER9" s="524"/>
      <c r="ES9" s="524"/>
      <c r="ET9" s="524"/>
      <c r="EU9" s="524"/>
      <c r="EV9" s="524"/>
      <c r="EW9" s="526"/>
      <c r="EX9" s="524"/>
      <c r="EY9" s="524"/>
      <c r="EZ9" s="524"/>
      <c r="FA9" s="524"/>
    </row>
    <row r="10" spans="1:169" s="1" customFormat="1" ht="36" customHeight="1" thickBot="1" x14ac:dyDescent="0.25">
      <c r="A10" s="841" t="s">
        <v>73</v>
      </c>
      <c r="B10" s="842"/>
      <c r="C10" s="842"/>
      <c r="D10" s="842"/>
      <c r="E10" s="842"/>
      <c r="F10" s="842"/>
      <c r="G10" s="842"/>
      <c r="H10" s="842"/>
      <c r="I10" s="843"/>
      <c r="J10" s="842" t="s">
        <v>309</v>
      </c>
      <c r="K10" s="842"/>
      <c r="L10" s="842"/>
      <c r="M10" s="842"/>
      <c r="N10" s="842"/>
      <c r="O10" s="842"/>
      <c r="P10" s="842"/>
      <c r="Q10" s="842"/>
      <c r="R10" s="842"/>
      <c r="S10" s="842"/>
      <c r="T10" s="842"/>
      <c r="U10" s="842"/>
      <c r="V10" s="842"/>
      <c r="W10" s="842"/>
      <c r="X10" s="842"/>
      <c r="Y10" s="842"/>
      <c r="Z10" s="842"/>
      <c r="AA10" s="842"/>
      <c r="AB10" s="842"/>
      <c r="AC10" s="842"/>
      <c r="AD10" s="842"/>
      <c r="AE10" s="842"/>
      <c r="AF10" s="842"/>
      <c r="AG10" s="842"/>
      <c r="AH10" s="842"/>
      <c r="AI10" s="842"/>
      <c r="AJ10" s="842"/>
      <c r="AK10" s="842"/>
      <c r="AL10" s="842"/>
      <c r="AM10" s="842"/>
      <c r="AN10" s="842"/>
      <c r="AO10" s="842"/>
      <c r="AP10" s="842"/>
      <c r="AQ10" s="842"/>
      <c r="AR10" s="842"/>
      <c r="AS10" s="842"/>
      <c r="AT10" s="842"/>
      <c r="AU10" s="842"/>
      <c r="AV10" s="842"/>
      <c r="AW10" s="842"/>
      <c r="AX10" s="842"/>
      <c r="AY10" s="842"/>
      <c r="AZ10" s="842"/>
      <c r="BA10" s="842"/>
      <c r="BB10" s="842"/>
      <c r="BC10" s="842"/>
      <c r="BD10" s="842"/>
      <c r="BE10" s="842"/>
      <c r="BF10" s="844"/>
      <c r="BG10" s="844"/>
      <c r="BH10" s="844"/>
      <c r="BI10" s="844"/>
      <c r="BJ10" s="844"/>
      <c r="BK10" s="844"/>
      <c r="BL10" s="844"/>
      <c r="BM10" s="844"/>
      <c r="BN10" s="844"/>
      <c r="BO10" s="844"/>
      <c r="BP10" s="844"/>
      <c r="BQ10" s="844"/>
      <c r="BR10" s="844"/>
      <c r="BS10" s="844"/>
      <c r="BT10" s="844"/>
      <c r="BU10" s="844"/>
      <c r="BV10" s="844"/>
      <c r="BW10" s="844"/>
      <c r="BX10" s="844"/>
      <c r="BY10" s="844"/>
      <c r="BZ10" s="844"/>
      <c r="CA10" s="844"/>
      <c r="CB10" s="844"/>
      <c r="CC10" s="844"/>
      <c r="CD10" s="844"/>
      <c r="CE10" s="844"/>
      <c r="CF10" s="844"/>
      <c r="CG10" s="844"/>
      <c r="CH10" s="844"/>
      <c r="CI10" s="844"/>
      <c r="CJ10" s="842"/>
      <c r="CK10" s="842"/>
      <c r="CL10" s="842"/>
      <c r="CM10" s="842"/>
      <c r="CN10" s="842"/>
      <c r="CO10" s="842"/>
      <c r="CP10" s="842"/>
      <c r="CQ10" s="842"/>
      <c r="CR10" s="842"/>
      <c r="CS10" s="842"/>
      <c r="CT10" s="842"/>
      <c r="CU10" s="842"/>
      <c r="CV10" s="842"/>
      <c r="CW10" s="842"/>
      <c r="CX10" s="842"/>
      <c r="CY10" s="842"/>
      <c r="CZ10" s="842"/>
      <c r="DA10" s="842"/>
      <c r="DB10" s="842"/>
      <c r="DC10" s="842"/>
      <c r="DD10" s="842"/>
      <c r="DE10" s="842"/>
      <c r="DF10" s="842"/>
      <c r="DG10" s="842"/>
      <c r="DH10" s="842"/>
      <c r="DI10" s="842"/>
      <c r="DJ10" s="842"/>
      <c r="DK10" s="842"/>
      <c r="DL10" s="842"/>
      <c r="DM10" s="842"/>
      <c r="DN10" s="842"/>
      <c r="DO10" s="842"/>
      <c r="DP10" s="842"/>
      <c r="DQ10" s="842"/>
      <c r="DR10" s="842"/>
      <c r="DS10" s="842"/>
      <c r="DT10" s="842"/>
      <c r="DU10" s="842"/>
      <c r="DV10" s="842"/>
      <c r="DW10" s="842"/>
      <c r="DX10" s="842"/>
      <c r="DY10" s="842"/>
      <c r="DZ10" s="842"/>
      <c r="EA10" s="842"/>
      <c r="EB10" s="842"/>
      <c r="EC10" s="842"/>
      <c r="ED10" s="842"/>
      <c r="EE10" s="842"/>
      <c r="EF10" s="842"/>
      <c r="EG10" s="842"/>
      <c r="EH10" s="842"/>
      <c r="EI10" s="842"/>
      <c r="EJ10" s="842"/>
      <c r="EK10" s="842"/>
      <c r="EL10" s="842"/>
      <c r="EM10" s="842"/>
      <c r="EN10" s="842"/>
      <c r="EO10" s="842"/>
      <c r="EP10" s="842"/>
      <c r="EQ10" s="843"/>
      <c r="ER10" s="845" t="s">
        <v>303</v>
      </c>
      <c r="ES10" s="845" t="s">
        <v>304</v>
      </c>
      <c r="ET10" s="847" t="s">
        <v>305</v>
      </c>
      <c r="EU10" s="849" t="s">
        <v>356</v>
      </c>
      <c r="EV10" s="847" t="s">
        <v>350</v>
      </c>
      <c r="EW10" s="854" t="s">
        <v>351</v>
      </c>
      <c r="EX10" s="857" t="s">
        <v>352</v>
      </c>
      <c r="EY10" s="857" t="s">
        <v>353</v>
      </c>
      <c r="EZ10" s="857" t="s">
        <v>355</v>
      </c>
      <c r="FA10" s="838" t="s">
        <v>354</v>
      </c>
    </row>
    <row r="11" spans="1:169" s="1" customFormat="1" ht="24.75" customHeight="1" thickBot="1" x14ac:dyDescent="0.25">
      <c r="A11" s="841" t="s">
        <v>83</v>
      </c>
      <c r="B11" s="842"/>
      <c r="C11" s="842"/>
      <c r="D11" s="842"/>
      <c r="E11" s="842"/>
      <c r="F11" s="842"/>
      <c r="G11" s="842"/>
      <c r="H11" s="842"/>
      <c r="I11" s="843"/>
      <c r="J11" s="851" t="s">
        <v>49</v>
      </c>
      <c r="K11" s="852"/>
      <c r="L11" s="852"/>
      <c r="M11" s="852"/>
      <c r="N11" s="852"/>
      <c r="O11" s="852"/>
      <c r="P11" s="852"/>
      <c r="Q11" s="852"/>
      <c r="R11" s="852"/>
      <c r="S11" s="852"/>
      <c r="T11" s="852"/>
      <c r="U11" s="852"/>
      <c r="V11" s="852"/>
      <c r="W11" s="852"/>
      <c r="X11" s="852"/>
      <c r="Y11" s="852"/>
      <c r="Z11" s="852"/>
      <c r="AA11" s="853"/>
      <c r="AB11" s="851" t="s">
        <v>50</v>
      </c>
      <c r="AC11" s="852"/>
      <c r="AD11" s="852"/>
      <c r="AE11" s="852"/>
      <c r="AF11" s="852"/>
      <c r="AG11" s="852"/>
      <c r="AH11" s="852"/>
      <c r="AI11" s="852"/>
      <c r="AJ11" s="852"/>
      <c r="AK11" s="852"/>
      <c r="AL11" s="852"/>
      <c r="AM11" s="852"/>
      <c r="AN11" s="852"/>
      <c r="AO11" s="852"/>
      <c r="AP11" s="852"/>
      <c r="AQ11" s="852"/>
      <c r="AR11" s="852"/>
      <c r="AS11" s="852"/>
      <c r="AT11" s="852"/>
      <c r="AU11" s="852"/>
      <c r="AV11" s="852"/>
      <c r="AW11" s="852"/>
      <c r="AX11" s="852"/>
      <c r="AY11" s="852"/>
      <c r="AZ11" s="852"/>
      <c r="BA11" s="852"/>
      <c r="BB11" s="852"/>
      <c r="BC11" s="852"/>
      <c r="BD11" s="852"/>
      <c r="BE11" s="852"/>
      <c r="BF11" s="851" t="s">
        <v>62</v>
      </c>
      <c r="BG11" s="852"/>
      <c r="BH11" s="852"/>
      <c r="BI11" s="852"/>
      <c r="BJ11" s="852"/>
      <c r="BK11" s="852"/>
      <c r="BL11" s="852"/>
      <c r="BM11" s="852"/>
      <c r="BN11" s="852"/>
      <c r="BO11" s="852"/>
      <c r="BP11" s="852"/>
      <c r="BQ11" s="852"/>
      <c r="BR11" s="852"/>
      <c r="BS11" s="852"/>
      <c r="BT11" s="852"/>
      <c r="BU11" s="852"/>
      <c r="BV11" s="852"/>
      <c r="BW11" s="852"/>
      <c r="BX11" s="852"/>
      <c r="BY11" s="852"/>
      <c r="BZ11" s="852"/>
      <c r="CA11" s="852"/>
      <c r="CB11" s="852"/>
      <c r="CC11" s="852"/>
      <c r="CD11" s="852"/>
      <c r="CE11" s="852"/>
      <c r="CF11" s="852"/>
      <c r="CG11" s="852"/>
      <c r="CH11" s="852"/>
      <c r="CI11" s="852"/>
      <c r="CJ11" s="852" t="s">
        <v>63</v>
      </c>
      <c r="CK11" s="852"/>
      <c r="CL11" s="852"/>
      <c r="CM11" s="852"/>
      <c r="CN11" s="852"/>
      <c r="CO11" s="852"/>
      <c r="CP11" s="852"/>
      <c r="CQ11" s="852"/>
      <c r="CR11" s="852"/>
      <c r="CS11" s="852"/>
      <c r="CT11" s="852"/>
      <c r="CU11" s="852"/>
      <c r="CV11" s="852"/>
      <c r="CW11" s="852"/>
      <c r="CX11" s="852"/>
      <c r="CY11" s="852"/>
      <c r="CZ11" s="852"/>
      <c r="DA11" s="852"/>
      <c r="DB11" s="852"/>
      <c r="DC11" s="852"/>
      <c r="DD11" s="852"/>
      <c r="DE11" s="852"/>
      <c r="DF11" s="852"/>
      <c r="DG11" s="852"/>
      <c r="DH11" s="852"/>
      <c r="DI11" s="852"/>
      <c r="DJ11" s="852"/>
      <c r="DK11" s="852"/>
      <c r="DL11" s="852"/>
      <c r="DM11" s="852"/>
      <c r="DN11" s="851" t="s">
        <v>64</v>
      </c>
      <c r="DO11" s="852"/>
      <c r="DP11" s="852"/>
      <c r="DQ11" s="852"/>
      <c r="DR11" s="852"/>
      <c r="DS11" s="852"/>
      <c r="DT11" s="852"/>
      <c r="DU11" s="852"/>
      <c r="DV11" s="852"/>
      <c r="DW11" s="852"/>
      <c r="DX11" s="852"/>
      <c r="DY11" s="852"/>
      <c r="DZ11" s="852"/>
      <c r="EA11" s="852"/>
      <c r="EB11" s="852"/>
      <c r="EC11" s="852"/>
      <c r="ED11" s="852"/>
      <c r="EE11" s="852"/>
      <c r="EF11" s="852"/>
      <c r="EG11" s="852"/>
      <c r="EH11" s="852"/>
      <c r="EI11" s="852"/>
      <c r="EJ11" s="852"/>
      <c r="EK11" s="852"/>
      <c r="EL11" s="852"/>
      <c r="EM11" s="852"/>
      <c r="EN11" s="852"/>
      <c r="EO11" s="852"/>
      <c r="EP11" s="852"/>
      <c r="EQ11" s="852"/>
      <c r="ER11" s="846"/>
      <c r="ES11" s="846"/>
      <c r="ET11" s="848"/>
      <c r="EU11" s="850"/>
      <c r="EV11" s="848"/>
      <c r="EW11" s="855"/>
      <c r="EX11" s="858"/>
      <c r="EY11" s="858"/>
      <c r="EZ11" s="858"/>
      <c r="FA11" s="839"/>
    </row>
    <row r="12" spans="1:169" s="1" customFormat="1" ht="112.5" customHeight="1" thickBot="1" x14ac:dyDescent="0.25">
      <c r="A12" s="698" t="s">
        <v>74</v>
      </c>
      <c r="B12" s="698" t="s">
        <v>75</v>
      </c>
      <c r="C12" s="699" t="s">
        <v>76</v>
      </c>
      <c r="D12" s="700" t="s">
        <v>77</v>
      </c>
      <c r="E12" s="698" t="s">
        <v>78</v>
      </c>
      <c r="F12" s="699" t="s">
        <v>79</v>
      </c>
      <c r="G12" s="699" t="s">
        <v>80</v>
      </c>
      <c r="H12" s="699" t="s">
        <v>81</v>
      </c>
      <c r="I12" s="800" t="s">
        <v>82</v>
      </c>
      <c r="J12" s="750" t="s">
        <v>318</v>
      </c>
      <c r="K12" s="747" t="s">
        <v>294</v>
      </c>
      <c r="L12" s="748" t="s">
        <v>58</v>
      </c>
      <c r="M12" s="747" t="s">
        <v>295</v>
      </c>
      <c r="N12" s="748" t="s">
        <v>59</v>
      </c>
      <c r="O12" s="747" t="s">
        <v>296</v>
      </c>
      <c r="P12" s="748" t="s">
        <v>60</v>
      </c>
      <c r="Q12" s="747" t="s">
        <v>297</v>
      </c>
      <c r="R12" s="748" t="s">
        <v>61</v>
      </c>
      <c r="S12" s="747" t="s">
        <v>298</v>
      </c>
      <c r="T12" s="748" t="s">
        <v>51</v>
      </c>
      <c r="U12" s="747" t="s">
        <v>299</v>
      </c>
      <c r="V12" s="749" t="s">
        <v>302</v>
      </c>
      <c r="W12" s="756" t="s">
        <v>300</v>
      </c>
      <c r="X12" s="801" t="s">
        <v>357</v>
      </c>
      <c r="Y12" s="745" t="s">
        <v>358</v>
      </c>
      <c r="Z12" s="746" t="s">
        <v>359</v>
      </c>
      <c r="AA12" s="745" t="s">
        <v>360</v>
      </c>
      <c r="AB12" s="750" t="s">
        <v>318</v>
      </c>
      <c r="AC12" s="747" t="s">
        <v>288</v>
      </c>
      <c r="AD12" s="748" t="s">
        <v>52</v>
      </c>
      <c r="AE12" s="747" t="s">
        <v>289</v>
      </c>
      <c r="AF12" s="748" t="s">
        <v>53</v>
      </c>
      <c r="AG12" s="747" t="s">
        <v>290</v>
      </c>
      <c r="AH12" s="748" t="s">
        <v>54</v>
      </c>
      <c r="AI12" s="747" t="s">
        <v>291</v>
      </c>
      <c r="AJ12" s="748" t="s">
        <v>55</v>
      </c>
      <c r="AK12" s="747" t="s">
        <v>292</v>
      </c>
      <c r="AL12" s="748" t="s">
        <v>57</v>
      </c>
      <c r="AM12" s="747" t="s">
        <v>293</v>
      </c>
      <c r="AN12" s="748" t="s">
        <v>301</v>
      </c>
      <c r="AO12" s="747" t="s">
        <v>294</v>
      </c>
      <c r="AP12" s="748" t="s">
        <v>58</v>
      </c>
      <c r="AQ12" s="747" t="s">
        <v>295</v>
      </c>
      <c r="AR12" s="748" t="s">
        <v>59</v>
      </c>
      <c r="AS12" s="747" t="s">
        <v>296</v>
      </c>
      <c r="AT12" s="748" t="s">
        <v>60</v>
      </c>
      <c r="AU12" s="747" t="s">
        <v>297</v>
      </c>
      <c r="AV12" s="748" t="s">
        <v>61</v>
      </c>
      <c r="AW12" s="747" t="s">
        <v>298</v>
      </c>
      <c r="AX12" s="748" t="s">
        <v>51</v>
      </c>
      <c r="AY12" s="747" t="s">
        <v>299</v>
      </c>
      <c r="AZ12" s="749" t="s">
        <v>302</v>
      </c>
      <c r="BA12" s="756" t="s">
        <v>300</v>
      </c>
      <c r="BB12" s="744" t="s">
        <v>348</v>
      </c>
      <c r="BC12" s="745" t="s">
        <v>347</v>
      </c>
      <c r="BD12" s="746" t="s">
        <v>346</v>
      </c>
      <c r="BE12" s="745" t="s">
        <v>345</v>
      </c>
      <c r="BF12" s="750" t="s">
        <v>318</v>
      </c>
      <c r="BG12" s="747" t="s">
        <v>288</v>
      </c>
      <c r="BH12" s="748" t="s">
        <v>52</v>
      </c>
      <c r="BI12" s="747" t="s">
        <v>289</v>
      </c>
      <c r="BJ12" s="748" t="s">
        <v>53</v>
      </c>
      <c r="BK12" s="747" t="s">
        <v>290</v>
      </c>
      <c r="BL12" s="748" t="s">
        <v>54</v>
      </c>
      <c r="BM12" s="747" t="s">
        <v>291</v>
      </c>
      <c r="BN12" s="748" t="s">
        <v>55</v>
      </c>
      <c r="BO12" s="747" t="s">
        <v>292</v>
      </c>
      <c r="BP12" s="748" t="s">
        <v>57</v>
      </c>
      <c r="BQ12" s="747" t="s">
        <v>293</v>
      </c>
      <c r="BR12" s="748" t="s">
        <v>301</v>
      </c>
      <c r="BS12" s="747" t="s">
        <v>294</v>
      </c>
      <c r="BT12" s="748" t="s">
        <v>58</v>
      </c>
      <c r="BU12" s="747" t="s">
        <v>295</v>
      </c>
      <c r="BV12" s="748" t="s">
        <v>59</v>
      </c>
      <c r="BW12" s="747" t="s">
        <v>296</v>
      </c>
      <c r="BX12" s="748" t="s">
        <v>60</v>
      </c>
      <c r="BY12" s="747" t="s">
        <v>297</v>
      </c>
      <c r="BZ12" s="748" t="s">
        <v>61</v>
      </c>
      <c r="CA12" s="747" t="s">
        <v>298</v>
      </c>
      <c r="CB12" s="748" t="s">
        <v>51</v>
      </c>
      <c r="CC12" s="747" t="s">
        <v>299</v>
      </c>
      <c r="CD12" s="749" t="s">
        <v>302</v>
      </c>
      <c r="CE12" s="756" t="s">
        <v>300</v>
      </c>
      <c r="CF12" s="746" t="s">
        <v>306</v>
      </c>
      <c r="CG12" s="745" t="s">
        <v>432</v>
      </c>
      <c r="CH12" s="746" t="s">
        <v>307</v>
      </c>
      <c r="CI12" s="745" t="s">
        <v>431</v>
      </c>
      <c r="CJ12" s="802" t="s">
        <v>318</v>
      </c>
      <c r="CK12" s="747" t="s">
        <v>288</v>
      </c>
      <c r="CL12" s="748" t="s">
        <v>52</v>
      </c>
      <c r="CM12" s="747" t="s">
        <v>289</v>
      </c>
      <c r="CN12" s="748" t="s">
        <v>53</v>
      </c>
      <c r="CO12" s="747" t="s">
        <v>290</v>
      </c>
      <c r="CP12" s="748" t="s">
        <v>54</v>
      </c>
      <c r="CQ12" s="747" t="s">
        <v>291</v>
      </c>
      <c r="CR12" s="748" t="s">
        <v>55</v>
      </c>
      <c r="CS12" s="747" t="s">
        <v>292</v>
      </c>
      <c r="CT12" s="748" t="s">
        <v>57</v>
      </c>
      <c r="CU12" s="747" t="s">
        <v>293</v>
      </c>
      <c r="CV12" s="748" t="s">
        <v>301</v>
      </c>
      <c r="CW12" s="747" t="s">
        <v>294</v>
      </c>
      <c r="CX12" s="748" t="s">
        <v>58</v>
      </c>
      <c r="CY12" s="747" t="s">
        <v>295</v>
      </c>
      <c r="CZ12" s="748" t="s">
        <v>59</v>
      </c>
      <c r="DA12" s="747" t="s">
        <v>296</v>
      </c>
      <c r="DB12" s="748" t="s">
        <v>60</v>
      </c>
      <c r="DC12" s="747" t="s">
        <v>297</v>
      </c>
      <c r="DD12" s="748" t="s">
        <v>61</v>
      </c>
      <c r="DE12" s="747" t="s">
        <v>298</v>
      </c>
      <c r="DF12" s="748" t="s">
        <v>51</v>
      </c>
      <c r="DG12" s="747" t="s">
        <v>299</v>
      </c>
      <c r="DH12" s="749" t="s">
        <v>302</v>
      </c>
      <c r="DI12" s="756" t="s">
        <v>300</v>
      </c>
      <c r="DJ12" s="741" t="s">
        <v>310</v>
      </c>
      <c r="DK12" s="742" t="s">
        <v>311</v>
      </c>
      <c r="DL12" s="743" t="s">
        <v>312</v>
      </c>
      <c r="DM12" s="742" t="s">
        <v>313</v>
      </c>
      <c r="DN12" s="802" t="s">
        <v>318</v>
      </c>
      <c r="DO12" s="747" t="s">
        <v>288</v>
      </c>
      <c r="DP12" s="748" t="s">
        <v>52</v>
      </c>
      <c r="DQ12" s="747" t="s">
        <v>289</v>
      </c>
      <c r="DR12" s="748" t="s">
        <v>53</v>
      </c>
      <c r="DS12" s="747" t="s">
        <v>290</v>
      </c>
      <c r="DT12" s="748" t="s">
        <v>54</v>
      </c>
      <c r="DU12" s="747" t="s">
        <v>291</v>
      </c>
      <c r="DV12" s="748" t="s">
        <v>55</v>
      </c>
      <c r="DW12" s="747" t="s">
        <v>292</v>
      </c>
      <c r="DX12" s="748" t="s">
        <v>57</v>
      </c>
      <c r="DY12" s="747" t="s">
        <v>293</v>
      </c>
      <c r="DZ12" s="748" t="s">
        <v>301</v>
      </c>
      <c r="EA12" s="747" t="s">
        <v>294</v>
      </c>
      <c r="EB12" s="748" t="s">
        <v>58</v>
      </c>
      <c r="EC12" s="747" t="s">
        <v>295</v>
      </c>
      <c r="ED12" s="748" t="s">
        <v>59</v>
      </c>
      <c r="EE12" s="747" t="s">
        <v>296</v>
      </c>
      <c r="EF12" s="748" t="s">
        <v>60</v>
      </c>
      <c r="EG12" s="747" t="s">
        <v>297</v>
      </c>
      <c r="EH12" s="748" t="s">
        <v>61</v>
      </c>
      <c r="EI12" s="747" t="s">
        <v>298</v>
      </c>
      <c r="EJ12" s="748" t="s">
        <v>51</v>
      </c>
      <c r="EK12" s="747" t="s">
        <v>299</v>
      </c>
      <c r="EL12" s="749" t="s">
        <v>302</v>
      </c>
      <c r="EM12" s="756" t="s">
        <v>300</v>
      </c>
      <c r="EN12" s="741" t="s">
        <v>314</v>
      </c>
      <c r="EO12" s="742" t="s">
        <v>315</v>
      </c>
      <c r="EP12" s="743" t="s">
        <v>316</v>
      </c>
      <c r="EQ12" s="803" t="s">
        <v>317</v>
      </c>
      <c r="ER12" s="846"/>
      <c r="ES12" s="846"/>
      <c r="ET12" s="848"/>
      <c r="EU12" s="850"/>
      <c r="EV12" s="848"/>
      <c r="EW12" s="856"/>
      <c r="EX12" s="859"/>
      <c r="EY12" s="859"/>
      <c r="EZ12" s="859"/>
      <c r="FA12" s="840"/>
      <c r="FD12" s="527"/>
      <c r="FE12" s="527"/>
      <c r="FF12" s="528"/>
      <c r="FH12" s="529"/>
      <c r="FJ12" s="527"/>
    </row>
    <row r="13" spans="1:169" s="530" customFormat="1" ht="154.5" customHeight="1" x14ac:dyDescent="0.2">
      <c r="A13" s="862">
        <v>2</v>
      </c>
      <c r="B13" s="864">
        <v>38</v>
      </c>
      <c r="C13" s="864">
        <v>290</v>
      </c>
      <c r="D13" s="866" t="s">
        <v>366</v>
      </c>
      <c r="E13" s="805">
        <v>307</v>
      </c>
      <c r="F13" s="757" t="s">
        <v>367</v>
      </c>
      <c r="G13" s="805" t="s">
        <v>369</v>
      </c>
      <c r="H13" s="805" t="s">
        <v>370</v>
      </c>
      <c r="I13" s="673">
        <f>AA13+BE13+CI13+CJ13+DN13</f>
        <v>43000000.000000007</v>
      </c>
      <c r="J13" s="806">
        <v>4250000</v>
      </c>
      <c r="K13" s="674">
        <f>J13</f>
        <v>4250000</v>
      </c>
      <c r="L13" s="674">
        <v>0</v>
      </c>
      <c r="M13" s="674">
        <f>J13</f>
        <v>4250000</v>
      </c>
      <c r="N13" s="674">
        <v>195298.78</v>
      </c>
      <c r="O13" s="674">
        <f>J13</f>
        <v>4250000</v>
      </c>
      <c r="P13" s="673">
        <v>1138224.07</v>
      </c>
      <c r="Q13" s="674">
        <f>J13</f>
        <v>4250000</v>
      </c>
      <c r="R13" s="674">
        <v>2532795</v>
      </c>
      <c r="S13" s="674">
        <v>4250000</v>
      </c>
      <c r="T13" s="673">
        <f>3616026.55+4465.05</f>
        <v>3620491.5999999996</v>
      </c>
      <c r="U13" s="674">
        <v>4365906.53</v>
      </c>
      <c r="V13" s="673">
        <v>4365906.53</v>
      </c>
      <c r="W13" s="673">
        <v>4365906.53</v>
      </c>
      <c r="X13" s="673">
        <v>4365906.53</v>
      </c>
      <c r="Y13" s="675">
        <v>4365906.53</v>
      </c>
      <c r="Z13" s="673">
        <v>4365906.53</v>
      </c>
      <c r="AA13" s="673">
        <v>4365906.53</v>
      </c>
      <c r="AB13" s="673">
        <v>8400000</v>
      </c>
      <c r="AC13" s="673"/>
      <c r="AD13" s="673">
        <v>0</v>
      </c>
      <c r="AE13" s="676">
        <v>1447134.15</v>
      </c>
      <c r="AF13" s="673">
        <v>1447134.15</v>
      </c>
      <c r="AG13" s="676">
        <v>780000</v>
      </c>
      <c r="AH13" s="673">
        <f>1848562.81-AF13</f>
        <v>401428.66000000015</v>
      </c>
      <c r="AI13" s="676">
        <v>444000</v>
      </c>
      <c r="AJ13" s="673">
        <v>591858.14</v>
      </c>
      <c r="AK13" s="676">
        <v>780000</v>
      </c>
      <c r="AL13" s="673">
        <v>997088.87972000032</v>
      </c>
      <c r="AM13" s="676">
        <v>780000</v>
      </c>
      <c r="AN13" s="673">
        <v>718443.85027999943</v>
      </c>
      <c r="AO13" s="676">
        <v>780000</v>
      </c>
      <c r="AP13" s="674">
        <v>601656.99</v>
      </c>
      <c r="AQ13" s="676">
        <v>780000</v>
      </c>
      <c r="AR13" s="674">
        <v>698998.95000000019</v>
      </c>
      <c r="AS13" s="676">
        <v>780000</v>
      </c>
      <c r="AT13" s="674">
        <v>999023.46999999974</v>
      </c>
      <c r="AU13" s="676">
        <v>612000</v>
      </c>
      <c r="AV13" s="673">
        <v>683158.63999999897</v>
      </c>
      <c r="AW13" s="676">
        <v>612000</v>
      </c>
      <c r="AX13" s="677">
        <v>940540.25000000186</v>
      </c>
      <c r="AY13" s="676">
        <v>604865.85</v>
      </c>
      <c r="AZ13" s="677">
        <v>387617.4299999997</v>
      </c>
      <c r="BA13" s="678">
        <f>AY13+AW13+AU13+AS13+AQ13+AO13+AM13+AK13+AI13+AG13+AE13</f>
        <v>8400000</v>
      </c>
      <c r="BB13" s="678">
        <f>AC13+AE13+AG13+AI13+AK13+AM13+AO13+AQ13+AS13+AU13+AW13+AY13</f>
        <v>8400000</v>
      </c>
      <c r="BC13" s="679">
        <f>AD13+AF13+AH13+AJ13+AL13+AN13+AP13+AR13+AT13+AV13+AX13+AZ13</f>
        <v>8466949.4100000001</v>
      </c>
      <c r="BD13" s="678">
        <f>AY13+AW13+AU13+AS13+AQ13+AO13+AM13+AK13+AI13+AG13+AE13</f>
        <v>8400000</v>
      </c>
      <c r="BE13" s="679">
        <f>AD13+AF13+AH13+AJ13+AL13+AN13+AP13+AR13+AT13+AV13+AX13+AZ13</f>
        <v>8466949.4100000001</v>
      </c>
      <c r="BF13" s="807">
        <f>CH13</f>
        <v>13651068.640000004</v>
      </c>
      <c r="BG13" s="679">
        <v>0</v>
      </c>
      <c r="BH13" s="679">
        <v>0</v>
      </c>
      <c r="BI13" s="679">
        <v>702043</v>
      </c>
      <c r="BJ13" s="679">
        <v>567695.46</v>
      </c>
      <c r="BK13" s="680">
        <v>1334980</v>
      </c>
      <c r="BL13" s="680">
        <v>1562431.48</v>
      </c>
      <c r="BM13" s="679">
        <v>1334480</v>
      </c>
      <c r="BN13" s="679">
        <v>1496249.87</v>
      </c>
      <c r="BO13" s="679">
        <v>1454480</v>
      </c>
      <c r="BP13" s="679">
        <v>1391895.1300000004</v>
      </c>
      <c r="BQ13" s="679">
        <v>1459408.04</v>
      </c>
      <c r="BR13" s="679">
        <v>1387490.1899999995</v>
      </c>
      <c r="BS13" s="679">
        <v>1454980</v>
      </c>
      <c r="BT13" s="679">
        <v>1387831.9800000004</v>
      </c>
      <c r="BU13" s="679">
        <v>1333820</v>
      </c>
      <c r="BV13" s="679">
        <v>1388281.21</v>
      </c>
      <c r="BW13" s="679">
        <v>1333320</v>
      </c>
      <c r="BX13" s="679">
        <v>1386246.28</v>
      </c>
      <c r="BY13" s="679">
        <v>1333320</v>
      </c>
      <c r="BZ13" s="679">
        <v>1598505.120000001</v>
      </c>
      <c r="CA13" s="679">
        <v>1332820</v>
      </c>
      <c r="CB13" s="679">
        <v>1175807.6099999994</v>
      </c>
      <c r="CC13" s="678">
        <v>577417.60000000522</v>
      </c>
      <c r="CD13" s="678">
        <v>308634.31000000052</v>
      </c>
      <c r="CE13" s="678">
        <f>BI13+BK13+BM13+BO13+BQ13+BS13+BU13+BW13+BY13+CA13+CC13</f>
        <v>13651068.640000004</v>
      </c>
      <c r="CF13" s="679">
        <f>BG13+BI13+BK13+BM13+BO13+BQ13+BS13+BU13+BW13+BY13+CA13+CC13</f>
        <v>13651068.640000004</v>
      </c>
      <c r="CG13" s="679">
        <f>BH13+BJ13+BL13+BN13+BP13+BR13+BT13+BV13+BX13+BZ13+CB13+CD13</f>
        <v>13651068.640000001</v>
      </c>
      <c r="CH13" s="679">
        <f>CC13+CA13+BY13+BW13+BU13+BS13+BQ13+BO13+BM13+BK13+BI13</f>
        <v>13651068.640000004</v>
      </c>
      <c r="CI13" s="679">
        <f>CD13+CB13+BZ13+BX13+BV13+BT13+BR13+BP13+BN13+BL13+BJ13</f>
        <v>13651068.640000004</v>
      </c>
      <c r="CJ13" s="673">
        <v>12000000</v>
      </c>
      <c r="CK13" s="701">
        <v>16409.77</v>
      </c>
      <c r="CL13" s="701">
        <v>16409.77</v>
      </c>
      <c r="CM13" s="701">
        <v>394482.64</v>
      </c>
      <c r="CN13" s="701">
        <v>394482.64</v>
      </c>
      <c r="CO13" s="701">
        <v>1140826.2799999998</v>
      </c>
      <c r="CP13" s="701">
        <v>1140826.2799999998</v>
      </c>
      <c r="CQ13" s="682">
        <v>1320000</v>
      </c>
      <c r="CR13" s="682">
        <v>0</v>
      </c>
      <c r="CS13" s="682">
        <v>1320000</v>
      </c>
      <c r="CT13" s="682">
        <v>0</v>
      </c>
      <c r="CU13" s="682">
        <v>1320000</v>
      </c>
      <c r="CV13" s="682">
        <v>0</v>
      </c>
      <c r="CW13" s="682">
        <v>1320000</v>
      </c>
      <c r="CX13" s="682">
        <v>0</v>
      </c>
      <c r="CY13" s="682">
        <v>1200000</v>
      </c>
      <c r="CZ13" s="682">
        <v>0</v>
      </c>
      <c r="DA13" s="682">
        <v>1200000</v>
      </c>
      <c r="DB13" s="682">
        <v>0</v>
      </c>
      <c r="DC13" s="682">
        <v>1200000</v>
      </c>
      <c r="DD13" s="682">
        <v>0</v>
      </c>
      <c r="DE13" s="682">
        <v>1020000</v>
      </c>
      <c r="DF13" s="682">
        <v>0</v>
      </c>
      <c r="DG13" s="682">
        <v>548281</v>
      </c>
      <c r="DH13" s="682">
        <v>0</v>
      </c>
      <c r="DI13" s="682">
        <f>CK13+CM13+CO13+CQ13+CS13+CU13+CW13+CY13+DA13+DC13+DE13+DG13</f>
        <v>11999999.689999999</v>
      </c>
      <c r="DJ13" s="701">
        <f>CK13+CM13+CO13</f>
        <v>1551718.69</v>
      </c>
      <c r="DK13" s="701">
        <f>CL13+CN13+CP13</f>
        <v>1551718.69</v>
      </c>
      <c r="DL13" s="682">
        <f>CK13+CM13+CO13+CQ13+CS13+CU13+CW13+CY13+DA13+DC13+DE13+DG13</f>
        <v>11999999.689999999</v>
      </c>
      <c r="DM13" s="701">
        <f>CL13+CN13+CP13+CR13+CT13+CV13+CX13+CZ13+DB13+DD13+DF13+DH13</f>
        <v>1551718.69</v>
      </c>
      <c r="DN13" s="675">
        <v>4516075.42</v>
      </c>
      <c r="DO13" s="702"/>
      <c r="DP13" s="702"/>
      <c r="DQ13" s="702"/>
      <c r="DR13" s="702"/>
      <c r="DS13" s="702"/>
      <c r="DT13" s="702"/>
      <c r="DU13" s="702"/>
      <c r="DV13" s="702"/>
      <c r="DW13" s="702"/>
      <c r="DX13" s="702"/>
      <c r="DY13" s="702"/>
      <c r="DZ13" s="702"/>
      <c r="EA13" s="702"/>
      <c r="EB13" s="702"/>
      <c r="EC13" s="702"/>
      <c r="ED13" s="702"/>
      <c r="EE13" s="702"/>
      <c r="EF13" s="702"/>
      <c r="EG13" s="702"/>
      <c r="EH13" s="702"/>
      <c r="EI13" s="702"/>
      <c r="EJ13" s="702"/>
      <c r="EK13" s="702"/>
      <c r="EL13" s="702"/>
      <c r="EM13" s="702"/>
      <c r="EN13" s="702"/>
      <c r="EO13" s="702"/>
      <c r="EP13" s="702"/>
      <c r="EQ13" s="702"/>
      <c r="ER13" s="703">
        <f>CP13/CO13</f>
        <v>1</v>
      </c>
      <c r="ES13" s="632">
        <f>DK13/DJ13</f>
        <v>1</v>
      </c>
      <c r="ET13" s="633">
        <f>DM13/DL13</f>
        <v>0.12930989417383892</v>
      </c>
      <c r="EU13" s="633">
        <f>(AA13+BE13+CI13+DK13)/(Z13+BD13+CH13+DJ13)</f>
        <v>1.0023937267265723</v>
      </c>
      <c r="EV13" s="633">
        <f>(AA13+BE13+CI13+DM13)/I13</f>
        <v>0.65199170395348838</v>
      </c>
      <c r="EW13" s="681" t="s">
        <v>562</v>
      </c>
      <c r="EX13" s="682" t="s">
        <v>71</v>
      </c>
      <c r="EY13" s="682" t="s">
        <v>71</v>
      </c>
      <c r="EZ13" s="683" t="s">
        <v>433</v>
      </c>
      <c r="FA13" s="684" t="s">
        <v>438</v>
      </c>
      <c r="FC13" s="599"/>
      <c r="FD13" s="527"/>
      <c r="FE13" s="527"/>
      <c r="FF13" s="531"/>
      <c r="FH13" s="532"/>
    </row>
    <row r="14" spans="1:169" s="1" customFormat="1" ht="154.5" customHeight="1" thickBot="1" x14ac:dyDescent="0.25">
      <c r="A14" s="863"/>
      <c r="B14" s="865"/>
      <c r="C14" s="865"/>
      <c r="D14" s="867"/>
      <c r="E14" s="808">
        <v>603</v>
      </c>
      <c r="F14" s="809" t="s">
        <v>368</v>
      </c>
      <c r="G14" s="808" t="s">
        <v>369</v>
      </c>
      <c r="H14" s="808" t="s">
        <v>370</v>
      </c>
      <c r="I14" s="695">
        <f>AA14+BE14+CI14+CJ14+DN14</f>
        <v>11000000</v>
      </c>
      <c r="J14" s="810">
        <v>750000</v>
      </c>
      <c r="K14" s="685">
        <f>J14</f>
        <v>750000</v>
      </c>
      <c r="L14" s="685">
        <v>0</v>
      </c>
      <c r="M14" s="685">
        <f>J14</f>
        <v>750000</v>
      </c>
      <c r="N14" s="685">
        <f>90847.4405+252.49</f>
        <v>91099.930500000002</v>
      </c>
      <c r="O14" s="685">
        <v>750000</v>
      </c>
      <c r="P14" s="686">
        <v>280044.96000000002</v>
      </c>
      <c r="Q14" s="685">
        <v>750000</v>
      </c>
      <c r="R14" s="685">
        <v>542266</v>
      </c>
      <c r="S14" s="685">
        <v>750000</v>
      </c>
      <c r="T14" s="686">
        <f>791910+661.4</f>
        <v>792571.4</v>
      </c>
      <c r="U14" s="687">
        <v>1019665.43</v>
      </c>
      <c r="V14" s="688">
        <v>1019665.43</v>
      </c>
      <c r="W14" s="688">
        <v>1019665.43</v>
      </c>
      <c r="X14" s="686">
        <v>1019665.43</v>
      </c>
      <c r="Y14" s="688">
        <v>1019665.43</v>
      </c>
      <c r="Z14" s="688">
        <v>1019665.43</v>
      </c>
      <c r="AA14" s="688">
        <v>1019665.43</v>
      </c>
      <c r="AB14" s="688">
        <v>2100000</v>
      </c>
      <c r="AC14" s="686"/>
      <c r="AD14" s="688">
        <v>0</v>
      </c>
      <c r="AE14" s="689">
        <v>276540.05</v>
      </c>
      <c r="AF14" s="688">
        <v>276540.05</v>
      </c>
      <c r="AG14" s="690">
        <v>210000</v>
      </c>
      <c r="AH14" s="686">
        <f>360455.95-AF14</f>
        <v>83915.900000000023</v>
      </c>
      <c r="AI14" s="689">
        <v>126000</v>
      </c>
      <c r="AJ14" s="686">
        <f>551395.12-AF14-AH14</f>
        <v>190939.16999999998</v>
      </c>
      <c r="AK14" s="689">
        <v>210000</v>
      </c>
      <c r="AL14" s="686">
        <v>266394</v>
      </c>
      <c r="AM14" s="689">
        <v>210000</v>
      </c>
      <c r="AN14" s="686">
        <v>236732.41</v>
      </c>
      <c r="AO14" s="689">
        <v>210000</v>
      </c>
      <c r="AP14" s="685">
        <v>156752.34</v>
      </c>
      <c r="AQ14" s="689">
        <v>210000</v>
      </c>
      <c r="AR14" s="687">
        <v>157389.94</v>
      </c>
      <c r="AS14" s="689">
        <v>210000</v>
      </c>
      <c r="AT14" s="685">
        <v>238192.55000000016</v>
      </c>
      <c r="AU14" s="689">
        <v>168000</v>
      </c>
      <c r="AV14" s="688">
        <v>94941.019999999553</v>
      </c>
      <c r="AW14" s="689">
        <v>134729.95000000001</v>
      </c>
      <c r="AX14" s="811">
        <v>133076.29000000004</v>
      </c>
      <c r="AY14" s="689">
        <v>134730</v>
      </c>
      <c r="AZ14" s="811">
        <v>300999.08000000007</v>
      </c>
      <c r="BA14" s="691">
        <f>AY14+AW14+AU14+AS14+AQ14+AO14+AM14+AK14+AI14+AG14+AE14</f>
        <v>2100000</v>
      </c>
      <c r="BB14" s="692">
        <f>AC14+AE14+AG14+AI14+AK14+AM14+AO14+AQ14+AS14+AU14+AW14+AY14</f>
        <v>2100000</v>
      </c>
      <c r="BC14" s="692">
        <f>AD14+AF14+AH14+AJ14+AL14+AN14+AP14+AR14+AT14+AV14+AX14+AZ14</f>
        <v>2135872.75</v>
      </c>
      <c r="BD14" s="691">
        <f>AY14+AW14+AU14+AS14+AQ14+AO14+AM14+AK14+AI14+AG14+AE14</f>
        <v>2100000</v>
      </c>
      <c r="BE14" s="692">
        <f>AD14+AF14+AH14+AJ14+AL14+AN14+AP14+AR14+AT14+AV14+AX14+AZ14</f>
        <v>2135872.75</v>
      </c>
      <c r="BF14" s="811">
        <v>2800000</v>
      </c>
      <c r="BG14" s="692">
        <v>0</v>
      </c>
      <c r="BH14" s="692">
        <v>0</v>
      </c>
      <c r="BI14" s="692">
        <v>118000</v>
      </c>
      <c r="BJ14" s="693">
        <v>154062.98000000001</v>
      </c>
      <c r="BK14" s="692">
        <v>286325</v>
      </c>
      <c r="BL14" s="692">
        <v>240087.00000000003</v>
      </c>
      <c r="BM14" s="692">
        <v>286425</v>
      </c>
      <c r="BN14" s="692">
        <v>292473.99999999994</v>
      </c>
      <c r="BO14" s="692">
        <v>286425</v>
      </c>
      <c r="BP14" s="692">
        <v>296042.33799999999</v>
      </c>
      <c r="BQ14" s="692">
        <v>286430</v>
      </c>
      <c r="BR14" s="692">
        <v>292798.75199999986</v>
      </c>
      <c r="BS14" s="692">
        <v>286415</v>
      </c>
      <c r="BT14" s="692">
        <v>296623.62000000034</v>
      </c>
      <c r="BU14" s="692">
        <v>286275</v>
      </c>
      <c r="BV14" s="692">
        <v>241346.41400000011</v>
      </c>
      <c r="BW14" s="692">
        <v>286275</v>
      </c>
      <c r="BX14" s="692">
        <v>289158.72754999995</v>
      </c>
      <c r="BY14" s="692">
        <v>286275</v>
      </c>
      <c r="BZ14" s="692">
        <v>222779.35044999979</v>
      </c>
      <c r="CA14" s="692">
        <v>286275</v>
      </c>
      <c r="CB14" s="692">
        <v>157297.57459999993</v>
      </c>
      <c r="CC14" s="691">
        <v>104880</v>
      </c>
      <c r="CD14" s="691">
        <v>626736.57340000011</v>
      </c>
      <c r="CE14" s="694">
        <f>BI14+BK14+BM14+BO14+BQ14+BS14+BU14+BW14+BY14+CA14+CC14</f>
        <v>2800000</v>
      </c>
      <c r="CF14" s="692">
        <f>BG14+BI14+BK14+BM14+BO14+BQ14+BS14+BU14+BW14+BY14+CA14+CC14</f>
        <v>2800000</v>
      </c>
      <c r="CG14" s="692">
        <f>BH14+BJ14+BL14+BN14+BP14+BR14+BT14+BV14+BX14+BZ14+CB14+CD14</f>
        <v>3109407.33</v>
      </c>
      <c r="CH14" s="692">
        <f>CC14+CA14+BY14+BW14+BU14+BS14+BQ14+BO14+BM14+BK14+BI14</f>
        <v>2800000</v>
      </c>
      <c r="CI14" s="692">
        <f>CD14+CB14+BZ14+BX14+BV14+BT14+BR14+BP14+BN14+BL14+BJ14</f>
        <v>3109407.33</v>
      </c>
      <c r="CJ14" s="695">
        <v>3500000</v>
      </c>
      <c r="CK14" s="704">
        <v>0</v>
      </c>
      <c r="CL14" s="704">
        <v>0</v>
      </c>
      <c r="CM14" s="705">
        <v>121316.655</v>
      </c>
      <c r="CN14" s="705">
        <v>121316.655</v>
      </c>
      <c r="CO14" s="705">
        <v>325484.78500000003</v>
      </c>
      <c r="CP14" s="705">
        <v>325484.78500000003</v>
      </c>
      <c r="CQ14" s="704">
        <v>350000</v>
      </c>
      <c r="CR14" s="704">
        <v>0</v>
      </c>
      <c r="CS14" s="704">
        <v>385000</v>
      </c>
      <c r="CT14" s="704">
        <v>0</v>
      </c>
      <c r="CU14" s="704">
        <v>350000</v>
      </c>
      <c r="CV14" s="704">
        <v>0</v>
      </c>
      <c r="CW14" s="704">
        <v>350000</v>
      </c>
      <c r="CX14" s="704">
        <v>0</v>
      </c>
      <c r="CY14" s="704">
        <v>350000</v>
      </c>
      <c r="CZ14" s="704">
        <v>0</v>
      </c>
      <c r="DA14" s="704">
        <v>350000</v>
      </c>
      <c r="DB14" s="704">
        <v>0</v>
      </c>
      <c r="DC14" s="704">
        <v>350000</v>
      </c>
      <c r="DD14" s="704">
        <v>0</v>
      </c>
      <c r="DE14" s="704">
        <v>350000</v>
      </c>
      <c r="DF14" s="704">
        <v>0</v>
      </c>
      <c r="DG14" s="704">
        <v>218198.56025000001</v>
      </c>
      <c r="DH14" s="704">
        <v>0</v>
      </c>
      <c r="DI14" s="704">
        <f>CK14+CM14+CO14+CQ14+CS14+CU14+CW14+CY14+DA14+DC14+DE14+DG14</f>
        <v>3500000.00025</v>
      </c>
      <c r="DJ14" s="705">
        <f>CK14+CM14+CO14</f>
        <v>446801.44000000006</v>
      </c>
      <c r="DK14" s="705">
        <f>CL14+CN14+CP14</f>
        <v>446801.44000000006</v>
      </c>
      <c r="DL14" s="704">
        <f>CK14+CM14+CO14+CQ14+CS14+CU14+CW14+CY14+DA14+DC14+DE14+DG14</f>
        <v>3500000.00025</v>
      </c>
      <c r="DM14" s="705">
        <f>CL14+CN14+CP14+CR14+CT14+CV14+CX14+CZ14+DB14+DD14+DF14+DH14</f>
        <v>446801.44000000006</v>
      </c>
      <c r="DN14" s="696">
        <v>1235054.49</v>
      </c>
      <c r="DO14" s="706"/>
      <c r="DP14" s="706"/>
      <c r="DQ14" s="706"/>
      <c r="DR14" s="706"/>
      <c r="DS14" s="706"/>
      <c r="DT14" s="706"/>
      <c r="DU14" s="706"/>
      <c r="DV14" s="706"/>
      <c r="DW14" s="706"/>
      <c r="DX14" s="706"/>
      <c r="DY14" s="706"/>
      <c r="DZ14" s="706"/>
      <c r="EA14" s="706"/>
      <c r="EB14" s="706"/>
      <c r="EC14" s="706"/>
      <c r="ED14" s="706"/>
      <c r="EE14" s="706"/>
      <c r="EF14" s="706"/>
      <c r="EG14" s="706"/>
      <c r="EH14" s="706"/>
      <c r="EI14" s="706"/>
      <c r="EJ14" s="706"/>
      <c r="EK14" s="706"/>
      <c r="EL14" s="706"/>
      <c r="EM14" s="706"/>
      <c r="EN14" s="706"/>
      <c r="EO14" s="706"/>
      <c r="EP14" s="706"/>
      <c r="EQ14" s="706"/>
      <c r="ER14" s="707">
        <f>CP14/CO14</f>
        <v>1</v>
      </c>
      <c r="ES14" s="634">
        <f>DK14/DJ14</f>
        <v>1</v>
      </c>
      <c r="ET14" s="635">
        <f>DM14/DL14</f>
        <v>0.12765755427659589</v>
      </c>
      <c r="EU14" s="635">
        <f>(AA14+BE14+CI14+DK14)/(Z14+BD14+CH14+DJ14)</f>
        <v>1.0542341752577125</v>
      </c>
      <c r="EV14" s="635">
        <f>(AA14+BE14+CI14+DM14)/I14</f>
        <v>0.61015881363636371</v>
      </c>
      <c r="EW14" s="697" t="s">
        <v>564</v>
      </c>
      <c r="EX14" s="704" t="s">
        <v>71</v>
      </c>
      <c r="EY14" s="704" t="s">
        <v>71</v>
      </c>
      <c r="EZ14" s="708" t="s">
        <v>434</v>
      </c>
      <c r="FA14" s="709" t="s">
        <v>438</v>
      </c>
      <c r="FB14" s="530"/>
      <c r="FC14" s="533"/>
      <c r="FD14" s="527"/>
      <c r="FE14" s="527"/>
      <c r="FF14" s="534"/>
      <c r="FH14" s="529"/>
      <c r="FJ14" s="527"/>
      <c r="FL14" s="527"/>
      <c r="FM14" s="527"/>
    </row>
    <row r="15" spans="1:169" s="538" customFormat="1" ht="66.75" customHeight="1" x14ac:dyDescent="0.25">
      <c r="A15" s="535"/>
      <c r="B15" s="535"/>
      <c r="C15" s="536"/>
      <c r="D15" s="537"/>
      <c r="F15" s="539"/>
      <c r="G15" s="540"/>
      <c r="H15" s="541"/>
      <c r="I15" s="543"/>
      <c r="J15" s="536"/>
      <c r="K15" s="536"/>
      <c r="L15" s="536"/>
      <c r="M15" s="536"/>
      <c r="N15" s="536"/>
      <c r="O15" s="536"/>
      <c r="P15" s="536"/>
      <c r="Q15" s="536"/>
      <c r="R15" s="536"/>
      <c r="S15" s="536"/>
      <c r="T15" s="542"/>
      <c r="U15" s="536"/>
      <c r="V15" s="542"/>
      <c r="W15" s="536"/>
      <c r="X15" s="536"/>
      <c r="Y15" s="536"/>
      <c r="Z15" s="536"/>
      <c r="AA15" s="542"/>
      <c r="AB15" s="542"/>
      <c r="AC15" s="536"/>
      <c r="AD15" s="536"/>
      <c r="AE15" s="536"/>
      <c r="AF15" s="536"/>
      <c r="AG15" s="536"/>
      <c r="AH15" s="536"/>
      <c r="AI15" s="536"/>
      <c r="AJ15" s="543"/>
      <c r="AK15" s="536"/>
      <c r="AL15" s="536"/>
      <c r="AM15" s="536"/>
      <c r="AN15" s="536"/>
      <c r="AO15" s="536"/>
      <c r="AP15" s="536"/>
      <c r="AQ15" s="536"/>
      <c r="AR15" s="536"/>
      <c r="AS15" s="536"/>
      <c r="AT15" s="536"/>
      <c r="AU15" s="536"/>
      <c r="AV15" s="536"/>
      <c r="AW15" s="536"/>
      <c r="AX15" s="536"/>
      <c r="AY15" s="536"/>
      <c r="AZ15" s="536"/>
      <c r="BA15" s="544"/>
      <c r="BB15" s="544"/>
      <c r="BC15" s="545"/>
      <c r="BD15" s="544"/>
      <c r="BE15" s="382"/>
      <c r="BF15" s="546"/>
      <c r="BG15" s="546"/>
      <c r="BH15" s="546"/>
      <c r="BI15" s="546"/>
      <c r="BJ15" s="546"/>
      <c r="BK15" s="546"/>
      <c r="BL15" s="546"/>
      <c r="BM15" s="546"/>
      <c r="BN15" s="547"/>
      <c r="BO15" s="546"/>
      <c r="BP15" s="546"/>
      <c r="BQ15" s="546"/>
      <c r="BR15" s="546"/>
      <c r="BS15" s="546"/>
      <c r="BT15" s="546"/>
      <c r="BU15" s="546"/>
      <c r="BV15" s="546"/>
      <c r="BW15" s="546"/>
      <c r="BX15" s="546"/>
      <c r="BY15" s="546"/>
      <c r="BZ15" s="546"/>
      <c r="CA15" s="546"/>
      <c r="CB15" s="546"/>
      <c r="CC15" s="546"/>
      <c r="CD15" s="546"/>
      <c r="CE15" s="546"/>
      <c r="CF15" s="804"/>
      <c r="CG15" s="804"/>
      <c r="CH15" s="546"/>
      <c r="CI15" s="503"/>
      <c r="CJ15" s="420"/>
      <c r="CK15" s="546"/>
      <c r="CL15" s="546"/>
      <c r="CM15" s="546"/>
      <c r="CN15" s="546"/>
      <c r="CO15" s="546"/>
      <c r="CP15" s="546"/>
      <c r="CQ15" s="546"/>
      <c r="CR15" s="546"/>
      <c r="CS15" s="546"/>
      <c r="CT15" s="546"/>
      <c r="CU15" s="546"/>
      <c r="CV15" s="546"/>
      <c r="CW15" s="546"/>
      <c r="CX15" s="546"/>
      <c r="CY15" s="546"/>
      <c r="CZ15" s="546"/>
      <c r="DA15" s="546"/>
      <c r="DB15" s="546"/>
      <c r="DC15" s="546"/>
      <c r="DD15" s="610"/>
      <c r="DE15" s="546"/>
      <c r="DF15" s="546"/>
      <c r="DG15" s="546"/>
      <c r="DH15" s="546"/>
      <c r="DI15" s="546"/>
      <c r="DJ15" s="546"/>
      <c r="DK15" s="610"/>
      <c r="DL15" s="546"/>
      <c r="DM15" s="546"/>
      <c r="DN15" s="596"/>
      <c r="DO15" s="548"/>
      <c r="DP15" s="548"/>
      <c r="DQ15" s="548"/>
      <c r="DR15" s="548"/>
      <c r="DS15" s="548"/>
      <c r="DT15" s="548"/>
      <c r="DU15" s="548"/>
      <c r="DV15" s="548"/>
      <c r="DW15" s="548"/>
      <c r="DX15" s="548"/>
      <c r="DY15" s="548"/>
      <c r="DZ15" s="548"/>
      <c r="EA15" s="548"/>
      <c r="EB15" s="548"/>
      <c r="EC15" s="548"/>
      <c r="ED15" s="548"/>
      <c r="EE15" s="548"/>
      <c r="EF15" s="548"/>
      <c r="EG15" s="548"/>
      <c r="EH15" s="548"/>
      <c r="EI15" s="548"/>
      <c r="EJ15" s="548"/>
      <c r="EK15" s="548"/>
      <c r="EL15" s="548"/>
      <c r="EM15" s="548"/>
      <c r="EN15" s="548"/>
      <c r="EO15" s="548"/>
      <c r="EP15" s="548"/>
      <c r="EQ15" s="548"/>
      <c r="ER15" s="549"/>
      <c r="ES15" s="550"/>
      <c r="ET15" s="551"/>
      <c r="EU15" s="551"/>
      <c r="EV15" s="551"/>
      <c r="EW15" s="597"/>
      <c r="EX15" s="552"/>
      <c r="EY15" s="552"/>
      <c r="EZ15" s="553"/>
      <c r="FA15" s="554"/>
      <c r="FD15" s="527"/>
      <c r="FE15" s="527"/>
      <c r="FF15" s="366"/>
      <c r="FH15" s="555"/>
    </row>
    <row r="16" spans="1:169" ht="26.25" x14ac:dyDescent="0.4">
      <c r="D16" s="21" t="s">
        <v>35</v>
      </c>
      <c r="W16" s="556"/>
      <c r="X16" s="154"/>
      <c r="Y16" s="557"/>
      <c r="AA16" s="154"/>
      <c r="AB16" s="310"/>
      <c r="AC16" s="310"/>
      <c r="AT16" s="301"/>
      <c r="AU16" s="301"/>
      <c r="AV16" s="301"/>
      <c r="AW16" s="301"/>
      <c r="AX16" s="301"/>
      <c r="AY16" s="301"/>
      <c r="AZ16" s="301"/>
      <c r="BA16" s="301"/>
      <c r="BB16" s="301"/>
      <c r="BC16" s="301"/>
      <c r="BD16" s="301"/>
      <c r="BE16" s="382"/>
      <c r="BF16" s="11"/>
      <c r="BG16" s="383"/>
      <c r="BH16" s="11"/>
      <c r="BI16" s="11"/>
      <c r="BJ16" s="11"/>
      <c r="BK16" s="11"/>
      <c r="BL16" s="11"/>
      <c r="BM16" s="11"/>
      <c r="BN16" s="420"/>
      <c r="BO16" s="11"/>
      <c r="BP16" s="11"/>
      <c r="BQ16" s="11"/>
      <c r="BR16" s="11"/>
      <c r="BS16" s="11"/>
      <c r="BT16" s="386"/>
      <c r="BU16" s="11"/>
      <c r="BV16" s="11"/>
      <c r="BW16" s="11"/>
      <c r="BX16" s="11"/>
      <c r="BY16" s="11"/>
      <c r="BZ16" s="11"/>
      <c r="CA16" s="11"/>
      <c r="CB16" s="420"/>
      <c r="CC16" s="11"/>
      <c r="CD16" s="11"/>
      <c r="CE16" s="11"/>
      <c r="CF16" s="11"/>
      <c r="CG16" s="387"/>
      <c r="CH16" s="504"/>
      <c r="CI16" s="503"/>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383"/>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2"/>
      <c r="ES16" s="2"/>
      <c r="ET16" s="2"/>
      <c r="EU16" s="384"/>
      <c r="EV16" s="302"/>
      <c r="FB16" s="302"/>
      <c r="FC16" s="1"/>
      <c r="FD16" s="527"/>
      <c r="FE16" s="527"/>
      <c r="FF16" s="1"/>
      <c r="FH16" s="555"/>
    </row>
    <row r="17" spans="4:162" ht="44.25" customHeight="1" x14ac:dyDescent="0.25">
      <c r="D17" s="33" t="s">
        <v>36</v>
      </c>
      <c r="E17" s="868" t="s">
        <v>37</v>
      </c>
      <c r="F17" s="868"/>
      <c r="G17" s="868"/>
      <c r="H17" s="868"/>
      <c r="I17" s="868"/>
      <c r="J17" s="868"/>
      <c r="K17" s="869"/>
      <c r="L17" s="869"/>
      <c r="M17" s="869"/>
      <c r="N17" s="869"/>
      <c r="O17" s="869"/>
      <c r="P17" s="869"/>
      <c r="Q17" s="869"/>
      <c r="X17" s="154"/>
      <c r="AV17" s="310"/>
      <c r="AW17" s="310"/>
      <c r="AX17" s="301"/>
      <c r="BC17" s="301"/>
      <c r="BE17" s="385"/>
      <c r="BF17" s="11"/>
      <c r="BG17" s="11"/>
      <c r="BH17" s="11"/>
      <c r="BI17" s="11"/>
      <c r="BJ17" s="11"/>
      <c r="BK17" s="11"/>
      <c r="BL17" s="11"/>
      <c r="BM17" s="11"/>
      <c r="BN17" s="11"/>
      <c r="BO17" s="11"/>
      <c r="BP17" s="11"/>
      <c r="BQ17" s="11"/>
      <c r="BR17" s="11"/>
      <c r="BS17" s="11"/>
      <c r="BT17" s="11"/>
      <c r="BU17" s="11"/>
      <c r="BV17" s="11"/>
      <c r="BW17" s="11"/>
      <c r="BX17" s="11"/>
      <c r="BY17" s="387"/>
      <c r="BZ17" s="11"/>
      <c r="CA17" s="11"/>
      <c r="CB17" s="420"/>
      <c r="CC17" s="420"/>
      <c r="CD17" s="420"/>
      <c r="CE17" s="420"/>
      <c r="CF17" s="386"/>
      <c r="CG17" s="608"/>
      <c r="CH17" s="386"/>
      <c r="CI17" s="386"/>
      <c r="CJ17" s="386"/>
      <c r="CK17" s="386"/>
      <c r="CL17" s="386"/>
      <c r="CM17" s="386"/>
      <c r="CN17" s="386"/>
      <c r="CO17" s="386"/>
      <c r="CP17" s="386"/>
      <c r="CQ17" s="386"/>
      <c r="CR17" s="386"/>
      <c r="CS17" s="386"/>
      <c r="CT17" s="386"/>
      <c r="CU17" s="386"/>
      <c r="CV17" s="386"/>
      <c r="CW17" s="386"/>
      <c r="CX17" s="386"/>
      <c r="CY17" s="386"/>
      <c r="CZ17" s="386"/>
      <c r="DA17" s="386"/>
      <c r="DB17" s="386"/>
      <c r="DC17" s="386"/>
      <c r="DD17" s="386"/>
      <c r="DE17" s="386"/>
      <c r="DF17" s="386"/>
      <c r="DG17" s="386"/>
      <c r="DH17" s="386"/>
      <c r="DI17" s="386"/>
      <c r="DJ17" s="386"/>
      <c r="DK17" s="386"/>
      <c r="DL17" s="386"/>
      <c r="DM17" s="386"/>
      <c r="DN17" s="386"/>
      <c r="DO17" s="386"/>
      <c r="DP17" s="386"/>
      <c r="DQ17" s="386"/>
      <c r="DR17" s="386"/>
      <c r="DS17" s="386"/>
      <c r="DT17" s="386"/>
      <c r="DU17" s="386"/>
      <c r="DV17" s="386"/>
      <c r="DW17" s="386"/>
      <c r="DX17" s="386"/>
      <c r="DY17" s="386"/>
      <c r="DZ17" s="386"/>
      <c r="EA17" s="386"/>
      <c r="EB17" s="386"/>
      <c r="EC17" s="386"/>
      <c r="ED17" s="386"/>
      <c r="EE17" s="386"/>
      <c r="EF17" s="386"/>
      <c r="EG17" s="386"/>
      <c r="EH17" s="386"/>
      <c r="EI17" s="386"/>
      <c r="EJ17" s="386"/>
      <c r="EK17" s="386"/>
      <c r="EL17" s="386"/>
      <c r="EM17" s="386"/>
      <c r="EN17" s="386"/>
      <c r="EO17" s="386"/>
      <c r="EP17" s="386"/>
      <c r="EQ17" s="386"/>
      <c r="ER17" s="386"/>
      <c r="ES17" s="2"/>
      <c r="ET17" s="2"/>
      <c r="EU17" s="384"/>
      <c r="EV17" s="302"/>
      <c r="EW17" s="302"/>
      <c r="EZ17" s="200"/>
      <c r="FB17" s="1"/>
      <c r="FC17" s="1"/>
      <c r="FD17" s="538"/>
      <c r="FE17" s="538"/>
      <c r="FF17" s="538"/>
    </row>
    <row r="18" spans="4:162" ht="22.5" customHeight="1" x14ac:dyDescent="0.25">
      <c r="D18" s="20">
        <v>13</v>
      </c>
      <c r="E18" s="860" t="s">
        <v>86</v>
      </c>
      <c r="F18" s="860"/>
      <c r="G18" s="860"/>
      <c r="H18" s="860"/>
      <c r="I18" s="860"/>
      <c r="J18" s="860"/>
      <c r="K18" s="861"/>
      <c r="L18" s="861"/>
      <c r="M18" s="861"/>
      <c r="N18" s="861"/>
      <c r="O18" s="861"/>
      <c r="P18" s="861"/>
      <c r="Q18" s="861"/>
      <c r="W18" s="870"/>
      <c r="X18" s="871"/>
      <c r="Y18" s="871"/>
      <c r="Z18" s="871"/>
      <c r="AA18" s="871"/>
      <c r="AB18" s="871"/>
      <c r="AC18" s="871"/>
      <c r="AD18" s="871"/>
      <c r="AE18" s="871"/>
      <c r="AF18" s="871"/>
      <c r="AG18" s="871"/>
      <c r="AH18" s="871"/>
      <c r="AI18" s="871"/>
      <c r="AJ18" s="871"/>
      <c r="AK18" s="871"/>
      <c r="AL18" s="871"/>
      <c r="AM18" s="871"/>
      <c r="AN18" s="871"/>
      <c r="AO18" s="871"/>
      <c r="AP18" s="871"/>
      <c r="AQ18" s="871"/>
      <c r="AR18" s="871"/>
      <c r="AS18" s="871"/>
      <c r="AT18" s="871"/>
      <c r="AU18" s="871"/>
      <c r="AV18" s="871"/>
      <c r="AW18" s="871"/>
      <c r="AX18" s="871"/>
      <c r="AY18" s="871"/>
      <c r="AZ18" s="871"/>
      <c r="BA18" s="871"/>
      <c r="BB18" s="871"/>
      <c r="BC18" s="871"/>
      <c r="BD18" s="871"/>
      <c r="BE18" s="871"/>
      <c r="CE18" s="310"/>
      <c r="CI18" s="380"/>
      <c r="CW18" s="15">
        <v>3500</v>
      </c>
      <c r="ER18" s="302"/>
      <c r="ET18" s="302"/>
      <c r="EU18" s="302"/>
      <c r="EV18" s="302"/>
      <c r="EW18" s="302"/>
      <c r="FC18" s="1"/>
      <c r="FD18" s="1"/>
    </row>
    <row r="19" spans="4:162" ht="26.25" customHeight="1" x14ac:dyDescent="0.25">
      <c r="D19" s="20">
        <v>14</v>
      </c>
      <c r="E19" s="860" t="s">
        <v>365</v>
      </c>
      <c r="F19" s="860"/>
      <c r="G19" s="860"/>
      <c r="H19" s="860"/>
      <c r="I19" s="860"/>
      <c r="J19" s="860"/>
      <c r="K19" s="861"/>
      <c r="L19" s="861"/>
      <c r="M19" s="861"/>
      <c r="N19" s="861"/>
      <c r="O19" s="861"/>
      <c r="P19" s="861"/>
      <c r="Q19" s="861"/>
      <c r="BF19" s="381"/>
      <c r="BG19" s="380"/>
      <c r="CG19" s="154"/>
      <c r="CH19" s="483"/>
      <c r="CR19" s="15">
        <v>12000000</v>
      </c>
      <c r="CS19" s="15">
        <v>100</v>
      </c>
      <c r="ER19" s="302"/>
      <c r="ET19" s="302"/>
      <c r="EU19" s="302"/>
      <c r="EV19" s="302"/>
      <c r="EW19" s="302"/>
      <c r="FC19" s="1"/>
      <c r="FD19" s="527"/>
      <c r="FE19" s="1"/>
    </row>
    <row r="20" spans="4:162" ht="15.75" x14ac:dyDescent="0.25">
      <c r="AS20" s="310"/>
      <c r="AU20" s="310"/>
      <c r="BE20" s="301"/>
      <c r="BF20" s="380"/>
      <c r="BG20" s="301"/>
      <c r="CG20" s="154"/>
      <c r="CR20" s="624">
        <f>CS20*CR19/CS19</f>
        <v>600000</v>
      </c>
      <c r="CS20" s="15">
        <v>5</v>
      </c>
      <c r="ER20" s="302"/>
      <c r="ET20" s="302"/>
      <c r="EW20" s="302"/>
      <c r="FC20" s="1"/>
      <c r="FD20" s="1"/>
      <c r="FE20" s="1"/>
    </row>
    <row r="21" spans="4:162" ht="15.75" x14ac:dyDescent="0.25">
      <c r="AT21" s="154"/>
      <c r="AU21" s="154"/>
      <c r="AV21" s="154"/>
      <c r="AW21" s="154"/>
      <c r="AX21" s="310"/>
      <c r="AY21" s="154"/>
      <c r="AZ21" s="154"/>
      <c r="BA21" s="154"/>
      <c r="BB21" s="154"/>
      <c r="BC21" s="154"/>
      <c r="BD21" s="154"/>
      <c r="BE21" s="301"/>
      <c r="CG21" s="15">
        <v>3109407.33</v>
      </c>
      <c r="DK21" s="483"/>
      <c r="ER21" s="302"/>
      <c r="EW21" s="558"/>
      <c r="FC21" s="1"/>
      <c r="FD21" s="321"/>
    </row>
    <row r="22" spans="4:162" ht="15.75" x14ac:dyDescent="0.25">
      <c r="AA22" s="559"/>
      <c r="AB22" s="559"/>
      <c r="AC22" s="559"/>
      <c r="AD22" s="559"/>
      <c r="AE22" s="559"/>
      <c r="AF22" s="559"/>
      <c r="AG22" s="559"/>
      <c r="AH22" s="559"/>
      <c r="AI22" s="559"/>
      <c r="AJ22" s="559"/>
      <c r="AK22" s="559"/>
      <c r="AL22" s="559"/>
      <c r="AM22" s="559"/>
      <c r="AN22" s="559"/>
      <c r="AO22" s="559"/>
      <c r="AP22" s="559"/>
      <c r="AQ22" s="559"/>
      <c r="AR22" s="559"/>
      <c r="AS22" s="559"/>
      <c r="AT22" s="559"/>
      <c r="AU22" s="559"/>
      <c r="AV22" s="559"/>
      <c r="AW22" s="559"/>
      <c r="AX22" s="559"/>
      <c r="AY22" s="559"/>
      <c r="AZ22" s="559"/>
      <c r="BA22" s="559"/>
      <c r="BB22" s="559"/>
      <c r="BC22" s="559"/>
      <c r="BD22" s="559"/>
      <c r="BE22" s="559"/>
      <c r="BF22" s="560"/>
      <c r="BG22" s="559"/>
      <c r="BH22" s="559"/>
      <c r="BI22" s="559"/>
      <c r="CG22" s="310"/>
      <c r="CI22" s="310"/>
      <c r="EU22" s="302"/>
      <c r="EV22" s="302"/>
      <c r="EW22" s="302"/>
      <c r="FC22" s="1"/>
    </row>
    <row r="23" spans="4:162" ht="15.75" x14ac:dyDescent="0.25">
      <c r="BD23" s="310"/>
      <c r="BE23" s="310"/>
      <c r="BF23" s="310"/>
      <c r="BG23" s="483"/>
      <c r="BH23" s="483"/>
      <c r="BI23" s="483"/>
      <c r="CF23" s="483"/>
      <c r="CG23" s="310"/>
      <c r="ER23" s="302"/>
      <c r="EU23" s="302"/>
      <c r="EW23" s="302"/>
      <c r="FC23" s="1"/>
    </row>
    <row r="24" spans="4:162" ht="15.75" x14ac:dyDescent="0.25">
      <c r="AA24" s="301"/>
      <c r="BD24" s="310"/>
      <c r="BE24" s="310"/>
      <c r="BF24" s="310"/>
      <c r="BG24" s="483"/>
      <c r="BH24" s="483"/>
      <c r="BI24" s="483"/>
      <c r="CF24" s="598"/>
      <c r="CG24" s="310"/>
      <c r="EW24" s="302"/>
      <c r="FC24" s="1"/>
    </row>
    <row r="25" spans="4:162" x14ac:dyDescent="0.25">
      <c r="BD25" s="310"/>
      <c r="BE25" s="310"/>
      <c r="BF25" s="310"/>
      <c r="BG25" s="310"/>
      <c r="BH25" s="310"/>
      <c r="BI25" s="310"/>
      <c r="CG25" s="310"/>
      <c r="ER25" s="302"/>
      <c r="EW25" s="302"/>
    </row>
  </sheetData>
  <mergeCells count="42">
    <mergeCell ref="E19:J19"/>
    <mergeCell ref="K19:Q19"/>
    <mergeCell ref="CJ11:DM11"/>
    <mergeCell ref="DN11:EQ11"/>
    <mergeCell ref="A13:A14"/>
    <mergeCell ref="B13:B14"/>
    <mergeCell ref="C13:C14"/>
    <mergeCell ref="D13:D14"/>
    <mergeCell ref="E17:J17"/>
    <mergeCell ref="K17:Q17"/>
    <mergeCell ref="E18:J18"/>
    <mergeCell ref="K18:Q18"/>
    <mergeCell ref="W18:BE18"/>
    <mergeCell ref="FA10:FA12"/>
    <mergeCell ref="A10:I10"/>
    <mergeCell ref="J10:EQ10"/>
    <mergeCell ref="ER10:ER12"/>
    <mergeCell ref="ES10:ES12"/>
    <mergeCell ref="ET10:ET12"/>
    <mergeCell ref="EU10:EU12"/>
    <mergeCell ref="A11:I11"/>
    <mergeCell ref="J11:AA11"/>
    <mergeCell ref="AB11:BE11"/>
    <mergeCell ref="BF11:CI11"/>
    <mergeCell ref="EV10:EV12"/>
    <mergeCell ref="EW10:EW12"/>
    <mergeCell ref="EX10:EX12"/>
    <mergeCell ref="EY10:EY12"/>
    <mergeCell ref="EZ10:EZ12"/>
    <mergeCell ref="A6:F6"/>
    <mergeCell ref="G6:FA6"/>
    <mergeCell ref="A7:F7"/>
    <mergeCell ref="G7:FA7"/>
    <mergeCell ref="A8:F8"/>
    <mergeCell ref="G8:FA8"/>
    <mergeCell ref="A5:F5"/>
    <mergeCell ref="G5:FA5"/>
    <mergeCell ref="A2:F4"/>
    <mergeCell ref="G2:FA2"/>
    <mergeCell ref="G3:FA3"/>
    <mergeCell ref="G4:EQ4"/>
    <mergeCell ref="ER4:FA4"/>
  </mergeCells>
  <dataValidations disablePrompts="1" count="1">
    <dataValidation type="list" allowBlank="1" showInputMessage="1" showErrorMessage="1" sqref="H13:H14"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F42"/>
  <sheetViews>
    <sheetView zoomScale="51" zoomScaleNormal="51" zoomScaleSheetLayoutView="40" zoomScalePageLayoutView="73" workbookViewId="0">
      <selection activeCell="CH13" sqref="CH13"/>
    </sheetView>
  </sheetViews>
  <sheetFormatPr baseColWidth="10" defaultColWidth="10.85546875" defaultRowHeight="39" customHeight="1" x14ac:dyDescent="0.25"/>
  <cols>
    <col min="1" max="1" width="9.85546875" customWidth="1"/>
    <col min="2" max="2" width="8.140625" customWidth="1"/>
    <col min="3" max="3" width="11.42578125" customWidth="1"/>
    <col min="4" max="5" width="11.42578125" style="4" customWidth="1"/>
    <col min="6" max="6" width="17.85546875" style="14" customWidth="1"/>
    <col min="7" max="7" width="29.85546875" style="5" customWidth="1"/>
    <col min="8" max="8" width="29.7109375" style="205" hidden="1" customWidth="1"/>
    <col min="9" max="10" width="15.7109375" style="5" hidden="1" customWidth="1"/>
    <col min="11" max="11" width="27.85546875" style="5" hidden="1" customWidth="1"/>
    <col min="12" max="12" width="23.42578125" style="5" hidden="1" customWidth="1"/>
    <col min="13" max="22" width="31.140625" style="5" hidden="1" customWidth="1"/>
    <col min="23" max="23" width="19.28515625" style="5" hidden="1" customWidth="1"/>
    <col min="24" max="24" width="22.140625" style="5" hidden="1" customWidth="1"/>
    <col min="25" max="25" width="19.140625" style="5" hidden="1" customWidth="1"/>
    <col min="26" max="26" width="32.28515625" style="5" customWidth="1"/>
    <col min="27" max="27" width="28.7109375" style="5" customWidth="1"/>
    <col min="28" max="33" width="27.140625" style="5" hidden="1" customWidth="1"/>
    <col min="34" max="34" width="33.140625" style="5" hidden="1" customWidth="1"/>
    <col min="35" max="36" width="27.140625" style="5" hidden="1" customWidth="1"/>
    <col min="37" max="37" width="27" style="5" hidden="1" customWidth="1"/>
    <col min="38" max="38" width="25.28515625" style="5" hidden="1" customWidth="1"/>
    <col min="39" max="39" width="23.42578125" style="5" hidden="1" customWidth="1"/>
    <col min="40" max="40" width="24.85546875" style="5" hidden="1" customWidth="1"/>
    <col min="41" max="41" width="27.42578125" style="5" hidden="1" customWidth="1"/>
    <col min="42" max="42" width="23.85546875" style="5" hidden="1" customWidth="1"/>
    <col min="43" max="43" width="22.42578125" style="5" hidden="1" customWidth="1"/>
    <col min="44" max="44" width="25.85546875" style="5" hidden="1" customWidth="1"/>
    <col min="45" max="45" width="24.85546875" style="5" hidden="1" customWidth="1"/>
    <col min="46" max="46" width="28.28515625" style="5" hidden="1" customWidth="1"/>
    <col min="47" max="47" width="26.140625" style="23" hidden="1" customWidth="1"/>
    <col min="48" max="48" width="24.140625" style="23" hidden="1" customWidth="1"/>
    <col min="49" max="49" width="26.7109375" style="5" hidden="1" customWidth="1"/>
    <col min="50" max="50" width="25.42578125" style="5" hidden="1" customWidth="1"/>
    <col min="51" max="51" width="27.85546875" style="5" hidden="1" customWidth="1"/>
    <col min="52" max="52" width="25.7109375" style="5" hidden="1" customWidth="1"/>
    <col min="53" max="53" width="26" style="5" hidden="1" customWidth="1"/>
    <col min="54" max="54" width="25.7109375" style="5" hidden="1" customWidth="1"/>
    <col min="55" max="55" width="24" style="5" hidden="1" customWidth="1"/>
    <col min="56" max="56" width="24.42578125" style="5" customWidth="1"/>
    <col min="57" max="57" width="24.7109375" style="5" customWidth="1"/>
    <col min="58" max="58" width="26.28515625" style="391" hidden="1" customWidth="1"/>
    <col min="59" max="63" width="22.42578125" style="5" hidden="1" customWidth="1"/>
    <col min="64" max="81" width="23.42578125" style="5" hidden="1" customWidth="1"/>
    <col min="82" max="82" width="24.28515625" style="5" hidden="1" customWidth="1"/>
    <col min="83" max="83" width="21.7109375" style="5" hidden="1" customWidth="1"/>
    <col min="84" max="84" width="24.7109375" style="5" hidden="1" customWidth="1"/>
    <col min="85" max="85" width="25.7109375" style="5" hidden="1" customWidth="1"/>
    <col min="86" max="86" width="24.85546875" style="5" customWidth="1"/>
    <col min="87" max="87" width="25.140625" style="5" customWidth="1"/>
    <col min="88" max="92" width="23.28515625" style="5" customWidth="1"/>
    <col min="93" max="93" width="21.28515625" style="5" customWidth="1"/>
    <col min="94" max="94" width="20.140625" style="5" customWidth="1"/>
    <col min="95" max="99" width="26.140625" style="5" hidden="1" customWidth="1"/>
    <col min="100" max="100" width="17.28515625" style="5" hidden="1" customWidth="1"/>
    <col min="101" max="101" width="27" style="5" hidden="1" customWidth="1"/>
    <col min="102" max="102" width="17.28515625" style="5" hidden="1" customWidth="1"/>
    <col min="103" max="103" width="18" style="5" hidden="1" customWidth="1"/>
    <col min="104" max="104" width="17.28515625" style="5" hidden="1" customWidth="1"/>
    <col min="105" max="105" width="18" style="5" hidden="1" customWidth="1"/>
    <col min="106" max="106" width="17.28515625" style="5" hidden="1" customWidth="1"/>
    <col min="107" max="107" width="18" style="5" hidden="1" customWidth="1"/>
    <col min="108" max="108" width="21.85546875" style="5" hidden="1" customWidth="1"/>
    <col min="109" max="109" width="20.42578125" style="5" hidden="1" customWidth="1"/>
    <col min="110" max="110" width="15.7109375" style="5" hidden="1" customWidth="1"/>
    <col min="111" max="111" width="26.28515625" style="5" hidden="1" customWidth="1"/>
    <col min="112" max="112" width="15.7109375" style="5" hidden="1" customWidth="1"/>
    <col min="113" max="113" width="26.7109375" style="5" customWidth="1"/>
    <col min="114" max="114" width="24.28515625" style="5" customWidth="1"/>
    <col min="115" max="115" width="24.42578125" style="5" bestFit="1" customWidth="1"/>
    <col min="116" max="116" width="27.5703125" style="5" customWidth="1"/>
    <col min="117" max="117" width="29.140625" style="5" customWidth="1"/>
    <col min="118" max="118" width="23.85546875" style="5" customWidth="1"/>
    <col min="119" max="145" width="15.7109375" style="5" hidden="1" customWidth="1"/>
    <col min="146" max="146" width="23.42578125" style="5" hidden="1" customWidth="1"/>
    <col min="147" max="147" width="17.28515625" style="5" hidden="1" customWidth="1"/>
    <col min="148" max="148" width="16.42578125" style="15" customWidth="1"/>
    <col min="149" max="149" width="16.28515625" style="15" customWidth="1"/>
    <col min="150" max="150" width="15.42578125" customWidth="1"/>
    <col min="151" max="151" width="16.42578125" customWidth="1"/>
    <col min="152" max="152" width="16" customWidth="1"/>
    <col min="153" max="153" width="40" customWidth="1"/>
    <col min="154" max="154" width="22.42578125" customWidth="1"/>
    <col min="155" max="155" width="24" customWidth="1"/>
    <col min="156" max="156" width="24.42578125" customWidth="1"/>
    <col min="157" max="157" width="17.42578125" customWidth="1"/>
    <col min="158" max="158" width="6" bestFit="1" customWidth="1"/>
    <col min="159" max="159" width="12.42578125" customWidth="1"/>
  </cols>
  <sheetData>
    <row r="1" spans="1:214" s="18" customFormat="1" ht="39" customHeight="1" x14ac:dyDescent="0.5">
      <c r="A1" s="925"/>
      <c r="B1" s="926"/>
      <c r="C1" s="926"/>
      <c r="D1" s="926"/>
      <c r="E1" s="927"/>
      <c r="F1" s="828" t="s">
        <v>39</v>
      </c>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c r="AI1" s="828"/>
      <c r="AJ1" s="828"/>
      <c r="AK1" s="828"/>
      <c r="AL1" s="828"/>
      <c r="AM1" s="828"/>
      <c r="AN1" s="828"/>
      <c r="AO1" s="828"/>
      <c r="AP1" s="828"/>
      <c r="AQ1" s="828"/>
      <c r="AR1" s="828"/>
      <c r="AS1" s="828"/>
      <c r="AT1" s="828"/>
      <c r="AU1" s="828"/>
      <c r="AV1" s="828"/>
      <c r="AW1" s="828"/>
      <c r="AX1" s="828"/>
      <c r="AY1" s="828"/>
      <c r="AZ1" s="828"/>
      <c r="BA1" s="828"/>
      <c r="BB1" s="828"/>
      <c r="BC1" s="828"/>
      <c r="BD1" s="828"/>
      <c r="BE1" s="828"/>
      <c r="BF1" s="828"/>
      <c r="BG1" s="828"/>
      <c r="BH1" s="828"/>
      <c r="BI1" s="828"/>
      <c r="BJ1" s="828"/>
      <c r="BK1" s="828"/>
      <c r="BL1" s="828"/>
      <c r="BM1" s="828"/>
      <c r="BN1" s="828"/>
      <c r="BO1" s="828"/>
      <c r="BP1" s="828"/>
      <c r="BQ1" s="828"/>
      <c r="BR1" s="828"/>
      <c r="BS1" s="828"/>
      <c r="BT1" s="828"/>
      <c r="BU1" s="828"/>
      <c r="BV1" s="828"/>
      <c r="BW1" s="828"/>
      <c r="BX1" s="828"/>
      <c r="BY1" s="828"/>
      <c r="BZ1" s="828"/>
      <c r="CA1" s="828"/>
      <c r="CB1" s="828"/>
      <c r="CC1" s="828"/>
      <c r="CD1" s="828"/>
      <c r="CE1" s="828"/>
      <c r="CF1" s="828"/>
      <c r="CG1" s="828"/>
      <c r="CH1" s="828"/>
      <c r="CI1" s="828"/>
      <c r="CJ1" s="828"/>
      <c r="CK1" s="828"/>
      <c r="CL1" s="828"/>
      <c r="CM1" s="828"/>
      <c r="CN1" s="828"/>
      <c r="CO1" s="828"/>
      <c r="CP1" s="828"/>
      <c r="CQ1" s="828"/>
      <c r="CR1" s="828"/>
      <c r="CS1" s="828"/>
      <c r="CT1" s="828"/>
      <c r="CU1" s="828"/>
      <c r="CV1" s="828"/>
      <c r="CW1" s="828"/>
      <c r="CX1" s="828"/>
      <c r="CY1" s="828"/>
      <c r="CZ1" s="828"/>
      <c r="DA1" s="828"/>
      <c r="DB1" s="828"/>
      <c r="DC1" s="828"/>
      <c r="DD1" s="828"/>
      <c r="DE1" s="828"/>
      <c r="DF1" s="828"/>
      <c r="DG1" s="828"/>
      <c r="DH1" s="828"/>
      <c r="DI1" s="828"/>
      <c r="DJ1" s="828"/>
      <c r="DK1" s="828"/>
      <c r="DL1" s="828"/>
      <c r="DM1" s="828"/>
      <c r="DN1" s="828"/>
      <c r="DO1" s="828"/>
      <c r="DP1" s="828"/>
      <c r="DQ1" s="828"/>
      <c r="DR1" s="828"/>
      <c r="DS1" s="828"/>
      <c r="DT1" s="828"/>
      <c r="DU1" s="828"/>
      <c r="DV1" s="828"/>
      <c r="DW1" s="828"/>
      <c r="DX1" s="828"/>
      <c r="DY1" s="828"/>
      <c r="DZ1" s="828"/>
      <c r="EA1" s="828"/>
      <c r="EB1" s="828"/>
      <c r="EC1" s="828"/>
      <c r="ED1" s="828"/>
      <c r="EE1" s="828"/>
      <c r="EF1" s="828"/>
      <c r="EG1" s="828"/>
      <c r="EH1" s="828"/>
      <c r="EI1" s="828"/>
      <c r="EJ1" s="828"/>
      <c r="EK1" s="828"/>
      <c r="EL1" s="828"/>
      <c r="EM1" s="828"/>
      <c r="EN1" s="828"/>
      <c r="EO1" s="828"/>
      <c r="EP1" s="828"/>
      <c r="EQ1" s="828"/>
      <c r="ER1" s="828"/>
      <c r="ES1" s="828"/>
      <c r="ET1" s="828"/>
      <c r="EU1" s="828"/>
      <c r="EV1" s="828"/>
      <c r="EW1" s="828"/>
      <c r="EX1" s="828"/>
      <c r="EY1" s="828"/>
      <c r="EZ1" s="828"/>
      <c r="FA1" s="829"/>
    </row>
    <row r="2" spans="1:214" s="18" customFormat="1" ht="39" customHeight="1" thickBot="1" x14ac:dyDescent="0.55000000000000004">
      <c r="A2" s="928"/>
      <c r="B2" s="871"/>
      <c r="C2" s="871"/>
      <c r="D2" s="871"/>
      <c r="E2" s="929"/>
      <c r="F2" s="936" t="s">
        <v>362</v>
      </c>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936"/>
      <c r="AW2" s="936"/>
      <c r="AX2" s="936"/>
      <c r="AY2" s="936"/>
      <c r="AZ2" s="936"/>
      <c r="BA2" s="936"/>
      <c r="BB2" s="936"/>
      <c r="BC2" s="936"/>
      <c r="BD2" s="936"/>
      <c r="BE2" s="936"/>
      <c r="BF2" s="936"/>
      <c r="BG2" s="936"/>
      <c r="BH2" s="936"/>
      <c r="BI2" s="936"/>
      <c r="BJ2" s="936"/>
      <c r="BK2" s="936"/>
      <c r="BL2" s="936"/>
      <c r="BM2" s="936"/>
      <c r="BN2" s="936"/>
      <c r="BO2" s="936"/>
      <c r="BP2" s="936"/>
      <c r="BQ2" s="936"/>
      <c r="BR2" s="936"/>
      <c r="BS2" s="936"/>
      <c r="BT2" s="936"/>
      <c r="BU2" s="936"/>
      <c r="BV2" s="936"/>
      <c r="BW2" s="936"/>
      <c r="BX2" s="936"/>
      <c r="BY2" s="936"/>
      <c r="BZ2" s="936"/>
      <c r="CA2" s="936"/>
      <c r="CB2" s="936"/>
      <c r="CC2" s="936"/>
      <c r="CD2" s="936"/>
      <c r="CE2" s="936"/>
      <c r="CF2" s="936"/>
      <c r="CG2" s="936"/>
      <c r="CH2" s="936"/>
      <c r="CI2" s="936"/>
      <c r="CJ2" s="936"/>
      <c r="CK2" s="936"/>
      <c r="CL2" s="936"/>
      <c r="CM2" s="936"/>
      <c r="CN2" s="936"/>
      <c r="CO2" s="936"/>
      <c r="CP2" s="936"/>
      <c r="CQ2" s="936"/>
      <c r="CR2" s="936"/>
      <c r="CS2" s="936"/>
      <c r="CT2" s="936"/>
      <c r="CU2" s="936"/>
      <c r="CV2" s="936"/>
      <c r="CW2" s="936"/>
      <c r="CX2" s="936"/>
      <c r="CY2" s="936"/>
      <c r="CZ2" s="936"/>
      <c r="DA2" s="936"/>
      <c r="DB2" s="936"/>
      <c r="DC2" s="936"/>
      <c r="DD2" s="936"/>
      <c r="DE2" s="936"/>
      <c r="DF2" s="936"/>
      <c r="DG2" s="936"/>
      <c r="DH2" s="936"/>
      <c r="DI2" s="936"/>
      <c r="DJ2" s="936"/>
      <c r="DK2" s="936"/>
      <c r="DL2" s="936"/>
      <c r="DM2" s="936"/>
      <c r="DN2" s="936"/>
      <c r="DO2" s="936"/>
      <c r="DP2" s="936"/>
      <c r="DQ2" s="936"/>
      <c r="DR2" s="936"/>
      <c r="DS2" s="936"/>
      <c r="DT2" s="936"/>
      <c r="DU2" s="936"/>
      <c r="DV2" s="936"/>
      <c r="DW2" s="936"/>
      <c r="DX2" s="936"/>
      <c r="DY2" s="936"/>
      <c r="DZ2" s="936"/>
      <c r="EA2" s="936"/>
      <c r="EB2" s="936"/>
      <c r="EC2" s="936"/>
      <c r="ED2" s="936"/>
      <c r="EE2" s="936"/>
      <c r="EF2" s="936"/>
      <c r="EG2" s="936"/>
      <c r="EH2" s="936"/>
      <c r="EI2" s="936"/>
      <c r="EJ2" s="936"/>
      <c r="EK2" s="936"/>
      <c r="EL2" s="936"/>
      <c r="EM2" s="936"/>
      <c r="EN2" s="936"/>
      <c r="EO2" s="936"/>
      <c r="EP2" s="936"/>
      <c r="EQ2" s="936"/>
      <c r="ER2" s="937"/>
      <c r="ES2" s="937"/>
      <c r="ET2" s="937"/>
      <c r="EU2" s="937"/>
      <c r="EV2" s="937"/>
      <c r="EW2" s="937"/>
      <c r="EX2" s="937"/>
      <c r="EY2" s="937"/>
      <c r="EZ2" s="937"/>
      <c r="FA2" s="938"/>
    </row>
    <row r="3" spans="1:214" s="17" customFormat="1" ht="39" customHeight="1" thickBot="1" x14ac:dyDescent="0.45">
      <c r="A3" s="930"/>
      <c r="B3" s="931"/>
      <c r="C3" s="931"/>
      <c r="D3" s="931"/>
      <c r="E3" s="932"/>
      <c r="F3" s="939" t="s">
        <v>48</v>
      </c>
      <c r="G3" s="940"/>
      <c r="H3" s="940"/>
      <c r="I3" s="940"/>
      <c r="J3" s="940"/>
      <c r="K3" s="940"/>
      <c r="L3" s="940"/>
      <c r="M3" s="940"/>
      <c r="N3" s="940"/>
      <c r="O3" s="940"/>
      <c r="P3" s="940"/>
      <c r="Q3" s="940"/>
      <c r="R3" s="940"/>
      <c r="S3" s="940"/>
      <c r="T3" s="940"/>
      <c r="U3" s="940"/>
      <c r="V3" s="940"/>
      <c r="W3" s="940"/>
      <c r="X3" s="940"/>
      <c r="Y3" s="940"/>
      <c r="Z3" s="940"/>
      <c r="AA3" s="940"/>
      <c r="AB3" s="940"/>
      <c r="AC3" s="940"/>
      <c r="AD3" s="940"/>
      <c r="AE3" s="940"/>
      <c r="AF3" s="940"/>
      <c r="AG3" s="940"/>
      <c r="AH3" s="940"/>
      <c r="AI3" s="940"/>
      <c r="AJ3" s="940"/>
      <c r="AK3" s="940"/>
      <c r="AL3" s="940"/>
      <c r="AM3" s="940"/>
      <c r="AN3" s="940"/>
      <c r="AO3" s="940"/>
      <c r="AP3" s="940"/>
      <c r="AQ3" s="940"/>
      <c r="AR3" s="940"/>
      <c r="AS3" s="940"/>
      <c r="AT3" s="940"/>
      <c r="AU3" s="940"/>
      <c r="AV3" s="940"/>
      <c r="AW3" s="940"/>
      <c r="AX3" s="940"/>
      <c r="AY3" s="940"/>
      <c r="AZ3" s="940"/>
      <c r="BA3" s="940"/>
      <c r="BB3" s="940"/>
      <c r="BC3" s="940"/>
      <c r="BD3" s="940"/>
      <c r="BE3" s="940"/>
      <c r="BF3" s="940"/>
      <c r="BG3" s="940"/>
      <c r="BH3" s="940"/>
      <c r="BI3" s="940"/>
      <c r="BJ3" s="940"/>
      <c r="BK3" s="940"/>
      <c r="BL3" s="940"/>
      <c r="BM3" s="940"/>
      <c r="BN3" s="940"/>
      <c r="BO3" s="940"/>
      <c r="BP3" s="940"/>
      <c r="BQ3" s="940"/>
      <c r="BR3" s="940"/>
      <c r="BS3" s="940"/>
      <c r="BT3" s="940"/>
      <c r="BU3" s="940"/>
      <c r="BV3" s="940"/>
      <c r="BW3" s="940"/>
      <c r="BX3" s="940"/>
      <c r="BY3" s="940"/>
      <c r="BZ3" s="940"/>
      <c r="CA3" s="940"/>
      <c r="CB3" s="940"/>
      <c r="CC3" s="940"/>
      <c r="CD3" s="940"/>
      <c r="CE3" s="940"/>
      <c r="CF3" s="940"/>
      <c r="CG3" s="940"/>
      <c r="CH3" s="940"/>
      <c r="CI3" s="940"/>
      <c r="CJ3" s="940"/>
      <c r="CK3" s="940"/>
      <c r="CL3" s="940"/>
      <c r="CM3" s="940"/>
      <c r="CN3" s="940"/>
      <c r="CO3" s="940"/>
      <c r="CP3" s="940"/>
      <c r="CQ3" s="940"/>
      <c r="CR3" s="940"/>
      <c r="CS3" s="940"/>
      <c r="CT3" s="940"/>
      <c r="CU3" s="940"/>
      <c r="CV3" s="940"/>
      <c r="CW3" s="940"/>
      <c r="CX3" s="940"/>
      <c r="CY3" s="940"/>
      <c r="CZ3" s="940"/>
      <c r="DA3" s="940"/>
      <c r="DB3" s="940"/>
      <c r="DC3" s="940"/>
      <c r="DD3" s="940"/>
      <c r="DE3" s="940"/>
      <c r="DF3" s="940"/>
      <c r="DG3" s="940"/>
      <c r="DH3" s="940"/>
      <c r="DI3" s="940"/>
      <c r="DJ3" s="940"/>
      <c r="DK3" s="940"/>
      <c r="DL3" s="940"/>
      <c r="DM3" s="940"/>
      <c r="DN3" s="940"/>
      <c r="DO3" s="940"/>
      <c r="DP3" s="940"/>
      <c r="DQ3" s="940"/>
      <c r="DR3" s="940"/>
      <c r="DS3" s="940"/>
      <c r="DT3" s="940"/>
      <c r="DU3" s="940"/>
      <c r="DV3" s="940"/>
      <c r="DW3" s="940"/>
      <c r="DX3" s="940"/>
      <c r="DY3" s="940"/>
      <c r="DZ3" s="940"/>
      <c r="EA3" s="940"/>
      <c r="EB3" s="940"/>
      <c r="EC3" s="940"/>
      <c r="ED3" s="940"/>
      <c r="EE3" s="940"/>
      <c r="EF3" s="940"/>
      <c r="EG3" s="940"/>
      <c r="EH3" s="940"/>
      <c r="EI3" s="940"/>
      <c r="EJ3" s="940"/>
      <c r="EK3" s="940"/>
      <c r="EL3" s="940"/>
      <c r="EM3" s="940"/>
      <c r="EN3" s="940"/>
      <c r="EO3" s="940"/>
      <c r="EP3" s="940"/>
      <c r="EQ3" s="940"/>
      <c r="ER3" s="940" t="s">
        <v>343</v>
      </c>
      <c r="ES3" s="940"/>
      <c r="ET3" s="940"/>
      <c r="EU3" s="940"/>
      <c r="EV3" s="940"/>
      <c r="EW3" s="940"/>
      <c r="EX3" s="940"/>
      <c r="EY3" s="940"/>
      <c r="EZ3" s="940"/>
      <c r="FA3" s="941"/>
    </row>
    <row r="4" spans="1:214" ht="39" customHeight="1" thickBot="1" x14ac:dyDescent="0.3">
      <c r="A4" s="933" t="s">
        <v>0</v>
      </c>
      <c r="B4" s="934"/>
      <c r="C4" s="934"/>
      <c r="D4" s="934"/>
      <c r="E4" s="935"/>
      <c r="F4" s="816" t="s">
        <v>371</v>
      </c>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c r="AI4" s="817"/>
      <c r="AJ4" s="817"/>
      <c r="AK4" s="817"/>
      <c r="AL4" s="817"/>
      <c r="AM4" s="817"/>
      <c r="AN4" s="817"/>
      <c r="AO4" s="817"/>
      <c r="AP4" s="817"/>
      <c r="AQ4" s="817"/>
      <c r="AR4" s="817"/>
      <c r="AS4" s="817"/>
      <c r="AT4" s="817"/>
      <c r="AU4" s="817"/>
      <c r="AV4" s="817"/>
      <c r="AW4" s="817"/>
      <c r="AX4" s="817"/>
      <c r="AY4" s="817"/>
      <c r="AZ4" s="817"/>
      <c r="BA4" s="817"/>
      <c r="BB4" s="817"/>
      <c r="BC4" s="817"/>
      <c r="BD4" s="817"/>
      <c r="BE4" s="817"/>
      <c r="BF4" s="817"/>
      <c r="BG4" s="817"/>
      <c r="BH4" s="817"/>
      <c r="BI4" s="817"/>
      <c r="BJ4" s="817"/>
      <c r="BK4" s="817"/>
      <c r="BL4" s="817"/>
      <c r="BM4" s="817"/>
      <c r="BN4" s="817"/>
      <c r="BO4" s="817"/>
      <c r="BP4" s="817"/>
      <c r="BQ4" s="817"/>
      <c r="BR4" s="817"/>
      <c r="BS4" s="817"/>
      <c r="BT4" s="817"/>
      <c r="BU4" s="817"/>
      <c r="BV4" s="817"/>
      <c r="BW4" s="817"/>
      <c r="BX4" s="817"/>
      <c r="BY4" s="817"/>
      <c r="BZ4" s="817"/>
      <c r="CA4" s="817"/>
      <c r="CB4" s="817"/>
      <c r="CC4" s="817"/>
      <c r="CD4" s="817"/>
      <c r="CE4" s="817"/>
      <c r="CF4" s="817"/>
      <c r="CG4" s="817"/>
      <c r="CH4" s="817"/>
      <c r="CI4" s="817"/>
      <c r="CJ4" s="817"/>
      <c r="CK4" s="817"/>
      <c r="CL4" s="817"/>
      <c r="CM4" s="817"/>
      <c r="CN4" s="817"/>
      <c r="CO4" s="817"/>
      <c r="CP4" s="817"/>
      <c r="CQ4" s="817"/>
      <c r="CR4" s="817"/>
      <c r="CS4" s="817"/>
      <c r="CT4" s="817"/>
      <c r="CU4" s="817"/>
      <c r="CV4" s="817"/>
      <c r="CW4" s="817"/>
      <c r="CX4" s="817"/>
      <c r="CY4" s="817"/>
      <c r="CZ4" s="817"/>
      <c r="DA4" s="817"/>
      <c r="DB4" s="817"/>
      <c r="DC4" s="817"/>
      <c r="DD4" s="817"/>
      <c r="DE4" s="817"/>
      <c r="DF4" s="817"/>
      <c r="DG4" s="817"/>
      <c r="DH4" s="817"/>
      <c r="DI4" s="817"/>
      <c r="DJ4" s="817"/>
      <c r="DK4" s="817"/>
      <c r="DL4" s="817"/>
      <c r="DM4" s="817"/>
      <c r="DN4" s="817"/>
      <c r="DO4" s="817"/>
      <c r="DP4" s="817"/>
      <c r="DQ4" s="817"/>
      <c r="DR4" s="817"/>
      <c r="DS4" s="817"/>
      <c r="DT4" s="817"/>
      <c r="DU4" s="817"/>
      <c r="DV4" s="817"/>
      <c r="DW4" s="817"/>
      <c r="DX4" s="817"/>
      <c r="DY4" s="817"/>
      <c r="DZ4" s="817"/>
      <c r="EA4" s="817"/>
      <c r="EB4" s="817"/>
      <c r="EC4" s="817"/>
      <c r="ED4" s="817"/>
      <c r="EE4" s="817"/>
      <c r="EF4" s="817"/>
      <c r="EG4" s="817"/>
      <c r="EH4" s="817"/>
      <c r="EI4" s="817"/>
      <c r="EJ4" s="817"/>
      <c r="EK4" s="817"/>
      <c r="EL4" s="817"/>
      <c r="EM4" s="817"/>
      <c r="EN4" s="817"/>
      <c r="EO4" s="817"/>
      <c r="EP4" s="817"/>
      <c r="EQ4" s="817"/>
      <c r="ER4" s="817"/>
      <c r="ES4" s="817"/>
      <c r="ET4" s="817"/>
      <c r="EU4" s="817"/>
      <c r="EV4" s="817"/>
      <c r="EW4" s="817"/>
      <c r="EX4" s="817"/>
      <c r="EY4" s="817"/>
      <c r="EZ4" s="817"/>
      <c r="FA4" s="818"/>
    </row>
    <row r="5" spans="1:214" ht="39" customHeight="1" thickBot="1" x14ac:dyDescent="0.3">
      <c r="A5" s="933" t="s">
        <v>2</v>
      </c>
      <c r="B5" s="934"/>
      <c r="C5" s="934"/>
      <c r="D5" s="934"/>
      <c r="E5" s="935"/>
      <c r="F5" s="816" t="s">
        <v>372</v>
      </c>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7"/>
      <c r="BM5" s="817"/>
      <c r="BN5" s="817"/>
      <c r="BO5" s="817"/>
      <c r="BP5" s="817"/>
      <c r="BQ5" s="817"/>
      <c r="BR5" s="817"/>
      <c r="BS5" s="817"/>
      <c r="BT5" s="817"/>
      <c r="BU5" s="817"/>
      <c r="BV5" s="817"/>
      <c r="BW5" s="817"/>
      <c r="BX5" s="817"/>
      <c r="BY5" s="817"/>
      <c r="BZ5" s="817"/>
      <c r="CA5" s="817"/>
      <c r="CB5" s="817"/>
      <c r="CC5" s="817"/>
      <c r="CD5" s="817"/>
      <c r="CE5" s="817"/>
      <c r="CF5" s="817"/>
      <c r="CG5" s="817"/>
      <c r="CH5" s="817"/>
      <c r="CI5" s="817"/>
      <c r="CJ5" s="817"/>
      <c r="CK5" s="817"/>
      <c r="CL5" s="817"/>
      <c r="CM5" s="817"/>
      <c r="CN5" s="817"/>
      <c r="CO5" s="817"/>
      <c r="CP5" s="817"/>
      <c r="CQ5" s="817"/>
      <c r="CR5" s="817"/>
      <c r="CS5" s="817"/>
      <c r="CT5" s="817"/>
      <c r="CU5" s="817"/>
      <c r="CV5" s="817"/>
      <c r="CW5" s="817"/>
      <c r="CX5" s="817"/>
      <c r="CY5" s="817"/>
      <c r="CZ5" s="817"/>
      <c r="DA5" s="817"/>
      <c r="DB5" s="817"/>
      <c r="DC5" s="817"/>
      <c r="DD5" s="817"/>
      <c r="DE5" s="817"/>
      <c r="DF5" s="817"/>
      <c r="DG5" s="817"/>
      <c r="DH5" s="817"/>
      <c r="DI5" s="817"/>
      <c r="DJ5" s="817"/>
      <c r="DK5" s="817"/>
      <c r="DL5" s="817"/>
      <c r="DM5" s="817"/>
      <c r="DN5" s="817"/>
      <c r="DO5" s="817"/>
      <c r="DP5" s="817"/>
      <c r="DQ5" s="817"/>
      <c r="DR5" s="817"/>
      <c r="DS5" s="817"/>
      <c r="DT5" s="817"/>
      <c r="DU5" s="817"/>
      <c r="DV5" s="817"/>
      <c r="DW5" s="817"/>
      <c r="DX5" s="817"/>
      <c r="DY5" s="817"/>
      <c r="DZ5" s="817"/>
      <c r="EA5" s="817"/>
      <c r="EB5" s="817"/>
      <c r="EC5" s="817"/>
      <c r="ED5" s="817"/>
      <c r="EE5" s="817"/>
      <c r="EF5" s="817"/>
      <c r="EG5" s="817"/>
      <c r="EH5" s="817"/>
      <c r="EI5" s="817"/>
      <c r="EJ5" s="817"/>
      <c r="EK5" s="817"/>
      <c r="EL5" s="817"/>
      <c r="EM5" s="817"/>
      <c r="EN5" s="817"/>
      <c r="EO5" s="817"/>
      <c r="EP5" s="817"/>
      <c r="EQ5" s="817"/>
      <c r="ER5" s="817"/>
      <c r="ES5" s="817"/>
      <c r="ET5" s="817"/>
      <c r="EU5" s="817"/>
      <c r="EV5" s="817"/>
      <c r="EW5" s="817"/>
      <c r="EX5" s="817"/>
      <c r="EY5" s="817"/>
      <c r="EZ5" s="817"/>
      <c r="FA5" s="818"/>
    </row>
    <row r="6" spans="1:214" ht="39" customHeight="1" thickBot="1" x14ac:dyDescent="0.3">
      <c r="A6" s="2"/>
      <c r="B6" s="2"/>
      <c r="C6" s="2"/>
      <c r="D6" s="22"/>
      <c r="E6" s="324"/>
      <c r="F6" s="323"/>
      <c r="G6" s="303"/>
      <c r="H6" s="20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370"/>
      <c r="AU6" s="371"/>
      <c r="AV6" s="352"/>
      <c r="AW6" s="23"/>
      <c r="AX6" s="325"/>
      <c r="AY6" s="326"/>
      <c r="AZ6" s="309"/>
      <c r="BA6" s="23"/>
      <c r="BB6" s="23"/>
      <c r="BC6" s="303"/>
      <c r="BD6" s="23"/>
      <c r="BE6" s="23"/>
      <c r="BF6" s="740"/>
      <c r="BG6" s="740"/>
      <c r="BH6" s="309"/>
      <c r="BI6" s="23"/>
      <c r="BJ6" s="390"/>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390"/>
      <c r="CM6" s="23"/>
      <c r="CN6" s="309"/>
      <c r="CO6" s="309"/>
      <c r="CP6" s="309"/>
      <c r="CQ6" s="326"/>
      <c r="CR6" s="23"/>
      <c r="CS6" s="23"/>
      <c r="CT6" s="23"/>
      <c r="CU6" s="23"/>
      <c r="CV6" s="23"/>
      <c r="CW6" s="23"/>
      <c r="CX6" s="23"/>
      <c r="CY6" s="23"/>
      <c r="CZ6" s="23"/>
      <c r="DA6" s="23"/>
      <c r="DB6" s="23"/>
      <c r="DC6" s="23"/>
      <c r="DD6" s="309">
        <f>CJ14-DI14</f>
        <v>0</v>
      </c>
      <c r="DE6" s="23">
        <f>DG6/3</f>
        <v>0.33333333333333331</v>
      </c>
      <c r="DF6" s="23"/>
      <c r="DG6" s="611">
        <f>DI11-DI12</f>
        <v>1</v>
      </c>
      <c r="DH6" s="23"/>
      <c r="DI6" s="611"/>
      <c r="DJ6" s="23"/>
      <c r="DK6" s="23"/>
      <c r="DL6" s="23"/>
      <c r="DM6" s="370"/>
      <c r="DN6" s="370"/>
      <c r="DO6" s="370"/>
      <c r="DP6" s="370"/>
      <c r="DQ6" s="370"/>
      <c r="DR6" s="370"/>
      <c r="DS6" s="370"/>
      <c r="DT6" s="370"/>
      <c r="DU6" s="370"/>
      <c r="DV6" s="370"/>
      <c r="DW6" s="370"/>
      <c r="DX6" s="370"/>
      <c r="DY6" s="370"/>
      <c r="DZ6" s="370"/>
      <c r="EA6" s="370"/>
      <c r="EB6" s="370"/>
      <c r="EC6" s="370"/>
      <c r="ED6" s="370"/>
      <c r="EE6" s="370"/>
      <c r="EF6" s="370"/>
      <c r="EG6" s="370"/>
      <c r="EH6" s="370"/>
      <c r="EI6" s="370"/>
      <c r="EJ6" s="370"/>
      <c r="EK6" s="370"/>
      <c r="EL6" s="370"/>
      <c r="EM6" s="370"/>
      <c r="EN6" s="370"/>
      <c r="EO6" s="370"/>
      <c r="EP6" s="370"/>
      <c r="EQ6" s="370"/>
      <c r="ER6" s="370"/>
      <c r="ES6" s="388"/>
      <c r="ET6" s="389"/>
      <c r="EU6" s="389"/>
      <c r="EV6" s="389"/>
      <c r="EW6" s="2"/>
      <c r="EX6" s="2"/>
      <c r="EY6" s="2"/>
      <c r="EZ6" s="2"/>
      <c r="FA6" s="2"/>
    </row>
    <row r="7" spans="1:214" s="16" customFormat="1" ht="39" customHeight="1" thickBot="1" x14ac:dyDescent="0.3">
      <c r="A7" s="872" t="s">
        <v>95</v>
      </c>
      <c r="B7" s="844"/>
      <c r="C7" s="844"/>
      <c r="D7" s="844"/>
      <c r="E7" s="844"/>
      <c r="F7" s="844"/>
      <c r="G7" s="873"/>
      <c r="H7" s="877" t="s">
        <v>308</v>
      </c>
      <c r="I7" s="877"/>
      <c r="J7" s="877"/>
      <c r="K7" s="877"/>
      <c r="L7" s="877"/>
      <c r="M7" s="877"/>
      <c r="N7" s="877"/>
      <c r="O7" s="877"/>
      <c r="P7" s="877"/>
      <c r="Q7" s="877"/>
      <c r="R7" s="877"/>
      <c r="S7" s="877"/>
      <c r="T7" s="877"/>
      <c r="U7" s="878"/>
      <c r="V7" s="878"/>
      <c r="W7" s="878"/>
      <c r="X7" s="878"/>
      <c r="Y7" s="878"/>
      <c r="Z7" s="878"/>
      <c r="AA7" s="878"/>
      <c r="AB7" s="878"/>
      <c r="AC7" s="878"/>
      <c r="AD7" s="878"/>
      <c r="AE7" s="878"/>
      <c r="AF7" s="878"/>
      <c r="AG7" s="878"/>
      <c r="AH7" s="878"/>
      <c r="AI7" s="878"/>
      <c r="AJ7" s="878"/>
      <c r="AK7" s="878"/>
      <c r="AL7" s="878"/>
      <c r="AM7" s="878"/>
      <c r="AN7" s="878"/>
      <c r="AO7" s="878"/>
      <c r="AP7" s="878"/>
      <c r="AQ7" s="878"/>
      <c r="AR7" s="878"/>
      <c r="AS7" s="878"/>
      <c r="AT7" s="878"/>
      <c r="AU7" s="878"/>
      <c r="AV7" s="878"/>
      <c r="AW7" s="878"/>
      <c r="AX7" s="878"/>
      <c r="AY7" s="878"/>
      <c r="AZ7" s="878"/>
      <c r="BA7" s="878"/>
      <c r="BB7" s="878"/>
      <c r="BC7" s="878"/>
      <c r="BD7" s="878"/>
      <c r="BE7" s="878"/>
      <c r="BF7" s="878"/>
      <c r="BG7" s="878"/>
      <c r="BH7" s="878"/>
      <c r="BI7" s="878"/>
      <c r="BJ7" s="878"/>
      <c r="BK7" s="878"/>
      <c r="BL7" s="878"/>
      <c r="BM7" s="878"/>
      <c r="BN7" s="878"/>
      <c r="BO7" s="878"/>
      <c r="BP7" s="878"/>
      <c r="BQ7" s="878"/>
      <c r="BR7" s="878"/>
      <c r="BS7" s="878"/>
      <c r="BT7" s="878"/>
      <c r="BU7" s="878"/>
      <c r="BV7" s="878"/>
      <c r="BW7" s="878"/>
      <c r="BX7" s="878"/>
      <c r="BY7" s="878"/>
      <c r="BZ7" s="878"/>
      <c r="CA7" s="878"/>
      <c r="CB7" s="878"/>
      <c r="CC7" s="878"/>
      <c r="CD7" s="878"/>
      <c r="CE7" s="878"/>
      <c r="CF7" s="878"/>
      <c r="CG7" s="878"/>
      <c r="CH7" s="878"/>
      <c r="CI7" s="878"/>
      <c r="CJ7" s="878"/>
      <c r="CK7" s="878"/>
      <c r="CL7" s="878"/>
      <c r="CM7" s="878"/>
      <c r="CN7" s="878"/>
      <c r="CO7" s="878"/>
      <c r="CP7" s="878"/>
      <c r="CQ7" s="878"/>
      <c r="CR7" s="878"/>
      <c r="CS7" s="878"/>
      <c r="CT7" s="878"/>
      <c r="CU7" s="878"/>
      <c r="CV7" s="878"/>
      <c r="CW7" s="878"/>
      <c r="CX7" s="878"/>
      <c r="CY7" s="878"/>
      <c r="CZ7" s="878"/>
      <c r="DA7" s="878"/>
      <c r="DB7" s="878"/>
      <c r="DC7" s="878"/>
      <c r="DD7" s="878"/>
      <c r="DE7" s="878"/>
      <c r="DF7" s="878"/>
      <c r="DG7" s="878"/>
      <c r="DH7" s="878"/>
      <c r="DI7" s="878"/>
      <c r="DJ7" s="878"/>
      <c r="DK7" s="878"/>
      <c r="DL7" s="878"/>
      <c r="DM7" s="878"/>
      <c r="DN7" s="878"/>
      <c r="DO7" s="878"/>
      <c r="DP7" s="878"/>
      <c r="DQ7" s="878"/>
      <c r="DR7" s="878"/>
      <c r="DS7" s="878"/>
      <c r="DT7" s="878"/>
      <c r="DU7" s="878"/>
      <c r="DV7" s="878"/>
      <c r="DW7" s="878"/>
      <c r="DX7" s="878"/>
      <c r="DY7" s="878"/>
      <c r="DZ7" s="878"/>
      <c r="EA7" s="878"/>
      <c r="EB7" s="878"/>
      <c r="EC7" s="878"/>
      <c r="ED7" s="878"/>
      <c r="EE7" s="878"/>
      <c r="EF7" s="878"/>
      <c r="EG7" s="878"/>
      <c r="EH7" s="878"/>
      <c r="EI7" s="878"/>
      <c r="EJ7" s="878"/>
      <c r="EK7" s="878"/>
      <c r="EL7" s="878"/>
      <c r="EM7" s="878"/>
      <c r="EN7" s="878"/>
      <c r="EO7" s="878"/>
      <c r="EP7" s="878"/>
      <c r="EQ7" s="878"/>
      <c r="ER7" s="845" t="s">
        <v>303</v>
      </c>
      <c r="ES7" s="845" t="s">
        <v>304</v>
      </c>
      <c r="ET7" s="954" t="s">
        <v>305</v>
      </c>
      <c r="EU7" s="849" t="s">
        <v>349</v>
      </c>
      <c r="EV7" s="949" t="s">
        <v>350</v>
      </c>
      <c r="EW7" s="951" t="s">
        <v>351</v>
      </c>
      <c r="EX7" s="857" t="s">
        <v>352</v>
      </c>
      <c r="EY7" s="857" t="s">
        <v>353</v>
      </c>
      <c r="EZ7" s="857" t="s">
        <v>355</v>
      </c>
      <c r="FA7" s="838" t="s">
        <v>354</v>
      </c>
      <c r="FB7" s="719"/>
      <c r="FC7" s="719"/>
      <c r="FD7" s="719"/>
      <c r="FE7" s="719"/>
      <c r="FF7" s="719"/>
      <c r="FG7" s="719"/>
      <c r="FH7" s="719"/>
      <c r="FI7" s="719"/>
      <c r="FJ7" s="719"/>
      <c r="FK7" s="719"/>
      <c r="FL7" s="719"/>
      <c r="FM7" s="719"/>
      <c r="FN7" s="719"/>
      <c r="FO7" s="719"/>
      <c r="FP7" s="719"/>
      <c r="FQ7" s="719"/>
      <c r="FR7" s="719"/>
      <c r="FS7" s="719"/>
      <c r="FT7" s="719"/>
      <c r="FU7" s="719"/>
      <c r="FV7" s="719"/>
      <c r="FW7" s="719"/>
      <c r="FX7" s="719"/>
      <c r="FY7" s="719"/>
      <c r="FZ7" s="719"/>
      <c r="GA7" s="719"/>
      <c r="GB7" s="719"/>
      <c r="GC7" s="719"/>
      <c r="GD7" s="719"/>
      <c r="GE7" s="719"/>
      <c r="GF7" s="719"/>
      <c r="GG7" s="719"/>
      <c r="GH7" s="719"/>
      <c r="GI7" s="719"/>
      <c r="GJ7" s="719"/>
      <c r="GK7" s="719"/>
      <c r="GL7" s="719"/>
      <c r="GM7" s="719"/>
      <c r="GN7" s="719"/>
      <c r="GO7" s="719"/>
      <c r="GP7" s="719"/>
      <c r="GQ7" s="719"/>
      <c r="GR7" s="719"/>
      <c r="GS7" s="719"/>
      <c r="GT7" s="719"/>
      <c r="GU7" s="719"/>
      <c r="GV7" s="719"/>
      <c r="GW7" s="719"/>
      <c r="GX7" s="719"/>
      <c r="GY7" s="719"/>
      <c r="GZ7" s="719"/>
      <c r="HA7" s="719"/>
      <c r="HB7" s="719"/>
      <c r="HC7" s="719"/>
      <c r="HD7" s="719"/>
      <c r="HE7" s="719"/>
      <c r="HF7" s="719"/>
    </row>
    <row r="8" spans="1:214" s="16" customFormat="1" ht="39" customHeight="1" thickBot="1" x14ac:dyDescent="0.3">
      <c r="A8" s="874"/>
      <c r="B8" s="875"/>
      <c r="C8" s="875"/>
      <c r="D8" s="875"/>
      <c r="E8" s="875"/>
      <c r="F8" s="875"/>
      <c r="G8" s="876"/>
      <c r="H8" s="879" t="s">
        <v>65</v>
      </c>
      <c r="I8" s="879"/>
      <c r="J8" s="879"/>
      <c r="K8" s="879"/>
      <c r="L8" s="879"/>
      <c r="M8" s="879"/>
      <c r="N8" s="879"/>
      <c r="O8" s="879"/>
      <c r="P8" s="879"/>
      <c r="Q8" s="879"/>
      <c r="R8" s="879"/>
      <c r="S8" s="879"/>
      <c r="T8" s="879"/>
      <c r="U8" s="879"/>
      <c r="V8" s="879"/>
      <c r="W8" s="879"/>
      <c r="X8" s="879"/>
      <c r="Y8" s="879"/>
      <c r="Z8" s="879"/>
      <c r="AA8" s="880"/>
      <c r="AB8" s="881" t="s">
        <v>363</v>
      </c>
      <c r="AC8" s="879"/>
      <c r="AD8" s="879"/>
      <c r="AE8" s="879"/>
      <c r="AF8" s="879"/>
      <c r="AG8" s="879"/>
      <c r="AH8" s="879"/>
      <c r="AI8" s="879"/>
      <c r="AJ8" s="879"/>
      <c r="AK8" s="879"/>
      <c r="AL8" s="879"/>
      <c r="AM8" s="879"/>
      <c r="AN8" s="879"/>
      <c r="AO8" s="879"/>
      <c r="AP8" s="879"/>
      <c r="AQ8" s="879"/>
      <c r="AR8" s="879"/>
      <c r="AS8" s="879"/>
      <c r="AT8" s="879"/>
      <c r="AU8" s="879"/>
      <c r="AV8" s="879"/>
      <c r="AW8" s="879"/>
      <c r="AX8" s="879"/>
      <c r="AY8" s="879"/>
      <c r="AZ8" s="879"/>
      <c r="BA8" s="879"/>
      <c r="BB8" s="879"/>
      <c r="BC8" s="879"/>
      <c r="BD8" s="879"/>
      <c r="BE8" s="880"/>
      <c r="BF8" s="881" t="s">
        <v>62</v>
      </c>
      <c r="BG8" s="879"/>
      <c r="BH8" s="879"/>
      <c r="BI8" s="879"/>
      <c r="BJ8" s="879"/>
      <c r="BK8" s="879"/>
      <c r="BL8" s="879"/>
      <c r="BM8" s="879"/>
      <c r="BN8" s="879"/>
      <c r="BO8" s="879"/>
      <c r="BP8" s="879"/>
      <c r="BQ8" s="879"/>
      <c r="BR8" s="879"/>
      <c r="BS8" s="879"/>
      <c r="BT8" s="879"/>
      <c r="BU8" s="879"/>
      <c r="BV8" s="879"/>
      <c r="BW8" s="879"/>
      <c r="BX8" s="879"/>
      <c r="BY8" s="879"/>
      <c r="BZ8" s="879"/>
      <c r="CA8" s="879"/>
      <c r="CB8" s="879"/>
      <c r="CC8" s="879"/>
      <c r="CD8" s="879"/>
      <c r="CE8" s="879"/>
      <c r="CF8" s="879"/>
      <c r="CG8" s="879"/>
      <c r="CH8" s="879"/>
      <c r="CI8" s="880"/>
      <c r="CJ8" s="947" t="s">
        <v>63</v>
      </c>
      <c r="CK8" s="948"/>
      <c r="CL8" s="948"/>
      <c r="CM8" s="948"/>
      <c r="CN8" s="948"/>
      <c r="CO8" s="948"/>
      <c r="CP8" s="948"/>
      <c r="CQ8" s="948"/>
      <c r="CR8" s="948"/>
      <c r="CS8" s="948"/>
      <c r="CT8" s="948"/>
      <c r="CU8" s="948"/>
      <c r="CV8" s="948"/>
      <c r="CW8" s="948"/>
      <c r="CX8" s="948"/>
      <c r="CY8" s="948"/>
      <c r="CZ8" s="948"/>
      <c r="DA8" s="948"/>
      <c r="DB8" s="948"/>
      <c r="DC8" s="948"/>
      <c r="DD8" s="948"/>
      <c r="DE8" s="948"/>
      <c r="DF8" s="948"/>
      <c r="DG8" s="948"/>
      <c r="DH8" s="948"/>
      <c r="DI8" s="948"/>
      <c r="DJ8" s="948"/>
      <c r="DK8" s="948"/>
      <c r="DL8" s="948"/>
      <c r="DM8" s="948"/>
      <c r="DN8" s="944" t="s">
        <v>64</v>
      </c>
      <c r="DO8" s="945"/>
      <c r="DP8" s="945"/>
      <c r="DQ8" s="945"/>
      <c r="DR8" s="945"/>
      <c r="DS8" s="945"/>
      <c r="DT8" s="945"/>
      <c r="DU8" s="945"/>
      <c r="DV8" s="945"/>
      <c r="DW8" s="945"/>
      <c r="DX8" s="945"/>
      <c r="DY8" s="945"/>
      <c r="DZ8" s="945"/>
      <c r="EA8" s="945"/>
      <c r="EB8" s="945"/>
      <c r="EC8" s="945"/>
      <c r="ED8" s="945"/>
      <c r="EE8" s="945"/>
      <c r="EF8" s="945"/>
      <c r="EG8" s="946"/>
      <c r="EH8" s="946"/>
      <c r="EI8" s="946"/>
      <c r="EJ8" s="946"/>
      <c r="EK8" s="946"/>
      <c r="EL8" s="946"/>
      <c r="EM8" s="946"/>
      <c r="EN8" s="946"/>
      <c r="EO8" s="946"/>
      <c r="EP8" s="946"/>
      <c r="EQ8" s="946"/>
      <c r="ER8" s="846"/>
      <c r="ES8" s="846"/>
      <c r="ET8" s="955"/>
      <c r="EU8" s="850"/>
      <c r="EV8" s="950"/>
      <c r="EW8" s="952"/>
      <c r="EX8" s="858"/>
      <c r="EY8" s="858"/>
      <c r="EZ8" s="858"/>
      <c r="FA8" s="839"/>
      <c r="FB8" s="719"/>
      <c r="FC8" s="719"/>
      <c r="FD8" s="719"/>
      <c r="FE8" s="719"/>
      <c r="FF8" s="719"/>
      <c r="FG8" s="719"/>
      <c r="FH8" s="719"/>
      <c r="FI8" s="719"/>
      <c r="FJ8" s="719"/>
      <c r="FK8" s="719"/>
      <c r="FL8" s="719"/>
      <c r="FM8" s="719"/>
      <c r="FN8" s="719"/>
      <c r="FO8" s="719"/>
      <c r="FP8" s="719"/>
      <c r="FQ8" s="719"/>
      <c r="FR8" s="719"/>
      <c r="FS8" s="719"/>
      <c r="FT8" s="719"/>
      <c r="FU8" s="719"/>
      <c r="FV8" s="719"/>
      <c r="FW8" s="719"/>
      <c r="FX8" s="719"/>
      <c r="FY8" s="719"/>
      <c r="FZ8" s="719"/>
      <c r="GA8" s="719"/>
      <c r="GB8" s="719"/>
      <c r="GC8" s="719"/>
      <c r="GD8" s="719"/>
      <c r="GE8" s="719"/>
      <c r="GF8" s="719"/>
      <c r="GG8" s="719"/>
      <c r="GH8" s="719"/>
      <c r="GI8" s="719"/>
      <c r="GJ8" s="719"/>
      <c r="GK8" s="719"/>
      <c r="GL8" s="719"/>
      <c r="GM8" s="719"/>
      <c r="GN8" s="719"/>
      <c r="GO8" s="719"/>
      <c r="GP8" s="719"/>
      <c r="GQ8" s="719"/>
      <c r="GR8" s="719"/>
      <c r="GS8" s="719"/>
      <c r="GT8" s="719"/>
      <c r="GU8" s="719"/>
      <c r="GV8" s="719"/>
      <c r="GW8" s="719"/>
      <c r="GX8" s="719"/>
      <c r="GY8" s="719"/>
      <c r="GZ8" s="719"/>
      <c r="HA8" s="719"/>
      <c r="HB8" s="719"/>
      <c r="HC8" s="719"/>
      <c r="HD8" s="719"/>
      <c r="HE8" s="719"/>
      <c r="HF8" s="719"/>
    </row>
    <row r="9" spans="1:214" s="16" customFormat="1" ht="117.75" customHeight="1" thickBot="1" x14ac:dyDescent="0.3">
      <c r="A9" s="720" t="s">
        <v>88</v>
      </c>
      <c r="B9" s="722" t="s">
        <v>89</v>
      </c>
      <c r="C9" s="723" t="s">
        <v>90</v>
      </c>
      <c r="D9" s="723" t="s">
        <v>91</v>
      </c>
      <c r="E9" s="724" t="s">
        <v>92</v>
      </c>
      <c r="F9" s="721" t="s">
        <v>93</v>
      </c>
      <c r="G9" s="813" t="s">
        <v>94</v>
      </c>
      <c r="H9" s="666" t="s">
        <v>582</v>
      </c>
      <c r="I9" s="227" t="s">
        <v>327</v>
      </c>
      <c r="J9" s="228" t="s">
        <v>328</v>
      </c>
      <c r="K9" s="227" t="s">
        <v>329</v>
      </c>
      <c r="L9" s="228" t="s">
        <v>330</v>
      </c>
      <c r="M9" s="227" t="s">
        <v>331</v>
      </c>
      <c r="N9" s="228" t="s">
        <v>332</v>
      </c>
      <c r="O9" s="227" t="s">
        <v>333</v>
      </c>
      <c r="P9" s="228" t="s">
        <v>334</v>
      </c>
      <c r="Q9" s="227" t="s">
        <v>335</v>
      </c>
      <c r="R9" s="228" t="s">
        <v>336</v>
      </c>
      <c r="S9" s="227" t="s">
        <v>337</v>
      </c>
      <c r="T9" s="228" t="s">
        <v>338</v>
      </c>
      <c r="U9" s="227" t="s">
        <v>339</v>
      </c>
      <c r="V9" s="229" t="s">
        <v>340</v>
      </c>
      <c r="W9" s="813" t="s">
        <v>300</v>
      </c>
      <c r="X9" s="737" t="s">
        <v>357</v>
      </c>
      <c r="Y9" s="712" t="s">
        <v>358</v>
      </c>
      <c r="Z9" s="735" t="s">
        <v>359</v>
      </c>
      <c r="AA9" s="712" t="s">
        <v>360</v>
      </c>
      <c r="AB9" s="728" t="s">
        <v>582</v>
      </c>
      <c r="AC9" s="227" t="s">
        <v>319</v>
      </c>
      <c r="AD9" s="228" t="s">
        <v>320</v>
      </c>
      <c r="AE9" s="227" t="s">
        <v>321</v>
      </c>
      <c r="AF9" s="228" t="s">
        <v>322</v>
      </c>
      <c r="AG9" s="227" t="s">
        <v>323</v>
      </c>
      <c r="AH9" s="228" t="s">
        <v>324</v>
      </c>
      <c r="AI9" s="227" t="s">
        <v>341</v>
      </c>
      <c r="AJ9" s="228" t="s">
        <v>342</v>
      </c>
      <c r="AK9" s="227" t="s">
        <v>325</v>
      </c>
      <c r="AL9" s="228" t="s">
        <v>326</v>
      </c>
      <c r="AM9" s="227" t="s">
        <v>327</v>
      </c>
      <c r="AN9" s="228" t="s">
        <v>328</v>
      </c>
      <c r="AO9" s="227" t="s">
        <v>329</v>
      </c>
      <c r="AP9" s="228" t="s">
        <v>330</v>
      </c>
      <c r="AQ9" s="227" t="s">
        <v>331</v>
      </c>
      <c r="AR9" s="228" t="s">
        <v>332</v>
      </c>
      <c r="AS9" s="227" t="s">
        <v>333</v>
      </c>
      <c r="AT9" s="228" t="s">
        <v>334</v>
      </c>
      <c r="AU9" s="227" t="s">
        <v>335</v>
      </c>
      <c r="AV9" s="228" t="s">
        <v>336</v>
      </c>
      <c r="AW9" s="227" t="s">
        <v>337</v>
      </c>
      <c r="AX9" s="228" t="s">
        <v>338</v>
      </c>
      <c r="AY9" s="227" t="s">
        <v>339</v>
      </c>
      <c r="AZ9" s="229" t="s">
        <v>340</v>
      </c>
      <c r="BA9" s="813" t="s">
        <v>300</v>
      </c>
      <c r="BB9" s="737" t="s">
        <v>348</v>
      </c>
      <c r="BC9" s="712" t="s">
        <v>347</v>
      </c>
      <c r="BD9" s="735" t="s">
        <v>346</v>
      </c>
      <c r="BE9" s="712" t="s">
        <v>345</v>
      </c>
      <c r="BF9" s="666" t="s">
        <v>582</v>
      </c>
      <c r="BG9" s="227" t="s">
        <v>319</v>
      </c>
      <c r="BH9" s="228" t="s">
        <v>320</v>
      </c>
      <c r="BI9" s="227" t="s">
        <v>321</v>
      </c>
      <c r="BJ9" s="228" t="s">
        <v>322</v>
      </c>
      <c r="BK9" s="227" t="s">
        <v>323</v>
      </c>
      <c r="BL9" s="228" t="s">
        <v>324</v>
      </c>
      <c r="BM9" s="227" t="s">
        <v>583</v>
      </c>
      <c r="BN9" s="228" t="s">
        <v>342</v>
      </c>
      <c r="BO9" s="227" t="s">
        <v>325</v>
      </c>
      <c r="BP9" s="228" t="s">
        <v>326</v>
      </c>
      <c r="BQ9" s="227" t="s">
        <v>327</v>
      </c>
      <c r="BR9" s="228" t="s">
        <v>328</v>
      </c>
      <c r="BS9" s="227" t="s">
        <v>329</v>
      </c>
      <c r="BT9" s="228" t="s">
        <v>330</v>
      </c>
      <c r="BU9" s="227" t="s">
        <v>331</v>
      </c>
      <c r="BV9" s="228" t="s">
        <v>332</v>
      </c>
      <c r="BW9" s="227" t="s">
        <v>333</v>
      </c>
      <c r="BX9" s="228" t="s">
        <v>334</v>
      </c>
      <c r="BY9" s="227" t="s">
        <v>335</v>
      </c>
      <c r="BZ9" s="228" t="s">
        <v>336</v>
      </c>
      <c r="CA9" s="227" t="s">
        <v>337</v>
      </c>
      <c r="CB9" s="228" t="s">
        <v>338</v>
      </c>
      <c r="CC9" s="227" t="s">
        <v>339</v>
      </c>
      <c r="CD9" s="229" t="s">
        <v>340</v>
      </c>
      <c r="CE9" s="813" t="s">
        <v>300</v>
      </c>
      <c r="CF9" s="737" t="s">
        <v>306</v>
      </c>
      <c r="CG9" s="712" t="s">
        <v>584</v>
      </c>
      <c r="CH9" s="735" t="s">
        <v>307</v>
      </c>
      <c r="CI9" s="712" t="s">
        <v>585</v>
      </c>
      <c r="CJ9" s="666" t="s">
        <v>582</v>
      </c>
      <c r="CK9" s="227" t="s">
        <v>319</v>
      </c>
      <c r="CL9" s="228" t="s">
        <v>320</v>
      </c>
      <c r="CM9" s="227" t="s">
        <v>321</v>
      </c>
      <c r="CN9" s="228" t="s">
        <v>322</v>
      </c>
      <c r="CO9" s="227" t="s">
        <v>323</v>
      </c>
      <c r="CP9" s="228" t="s">
        <v>324</v>
      </c>
      <c r="CQ9" s="227" t="s">
        <v>341</v>
      </c>
      <c r="CR9" s="228" t="s">
        <v>342</v>
      </c>
      <c r="CS9" s="227" t="s">
        <v>325</v>
      </c>
      <c r="CT9" s="228" t="s">
        <v>326</v>
      </c>
      <c r="CU9" s="227" t="s">
        <v>327</v>
      </c>
      <c r="CV9" s="228" t="s">
        <v>328</v>
      </c>
      <c r="CW9" s="227" t="s">
        <v>329</v>
      </c>
      <c r="CX9" s="228" t="s">
        <v>330</v>
      </c>
      <c r="CY9" s="227" t="s">
        <v>331</v>
      </c>
      <c r="CZ9" s="228" t="s">
        <v>332</v>
      </c>
      <c r="DA9" s="227" t="s">
        <v>333</v>
      </c>
      <c r="DB9" s="228" t="s">
        <v>334</v>
      </c>
      <c r="DC9" s="227" t="s">
        <v>335</v>
      </c>
      <c r="DD9" s="228" t="s">
        <v>336</v>
      </c>
      <c r="DE9" s="227" t="s">
        <v>337</v>
      </c>
      <c r="DF9" s="228" t="s">
        <v>338</v>
      </c>
      <c r="DG9" s="227" t="s">
        <v>339</v>
      </c>
      <c r="DH9" s="228" t="s">
        <v>340</v>
      </c>
      <c r="DI9" s="725" t="s">
        <v>300</v>
      </c>
      <c r="DJ9" s="715" t="s">
        <v>310</v>
      </c>
      <c r="DK9" s="665" t="s">
        <v>311</v>
      </c>
      <c r="DL9" s="732" t="s">
        <v>312</v>
      </c>
      <c r="DM9" s="665" t="s">
        <v>313</v>
      </c>
      <c r="DN9" s="711" t="s">
        <v>582</v>
      </c>
      <c r="DO9" s="726" t="s">
        <v>288</v>
      </c>
      <c r="DP9" s="748" t="s">
        <v>52</v>
      </c>
      <c r="DQ9" s="747" t="s">
        <v>289</v>
      </c>
      <c r="DR9" s="748" t="s">
        <v>53</v>
      </c>
      <c r="DS9" s="747" t="s">
        <v>290</v>
      </c>
      <c r="DT9" s="748" t="s">
        <v>54</v>
      </c>
      <c r="DU9" s="747" t="s">
        <v>291</v>
      </c>
      <c r="DV9" s="748" t="s">
        <v>55</v>
      </c>
      <c r="DW9" s="747" t="s">
        <v>292</v>
      </c>
      <c r="DX9" s="748" t="s">
        <v>57</v>
      </c>
      <c r="DY9" s="747" t="s">
        <v>293</v>
      </c>
      <c r="DZ9" s="748" t="s">
        <v>301</v>
      </c>
      <c r="EA9" s="747" t="s">
        <v>294</v>
      </c>
      <c r="EB9" s="748" t="s">
        <v>58</v>
      </c>
      <c r="EC9" s="747" t="s">
        <v>295</v>
      </c>
      <c r="ED9" s="748" t="s">
        <v>59</v>
      </c>
      <c r="EE9" s="747" t="s">
        <v>296</v>
      </c>
      <c r="EF9" s="748" t="s">
        <v>60</v>
      </c>
      <c r="EG9" s="747" t="s">
        <v>297</v>
      </c>
      <c r="EH9" s="748" t="s">
        <v>61</v>
      </c>
      <c r="EI9" s="747" t="s">
        <v>298</v>
      </c>
      <c r="EJ9" s="748" t="s">
        <v>51</v>
      </c>
      <c r="EK9" s="747" t="s">
        <v>299</v>
      </c>
      <c r="EL9" s="748" t="s">
        <v>302</v>
      </c>
      <c r="EM9" s="230" t="s">
        <v>300</v>
      </c>
      <c r="EN9" s="741" t="s">
        <v>314</v>
      </c>
      <c r="EO9" s="742" t="s">
        <v>315</v>
      </c>
      <c r="EP9" s="743" t="s">
        <v>316</v>
      </c>
      <c r="EQ9" s="742" t="s">
        <v>317</v>
      </c>
      <c r="ER9" s="846"/>
      <c r="ES9" s="846"/>
      <c r="ET9" s="955"/>
      <c r="EU9" s="850"/>
      <c r="EV9" s="950"/>
      <c r="EW9" s="953"/>
      <c r="EX9" s="859"/>
      <c r="EY9" s="859"/>
      <c r="EZ9" s="859"/>
      <c r="FA9" s="840"/>
      <c r="FB9" s="719"/>
      <c r="FC9" s="719"/>
      <c r="FD9" s="719"/>
      <c r="FE9" s="719"/>
      <c r="FF9" s="719"/>
      <c r="FG9" s="719"/>
      <c r="FH9" s="719"/>
      <c r="FI9" s="719"/>
      <c r="FJ9" s="719"/>
      <c r="FK9" s="719"/>
      <c r="FL9" s="719"/>
      <c r="FM9" s="719"/>
      <c r="FN9" s="719"/>
      <c r="FO9" s="719"/>
      <c r="FP9" s="719"/>
      <c r="FQ9" s="719"/>
      <c r="FR9" s="719"/>
      <c r="FS9" s="719"/>
      <c r="FT9" s="719"/>
      <c r="FU9" s="719"/>
      <c r="FV9" s="719"/>
      <c r="FW9" s="719"/>
      <c r="FX9" s="719"/>
      <c r="FY9" s="719"/>
      <c r="FZ9" s="719"/>
      <c r="GA9" s="719"/>
      <c r="GB9" s="719"/>
      <c r="GC9" s="719"/>
      <c r="GD9" s="719"/>
      <c r="GE9" s="719"/>
      <c r="GF9" s="719"/>
      <c r="GG9" s="719"/>
      <c r="GH9" s="719"/>
      <c r="GI9" s="719"/>
      <c r="GJ9" s="719"/>
      <c r="GK9" s="719"/>
      <c r="GL9" s="719"/>
      <c r="GM9" s="719"/>
      <c r="GN9" s="719"/>
      <c r="GO9" s="719"/>
      <c r="GP9" s="719"/>
      <c r="GQ9" s="719"/>
      <c r="GR9" s="719"/>
      <c r="GS9" s="719"/>
      <c r="GT9" s="719"/>
      <c r="GU9" s="719"/>
      <c r="GV9" s="719"/>
      <c r="GW9" s="719"/>
      <c r="GX9" s="719"/>
      <c r="GY9" s="719"/>
      <c r="GZ9" s="719"/>
      <c r="HA9" s="719"/>
      <c r="HB9" s="719"/>
      <c r="HC9" s="719"/>
      <c r="HD9" s="719"/>
      <c r="HE9" s="719"/>
      <c r="HF9" s="719"/>
    </row>
    <row r="10" spans="1:214" s="224" customFormat="1" ht="36" customHeight="1" x14ac:dyDescent="0.25">
      <c r="A10" s="916" t="s">
        <v>376</v>
      </c>
      <c r="B10" s="917">
        <v>1</v>
      </c>
      <c r="C10" s="920" t="s">
        <v>377</v>
      </c>
      <c r="D10" s="923" t="s">
        <v>378</v>
      </c>
      <c r="E10" s="891">
        <v>290</v>
      </c>
      <c r="F10" s="271" t="s">
        <v>41</v>
      </c>
      <c r="G10" s="738">
        <f>AA10+BE10+CI10+DL10+DN10</f>
        <v>5.0038769999999992</v>
      </c>
      <c r="H10" s="758">
        <v>1</v>
      </c>
      <c r="I10" s="668"/>
      <c r="J10" s="669"/>
      <c r="K10" s="668">
        <v>1</v>
      </c>
      <c r="L10" s="759">
        <v>0</v>
      </c>
      <c r="M10" s="668">
        <v>1</v>
      </c>
      <c r="N10" s="759">
        <v>0.25</v>
      </c>
      <c r="O10" s="668">
        <v>1</v>
      </c>
      <c r="P10" s="759">
        <v>0.46</v>
      </c>
      <c r="Q10" s="668">
        <v>1</v>
      </c>
      <c r="R10" s="759">
        <v>0.65</v>
      </c>
      <c r="S10" s="759">
        <v>1</v>
      </c>
      <c r="T10" s="759">
        <v>0.85</v>
      </c>
      <c r="U10" s="759">
        <v>1</v>
      </c>
      <c r="V10" s="759">
        <v>1</v>
      </c>
      <c r="W10" s="759">
        <f>K10</f>
        <v>1</v>
      </c>
      <c r="X10" s="759">
        <f>U10</f>
        <v>1</v>
      </c>
      <c r="Y10" s="759">
        <f>V10</f>
        <v>1</v>
      </c>
      <c r="Z10" s="759">
        <v>1</v>
      </c>
      <c r="AA10" s="759">
        <v>1</v>
      </c>
      <c r="AB10" s="758">
        <v>1</v>
      </c>
      <c r="AC10" s="759">
        <v>9.1999999999999998E-2</v>
      </c>
      <c r="AD10" s="759">
        <v>9.1999999999999998E-2</v>
      </c>
      <c r="AE10" s="759">
        <f>0.19-AC10</f>
        <v>9.8000000000000004E-2</v>
      </c>
      <c r="AF10" s="759">
        <f>0.17-AD10</f>
        <v>7.8000000000000014E-2</v>
      </c>
      <c r="AG10" s="759">
        <f>0.28-AE10-AC10</f>
        <v>9.0000000000000024E-2</v>
      </c>
      <c r="AH10" s="759">
        <f>0.2103-AF10-AD10</f>
        <v>4.0299999999999975E-2</v>
      </c>
      <c r="AI10" s="759">
        <f>0.334-AG10-AE10-AC10</f>
        <v>5.3999999999999992E-2</v>
      </c>
      <c r="AJ10" s="759">
        <f>0.316-AH10-AF10-AD10</f>
        <v>0.10570000000000004</v>
      </c>
      <c r="AK10" s="759">
        <f>0.424-AI10-AG10-AE10-AC10</f>
        <v>8.9999999999999969E-2</v>
      </c>
      <c r="AL10" s="759">
        <f>0.42-AJ10-AH10-AF10-AD10</f>
        <v>0.1039999999999999</v>
      </c>
      <c r="AM10" s="759">
        <f>0.514-AK10-AI10-AG10-AE10-AC10</f>
        <v>9.0000000000000024E-2</v>
      </c>
      <c r="AN10" s="759">
        <f>0.514-AL10-AJ10-AH10-AF10-AD10</f>
        <v>9.4000000000000111E-2</v>
      </c>
      <c r="AO10" s="759">
        <f>0.6-AM10-AK10-AI10-AG10-AE10-AC10</f>
        <v>8.6000000000000021E-2</v>
      </c>
      <c r="AP10" s="759">
        <v>0.08</v>
      </c>
      <c r="AQ10" s="759">
        <v>0.09</v>
      </c>
      <c r="AR10" s="759">
        <v>0.08</v>
      </c>
      <c r="AS10" s="759">
        <f>0.78-AQ10-AO10-AM10-AK10-AI10-AG10-AE10-AC10</f>
        <v>9.0000000000000024E-2</v>
      </c>
      <c r="AT10" s="767">
        <v>9.7000000000000003E-2</v>
      </c>
      <c r="AU10" s="759">
        <f>0.86-AS10-AQ10-AO10-AM10-AK10-AI10-AG10-AE10-AC10</f>
        <v>8.0000000000000016E-2</v>
      </c>
      <c r="AV10" s="759">
        <v>8.3199999999999996E-2</v>
      </c>
      <c r="AW10" s="759">
        <f>0.93-AU10-AS10-AQ10-AO10-AM10-AK10-AI10-AG10-AE10-AC10</f>
        <v>7.0000000000000062E-2</v>
      </c>
      <c r="AX10" s="759">
        <v>9.06E-2</v>
      </c>
      <c r="AY10" s="759">
        <f>1-AW10-AU10-AS10-AQ10-AO10-AM10-AK10-AI10-AG10-AE10-AC10</f>
        <v>6.999999999999984E-2</v>
      </c>
      <c r="AZ10" s="759">
        <v>0.06</v>
      </c>
      <c r="BA10" s="759">
        <f>AC10+AE10+AG10+AI10+AK10+AM10+AO10+AQ10+AS10+AU10+AW10+AY10</f>
        <v>1</v>
      </c>
      <c r="BB10" s="759">
        <f>AC10+AE10+AG10+AI10+AK10+AM10+AO10+AQ10+AS10+AU10+AW10+AY10</f>
        <v>1</v>
      </c>
      <c r="BC10" s="759">
        <f>AD10+AF10+AH10+AJ10+AL10+AN10+AP10+AR10+AT10+AV10+AX10+AZ10</f>
        <v>1.0047999999999999</v>
      </c>
      <c r="BD10" s="759">
        <f>AC10+AE10+AG10+AI10+AK10+AM10+AO10+AQ10+AS10+AU10+AW10+AY10</f>
        <v>1</v>
      </c>
      <c r="BE10" s="759">
        <f>AD10+AF10+AH10+AJ10+AL10+AN10+AP10+AR10+AT10+AV10+AX10+AZ10</f>
        <v>1.0047999999999999</v>
      </c>
      <c r="BF10" s="758">
        <v>1</v>
      </c>
      <c r="BG10" s="759">
        <v>1.4999999999999999E-2</v>
      </c>
      <c r="BH10" s="759">
        <v>0.02</v>
      </c>
      <c r="BI10" s="759">
        <v>0.08</v>
      </c>
      <c r="BJ10" s="730">
        <v>0.13</v>
      </c>
      <c r="BK10" s="759">
        <v>0.09</v>
      </c>
      <c r="BL10" s="759">
        <v>8.1000000000000003E-2</v>
      </c>
      <c r="BM10" s="759">
        <v>0.09</v>
      </c>
      <c r="BN10" s="759">
        <v>8.1000000000000003E-2</v>
      </c>
      <c r="BO10" s="759">
        <v>0.09</v>
      </c>
      <c r="BP10" s="759">
        <v>0.08</v>
      </c>
      <c r="BQ10" s="759">
        <v>0.09</v>
      </c>
      <c r="BR10" s="759">
        <v>0.11</v>
      </c>
      <c r="BS10" s="759">
        <v>0.09</v>
      </c>
      <c r="BT10" s="759">
        <v>8.0299999999999996E-2</v>
      </c>
      <c r="BU10" s="759">
        <v>0.09</v>
      </c>
      <c r="BV10" s="759">
        <v>7.8755999999999826E-2</v>
      </c>
      <c r="BW10" s="759">
        <v>0.09</v>
      </c>
      <c r="BX10" s="759">
        <v>0.1</v>
      </c>
      <c r="BY10" s="759">
        <v>0.09</v>
      </c>
      <c r="BZ10" s="759">
        <v>8.2199999999999995E-2</v>
      </c>
      <c r="CA10" s="759">
        <v>0.09</v>
      </c>
      <c r="CB10" s="759">
        <v>0.08</v>
      </c>
      <c r="CC10" s="759">
        <v>9.5000000000000001E-2</v>
      </c>
      <c r="CD10" s="759">
        <v>7.6700000000000004E-2</v>
      </c>
      <c r="CE10" s="759">
        <f>BG10+BI10+BK10+BM10+BO10+BQ10+BS10+BU10+BW10+BY10+CA10+CC10</f>
        <v>0.99999999999999978</v>
      </c>
      <c r="CF10" s="759">
        <f>BG10+BI10+BK10+BM10+BO10+BQ10+BS10+BU10+BW10+BY10+CA10+CC10</f>
        <v>0.99999999999999978</v>
      </c>
      <c r="CG10" s="759">
        <f>BH10+BJ10+BL10+BN10+BP10+BR10+BT10+BV10+BX10+BZ10+CB10+CD10</f>
        <v>0.99995599999999973</v>
      </c>
      <c r="CH10" s="759">
        <f>BG10+BI10+BK10+BM10+BO10+BQ10+BS10+BU10+BW10+BY10+CA10+CC10</f>
        <v>0.99999999999999978</v>
      </c>
      <c r="CI10" s="759">
        <f>BH10+BJ10+BL10+BN10+BP10+BR10+BT10+BV10+BX10+BZ10+CB10+CD10</f>
        <v>0.99995599999999973</v>
      </c>
      <c r="CJ10" s="758">
        <v>1</v>
      </c>
      <c r="CK10" s="767">
        <v>2.7709000000000004E-2</v>
      </c>
      <c r="CL10" s="767">
        <v>2.7709000000000001E-2</v>
      </c>
      <c r="CM10" s="767">
        <v>0.14565199999999998</v>
      </c>
      <c r="CN10" s="718">
        <v>0.14565199999999998</v>
      </c>
      <c r="CO10" s="767">
        <v>7.5759999999999994E-2</v>
      </c>
      <c r="CP10" s="767">
        <v>7.5759999999999994E-2</v>
      </c>
      <c r="CQ10" s="759">
        <v>0.1</v>
      </c>
      <c r="CR10" s="767"/>
      <c r="CS10" s="759">
        <v>0.1</v>
      </c>
      <c r="CT10" s="767"/>
      <c r="CU10" s="759">
        <v>0.1</v>
      </c>
      <c r="CV10" s="767"/>
      <c r="CW10" s="759">
        <v>0.1</v>
      </c>
      <c r="CX10" s="767"/>
      <c r="CY10" s="767">
        <v>0.09</v>
      </c>
      <c r="CZ10" s="767"/>
      <c r="DA10" s="767">
        <v>0.08</v>
      </c>
      <c r="DB10" s="767"/>
      <c r="DC10" s="767">
        <v>7.0000000000000007E-2</v>
      </c>
      <c r="DD10" s="767"/>
      <c r="DE10" s="767">
        <v>0.06</v>
      </c>
      <c r="DF10" s="767"/>
      <c r="DG10" s="767">
        <v>0.05</v>
      </c>
      <c r="DH10" s="759"/>
      <c r="DI10" s="759">
        <f>DG10+DE10+DC10+DA10+CW10+CY10+CU10+CS10+CQ10+CO10+CM10+CK10</f>
        <v>0.99912099999999981</v>
      </c>
      <c r="DJ10" s="759">
        <f>CK10+CM10+CO10</f>
        <v>0.24912099999999998</v>
      </c>
      <c r="DK10" s="759">
        <f>CL10+CN10+CP10+CR10+CT10+CV10+CX10+CZ10+DB10+DD10+DF10+DH10</f>
        <v>0.24912099999999998</v>
      </c>
      <c r="DL10" s="759">
        <f>DI10</f>
        <v>0.99912099999999981</v>
      </c>
      <c r="DM10" s="759">
        <f>DK10</f>
        <v>0.24912099999999998</v>
      </c>
      <c r="DN10" s="758">
        <v>1</v>
      </c>
      <c r="DO10" s="759"/>
      <c r="DP10" s="759"/>
      <c r="DQ10" s="759"/>
      <c r="DR10" s="759"/>
      <c r="DS10" s="759"/>
      <c r="DT10" s="759"/>
      <c r="DU10" s="759"/>
      <c r="DV10" s="759"/>
      <c r="DW10" s="759"/>
      <c r="DX10" s="759"/>
      <c r="DY10" s="759"/>
      <c r="DZ10" s="759"/>
      <c r="EA10" s="759"/>
      <c r="EB10" s="759"/>
      <c r="EC10" s="759"/>
      <c r="ED10" s="759"/>
      <c r="EE10" s="759"/>
      <c r="EF10" s="759"/>
      <c r="EG10" s="759"/>
      <c r="EH10" s="759"/>
      <c r="EI10" s="759"/>
      <c r="EJ10" s="759"/>
      <c r="EK10" s="759"/>
      <c r="EL10" s="759"/>
      <c r="EM10" s="759">
        <f>EK10+EI10+EG10+EE10+EA10+DY10+DW10+DU10+DS10+DQ10+DO10</f>
        <v>0</v>
      </c>
      <c r="EN10" s="759">
        <f>DO10+DQ10+DS10+DU10</f>
        <v>0</v>
      </c>
      <c r="EO10" s="759">
        <f>DP10+DR10+DT10+DV10</f>
        <v>0</v>
      </c>
      <c r="EP10" s="759"/>
      <c r="EQ10" s="759">
        <v>0</v>
      </c>
      <c r="ER10" s="717">
        <f>CP10/CO10</f>
        <v>1</v>
      </c>
      <c r="ES10" s="768">
        <f>DK10/DJ10</f>
        <v>1</v>
      </c>
      <c r="ET10" s="769">
        <f>DM10/DL10</f>
        <v>0.24934017000943831</v>
      </c>
      <c r="EU10" s="771">
        <f>(AA10+BE10+CI10+DK10)/(Z10+BD10+CH10+DJ10)</f>
        <v>1.0014637805117137</v>
      </c>
      <c r="EV10" s="769">
        <f>(AA10+BE10+CI10+DM10)/5</f>
        <v>0.65077539999999989</v>
      </c>
      <c r="EW10" s="942" t="s">
        <v>567</v>
      </c>
      <c r="EX10" s="942" t="s">
        <v>534</v>
      </c>
      <c r="EY10" s="942" t="s">
        <v>534</v>
      </c>
      <c r="EZ10" s="942" t="s">
        <v>375</v>
      </c>
      <c r="FA10" s="942" t="s">
        <v>537</v>
      </c>
      <c r="FB10" s="956"/>
      <c r="FC10" s="278"/>
      <c r="FD10" s="278"/>
      <c r="FE10" s="278"/>
      <c r="FF10" s="278"/>
      <c r="FG10" s="278"/>
      <c r="FH10" s="278"/>
      <c r="FI10" s="278"/>
      <c r="FJ10" s="278"/>
      <c r="FK10" s="278"/>
      <c r="FL10" s="278"/>
      <c r="FM10" s="278"/>
      <c r="FN10" s="278"/>
      <c r="FO10" s="278"/>
      <c r="FP10" s="278"/>
      <c r="FQ10" s="278"/>
      <c r="FR10" s="278"/>
      <c r="FS10" s="278"/>
      <c r="FT10" s="278"/>
      <c r="FU10" s="278"/>
      <c r="FV10" s="278"/>
      <c r="FW10" s="278"/>
      <c r="FX10" s="278"/>
      <c r="FY10" s="278"/>
      <c r="FZ10" s="278"/>
      <c r="GA10" s="278"/>
      <c r="GB10" s="278"/>
      <c r="GC10" s="278"/>
      <c r="GD10" s="278"/>
      <c r="GE10" s="278"/>
      <c r="GF10" s="278"/>
      <c r="GG10" s="278"/>
      <c r="GH10" s="278"/>
      <c r="GI10" s="278"/>
      <c r="GJ10" s="278"/>
      <c r="GK10" s="278"/>
      <c r="GL10" s="278"/>
      <c r="GM10" s="278"/>
      <c r="GN10" s="278"/>
      <c r="GO10" s="278"/>
      <c r="GP10" s="278"/>
      <c r="GQ10" s="278"/>
      <c r="GR10" s="278"/>
      <c r="GS10" s="278"/>
      <c r="GT10" s="278"/>
      <c r="GU10" s="278"/>
      <c r="GV10" s="278"/>
      <c r="GW10" s="278"/>
      <c r="GX10" s="278"/>
      <c r="GY10" s="278"/>
      <c r="GZ10" s="278"/>
      <c r="HA10" s="278"/>
      <c r="HB10" s="278"/>
      <c r="HC10" s="278"/>
      <c r="HD10" s="278"/>
      <c r="HE10" s="278"/>
      <c r="HF10" s="278"/>
    </row>
    <row r="11" spans="1:214" s="214" customFormat="1" ht="35.25" customHeight="1" x14ac:dyDescent="0.25">
      <c r="A11" s="916"/>
      <c r="B11" s="918"/>
      <c r="C11" s="921"/>
      <c r="D11" s="921"/>
      <c r="E11" s="892"/>
      <c r="F11" s="346" t="s">
        <v>3</v>
      </c>
      <c r="G11" s="1410">
        <f t="shared" ref="G11:G15" si="0">AA11+BE11+CI11+DL11+DN11</f>
        <v>20142782834</v>
      </c>
      <c r="H11" s="1410">
        <v>2729118190</v>
      </c>
      <c r="I11" s="1410"/>
      <c r="J11" s="1410"/>
      <c r="K11" s="1410">
        <v>2729118190</v>
      </c>
      <c r="L11" s="1410">
        <v>61765000</v>
      </c>
      <c r="M11" s="1410">
        <v>2729118190</v>
      </c>
      <c r="N11" s="1410">
        <v>1624576000</v>
      </c>
      <c r="O11" s="1410">
        <v>2729118190</v>
      </c>
      <c r="P11" s="1410">
        <v>1781560000</v>
      </c>
      <c r="Q11" s="1410">
        <v>2729118190</v>
      </c>
      <c r="R11" s="1410">
        <v>1796256255</v>
      </c>
      <c r="S11" s="1410">
        <v>2729118190</v>
      </c>
      <c r="T11" s="1410">
        <v>2025564031</v>
      </c>
      <c r="U11" s="1410">
        <v>2729118190</v>
      </c>
      <c r="V11" s="1410">
        <v>2693651241</v>
      </c>
      <c r="W11" s="1410">
        <f>K11</f>
        <v>2729118190</v>
      </c>
      <c r="X11" s="1410">
        <f t="shared" ref="X11:Y16" si="1">U11</f>
        <v>2729118190</v>
      </c>
      <c r="Y11" s="1410">
        <f t="shared" si="1"/>
        <v>2693651241</v>
      </c>
      <c r="Z11" s="1410">
        <v>2729118190</v>
      </c>
      <c r="AA11" s="1410">
        <v>2693651241</v>
      </c>
      <c r="AB11" s="1410">
        <v>3782244731</v>
      </c>
      <c r="AC11" s="1410">
        <v>0</v>
      </c>
      <c r="AD11" s="1410">
        <v>0</v>
      </c>
      <c r="AE11" s="1410">
        <v>3339446000</v>
      </c>
      <c r="AF11" s="1410">
        <v>1042039000</v>
      </c>
      <c r="AG11" s="1410">
        <v>229188200</v>
      </c>
      <c r="AH11" s="1410">
        <f>3151409000-AF11</f>
        <v>2109370000</v>
      </c>
      <c r="AI11" s="1410">
        <v>0</v>
      </c>
      <c r="AJ11" s="1410">
        <f>3390620000-AH11-AF11</f>
        <v>239211000</v>
      </c>
      <c r="AK11" s="1410">
        <v>10850000</v>
      </c>
      <c r="AL11" s="1410">
        <f>3397664550-AJ11-AH11-AF11-AD11</f>
        <v>7044550</v>
      </c>
      <c r="AM11" s="1410">
        <v>0</v>
      </c>
      <c r="AN11" s="1410">
        <v>161532180</v>
      </c>
      <c r="AO11" s="1410">
        <v>43822800</v>
      </c>
      <c r="AP11" s="1410">
        <v>0</v>
      </c>
      <c r="AQ11" s="1410"/>
      <c r="AR11" s="1410">
        <v>11804000</v>
      </c>
      <c r="AS11" s="1410">
        <v>0</v>
      </c>
      <c r="AT11" s="1410">
        <v>54613000</v>
      </c>
      <c r="AU11" s="1410">
        <v>24324000</v>
      </c>
      <c r="AV11" s="1410">
        <f>30510934 - 6314267</f>
        <v>24196667</v>
      </c>
      <c r="AW11" s="1410">
        <v>57295200</v>
      </c>
      <c r="AX11" s="1410">
        <v>66592701</v>
      </c>
      <c r="AY11" s="1410">
        <v>77318531</v>
      </c>
      <c r="AZ11" s="1410">
        <v>61799866</v>
      </c>
      <c r="BA11" s="1410">
        <f t="shared" ref="BA11:BA30" si="2">AC11+AE11+AG11+AI11+AK11+AM11+AO11+AQ11+AS11+AU11+AW11+AY11</f>
        <v>3782244731</v>
      </c>
      <c r="BB11" s="1410">
        <f t="shared" ref="BB11:BB30" si="3">AC11+AE11+AG11+AI11+AK11+AM11+AO11+AQ11+AS11+AU11+AW11+AY11</f>
        <v>3782244731</v>
      </c>
      <c r="BC11" s="1410">
        <f t="shared" ref="BC11:BC31" si="4">AD11+AF11+AH11+AJ11+AL11+AN11+AP11+AR11+AT11+AV11+AX11+AZ11</f>
        <v>3778202964</v>
      </c>
      <c r="BD11" s="1410">
        <f t="shared" ref="BD11:BD30" si="5">AC11+AE11+AG11+AI11+AK11+AM11+AO11+AQ11+AS11+AU11+AW11+AY11</f>
        <v>3782244731</v>
      </c>
      <c r="BE11" s="1410">
        <f t="shared" ref="BE11:BE30" si="6">AD11+AF11+AH11+AJ11+AL11+AN11+AP11+AR11+AT11+AV11+AX11+AZ11</f>
        <v>3778202964</v>
      </c>
      <c r="BF11" s="1410">
        <v>5896434000</v>
      </c>
      <c r="BG11" s="1410">
        <f>5852055000-192340000</f>
        <v>5659715000</v>
      </c>
      <c r="BH11" s="1410">
        <v>5594980000</v>
      </c>
      <c r="BI11" s="1410">
        <v>22628000</v>
      </c>
      <c r="BJ11" s="1410">
        <v>50780000</v>
      </c>
      <c r="BK11" s="1410">
        <v>23316000</v>
      </c>
      <c r="BL11" s="1410">
        <v>18709000</v>
      </c>
      <c r="BM11" s="1410">
        <v>0</v>
      </c>
      <c r="BN11" s="1410">
        <v>0</v>
      </c>
      <c r="BO11" s="1410">
        <v>0</v>
      </c>
      <c r="BP11" s="1410">
        <v>0</v>
      </c>
      <c r="BQ11" s="1410">
        <v>12677000</v>
      </c>
      <c r="BR11" s="1410">
        <f>31044000+2926000</f>
        <v>33970000</v>
      </c>
      <c r="BS11" s="1410">
        <v>154634000</v>
      </c>
      <c r="BT11" s="1410">
        <v>2909400</v>
      </c>
      <c r="BU11" s="1410">
        <v>10674000</v>
      </c>
      <c r="BV11" s="1410">
        <v>51152500</v>
      </c>
      <c r="BW11" s="1410">
        <v>0</v>
      </c>
      <c r="BX11" s="1410">
        <v>9093000</v>
      </c>
      <c r="BY11" s="1410">
        <v>8982800</v>
      </c>
      <c r="BZ11" s="1410">
        <v>8271767</v>
      </c>
      <c r="CA11" s="1410">
        <v>453944268</v>
      </c>
      <c r="CB11" s="1410">
        <v>484885996</v>
      </c>
      <c r="CC11" s="1410">
        <v>44436998</v>
      </c>
      <c r="CD11" s="1410">
        <v>121784966</v>
      </c>
      <c r="CE11" s="1410">
        <f t="shared" ref="CE11:CE33" si="7">BG11+BI11+BK11+BM11+BO11+BQ11+BS11+BU11+BW11+BY11+CA11+CC11</f>
        <v>6391008066</v>
      </c>
      <c r="CF11" s="1410">
        <f t="shared" ref="CF11:CG30" si="8">BG11+BI11+BK11+BM11+BO11+BQ11+BS11+BU11+BW11+BY11+CA11+CC11</f>
        <v>6391008066</v>
      </c>
      <c r="CG11" s="1410">
        <f t="shared" si="8"/>
        <v>6376536629</v>
      </c>
      <c r="CH11" s="1410">
        <f t="shared" ref="CH11:CI30" si="9">BG11+BI11+BK11+BM11+BO11+BQ11+BS11+BU11+BW11+BY11+CA11+CC11</f>
        <v>6391008066</v>
      </c>
      <c r="CI11" s="1410">
        <f t="shared" si="9"/>
        <v>6376536629</v>
      </c>
      <c r="CJ11" s="1410">
        <v>4481764000</v>
      </c>
      <c r="CK11" s="1410">
        <v>1369056000</v>
      </c>
      <c r="CL11" s="1410">
        <v>1369056000</v>
      </c>
      <c r="CM11" s="1410">
        <v>2039584000</v>
      </c>
      <c r="CN11" s="1410">
        <v>2039584000</v>
      </c>
      <c r="CO11" s="1410">
        <v>824607000</v>
      </c>
      <c r="CP11" s="1410">
        <v>824607000</v>
      </c>
      <c r="CQ11" s="1410">
        <v>133098000</v>
      </c>
      <c r="CR11" s="1410"/>
      <c r="CS11" s="1410">
        <v>60833000</v>
      </c>
      <c r="CT11" s="1410"/>
      <c r="CU11" s="1410">
        <v>0</v>
      </c>
      <c r="CV11" s="1410"/>
      <c r="CW11" s="1410">
        <v>54586000</v>
      </c>
      <c r="CX11" s="1410"/>
      <c r="CY11" s="1410">
        <v>0</v>
      </c>
      <c r="CZ11" s="1410"/>
      <c r="DA11" s="1410">
        <v>0</v>
      </c>
      <c r="DB11" s="1410"/>
      <c r="DC11" s="1410">
        <v>0</v>
      </c>
      <c r="DD11" s="1410"/>
      <c r="DE11" s="1410">
        <v>0</v>
      </c>
      <c r="DF11" s="1410"/>
      <c r="DG11" s="1410">
        <v>0</v>
      </c>
      <c r="DH11" s="1410"/>
      <c r="DI11" s="1410">
        <f>DG11+DE11+DC11+DA11+CW11+CY11+CU11+CS11+CQ11+CO11+CM11+CK11</f>
        <v>4481764000</v>
      </c>
      <c r="DJ11" s="1410">
        <f>CK11+CM11+CO11</f>
        <v>4233247000</v>
      </c>
      <c r="DK11" s="1410">
        <f>CL11+CN11+CP11+CR11+CT11+CV11+CX11+CZ11+DB11+DD11+DF11+DH11</f>
        <v>4233247000</v>
      </c>
      <c r="DL11" s="1410">
        <f>DI11</f>
        <v>4481764000</v>
      </c>
      <c r="DM11" s="1410">
        <f>DK11</f>
        <v>4233247000</v>
      </c>
      <c r="DN11" s="1410">
        <v>2812628000</v>
      </c>
      <c r="DO11" s="759"/>
      <c r="DP11" s="759"/>
      <c r="DQ11" s="759"/>
      <c r="DR11" s="759"/>
      <c r="DS11" s="759"/>
      <c r="DT11" s="759"/>
      <c r="DU11" s="759"/>
      <c r="DV11" s="759"/>
      <c r="DW11" s="759"/>
      <c r="DX11" s="759"/>
      <c r="DY11" s="759"/>
      <c r="DZ11" s="759"/>
      <c r="EA11" s="759"/>
      <c r="EB11" s="759"/>
      <c r="EC11" s="759"/>
      <c r="ED11" s="759"/>
      <c r="EE11" s="759"/>
      <c r="EF11" s="759"/>
      <c r="EG11" s="759"/>
      <c r="EH11" s="759"/>
      <c r="EI11" s="759"/>
      <c r="EJ11" s="759"/>
      <c r="EK11" s="759"/>
      <c r="EL11" s="759"/>
      <c r="EM11" s="759">
        <f>EK11+EI11+EG11+EE11+EA11+DY11+DW11+DU11+DS11+DQ11+DO11</f>
        <v>0</v>
      </c>
      <c r="EN11" s="759">
        <f>DO11+DQ11+DS11+DU11</f>
        <v>0</v>
      </c>
      <c r="EO11" s="759">
        <f>DP11+DR11+DT11+DV11</f>
        <v>0</v>
      </c>
      <c r="EP11" s="759"/>
      <c r="EQ11" s="759">
        <v>0</v>
      </c>
      <c r="ER11" s="717">
        <f t="shared" ref="ER11:ER30" si="10">CP11/CO11</f>
        <v>1</v>
      </c>
      <c r="ES11" s="768">
        <f>DK11/DJ11</f>
        <v>1</v>
      </c>
      <c r="ET11" s="769">
        <f>DM11/DL11</f>
        <v>0.9445492890745697</v>
      </c>
      <c r="EU11" s="771">
        <f>(AA11+BE11+CI11+DK11)/(Z11+BD11+CH11+DJ11)</f>
        <v>0.99684982747392292</v>
      </c>
      <c r="EV11" s="769">
        <f>(AA11+BE11+CI11+DM11)/G11</f>
        <v>0.84802770177152775</v>
      </c>
      <c r="EW11" s="942"/>
      <c r="EX11" s="942"/>
      <c r="EY11" s="942"/>
      <c r="EZ11" s="942"/>
      <c r="FA11" s="942"/>
      <c r="FB11" s="956"/>
    </row>
    <row r="12" spans="1:214" s="214" customFormat="1" ht="62.45" customHeight="1" x14ac:dyDescent="0.25">
      <c r="A12" s="916"/>
      <c r="B12" s="918"/>
      <c r="C12" s="921"/>
      <c r="D12" s="921"/>
      <c r="E12" s="892"/>
      <c r="F12" s="347" t="s">
        <v>392</v>
      </c>
      <c r="G12" s="1410"/>
      <c r="H12" s="1410"/>
      <c r="I12" s="1410"/>
      <c r="J12" s="1410"/>
      <c r="K12" s="1410"/>
      <c r="L12" s="1410"/>
      <c r="M12" s="1410"/>
      <c r="N12" s="1410"/>
      <c r="O12" s="1410"/>
      <c r="P12" s="1410"/>
      <c r="Q12" s="1410"/>
      <c r="R12" s="1410"/>
      <c r="S12" s="1410"/>
      <c r="T12" s="1410"/>
      <c r="U12" s="1410"/>
      <c r="V12" s="1410"/>
      <c r="W12" s="1410"/>
      <c r="X12" s="1410"/>
      <c r="Y12" s="1410"/>
      <c r="Z12" s="1410"/>
      <c r="AA12" s="1410"/>
      <c r="AB12" s="1410"/>
      <c r="AC12" s="1410">
        <v>0</v>
      </c>
      <c r="AD12" s="1410">
        <v>0</v>
      </c>
      <c r="AE12" s="1410">
        <v>0</v>
      </c>
      <c r="AF12" s="1410">
        <v>0</v>
      </c>
      <c r="AG12" s="1410">
        <v>15124067</v>
      </c>
      <c r="AH12" s="1410">
        <v>8038933</v>
      </c>
      <c r="AI12" s="1410">
        <v>234239897</v>
      </c>
      <c r="AJ12" s="1410">
        <v>204935067</v>
      </c>
      <c r="AK12" s="1410">
        <v>364182617</v>
      </c>
      <c r="AL12" s="1410">
        <v>346936434</v>
      </c>
      <c r="AM12" s="1410">
        <v>386326089</v>
      </c>
      <c r="AN12" s="1410">
        <v>393176707</v>
      </c>
      <c r="AO12" s="1410">
        <v>391052508</v>
      </c>
      <c r="AP12" s="1410">
        <v>382790234</v>
      </c>
      <c r="AQ12" s="1410">
        <v>422171554</v>
      </c>
      <c r="AR12" s="1410">
        <v>401864858</v>
      </c>
      <c r="AS12" s="1410">
        <v>421906087</v>
      </c>
      <c r="AT12" s="1410">
        <v>406416219</v>
      </c>
      <c r="AU12" s="1410">
        <v>415614787</v>
      </c>
      <c r="AV12" s="1410">
        <v>386002443</v>
      </c>
      <c r="AW12" s="1410">
        <v>405220754</v>
      </c>
      <c r="AX12" s="1410">
        <v>395590776</v>
      </c>
      <c r="AY12" s="1410">
        <v>726406371</v>
      </c>
      <c r="AZ12" s="1410">
        <v>486445185</v>
      </c>
      <c r="BA12" s="1410">
        <f>AC12+AE12+AG12+AI12+AK12+AM12+AO12+AQ12+AS12+AU12+AW12+AY12</f>
        <v>3782244731</v>
      </c>
      <c r="BB12" s="1410">
        <f>AC12+AE12+AG12+AI12+AK12+AM12+AO12+AQ12+AS12+AU12+AW12+AY12</f>
        <v>3782244731</v>
      </c>
      <c r="BC12" s="1410">
        <f>AD12+AF12+AH12+AJ12+AL12+AN12+AP12+AR12+AT12+AV12+AX12+AZ12</f>
        <v>3412196856</v>
      </c>
      <c r="BD12" s="1410">
        <f t="shared" si="5"/>
        <v>3782244731</v>
      </c>
      <c r="BE12" s="1410">
        <f t="shared" si="6"/>
        <v>3412196856</v>
      </c>
      <c r="BF12" s="1410">
        <v>5896390000</v>
      </c>
      <c r="BG12" s="1410">
        <v>0</v>
      </c>
      <c r="BH12" s="1410">
        <v>0</v>
      </c>
      <c r="BI12" s="1410">
        <v>83751000</v>
      </c>
      <c r="BJ12" s="1410">
        <v>48250334</v>
      </c>
      <c r="BK12" s="1410">
        <v>585838583</v>
      </c>
      <c r="BL12" s="1410">
        <v>458483434</v>
      </c>
      <c r="BM12" s="1410">
        <v>588101383</v>
      </c>
      <c r="BN12" s="1410">
        <v>529968266</v>
      </c>
      <c r="BO12" s="1410">
        <v>590266316</v>
      </c>
      <c r="BP12" s="1410">
        <v>578167882</v>
      </c>
      <c r="BQ12" s="1410">
        <v>590266316</v>
      </c>
      <c r="BR12" s="1410">
        <v>537824500</v>
      </c>
      <c r="BS12" s="1410">
        <v>590266316</v>
      </c>
      <c r="BT12" s="1410">
        <v>618330400</v>
      </c>
      <c r="BU12" s="1410">
        <v>590222316</v>
      </c>
      <c r="BV12" s="1410">
        <v>545843369</v>
      </c>
      <c r="BW12" s="1410">
        <v>590266316</v>
      </c>
      <c r="BX12" s="1410">
        <v>591740056</v>
      </c>
      <c r="BY12" s="1410">
        <v>590310316</v>
      </c>
      <c r="BZ12" s="1410">
        <v>654840482</v>
      </c>
      <c r="CA12" s="1410">
        <v>590266316</v>
      </c>
      <c r="CB12" s="1410">
        <v>555135997</v>
      </c>
      <c r="CC12" s="1410">
        <f>506878822+494574066</f>
        <v>1001452888</v>
      </c>
      <c r="CD12" s="1410">
        <v>806784202</v>
      </c>
      <c r="CE12" s="1410">
        <f t="shared" si="7"/>
        <v>6391008066</v>
      </c>
      <c r="CF12" s="1410">
        <f t="shared" si="8"/>
        <v>6391008066</v>
      </c>
      <c r="CG12" s="1410">
        <f t="shared" si="8"/>
        <v>5925368922</v>
      </c>
      <c r="CH12" s="1410">
        <f t="shared" si="9"/>
        <v>6391008066</v>
      </c>
      <c r="CI12" s="1410">
        <f t="shared" si="9"/>
        <v>5925368922</v>
      </c>
      <c r="CJ12" s="1410">
        <v>4481764000</v>
      </c>
      <c r="CK12" s="1410">
        <v>0</v>
      </c>
      <c r="CL12" s="1410">
        <v>0</v>
      </c>
      <c r="CM12" s="1410">
        <v>5613267</v>
      </c>
      <c r="CN12" s="1410">
        <v>5613267</v>
      </c>
      <c r="CO12" s="1410">
        <v>119220334</v>
      </c>
      <c r="CP12" s="1410">
        <v>119220334</v>
      </c>
      <c r="CQ12" s="1410">
        <v>405382000</v>
      </c>
      <c r="CR12" s="1410"/>
      <c r="CS12" s="1410">
        <v>405382000</v>
      </c>
      <c r="CT12" s="1410"/>
      <c r="CU12" s="1410">
        <v>412396000</v>
      </c>
      <c r="CV12" s="1410"/>
      <c r="CW12" s="1410">
        <v>412396000</v>
      </c>
      <c r="CX12" s="1410"/>
      <c r="CY12" s="1410">
        <v>469962985</v>
      </c>
      <c r="CZ12" s="1410"/>
      <c r="DA12" s="1410">
        <v>558146151</v>
      </c>
      <c r="DB12" s="1410"/>
      <c r="DC12" s="1410">
        <v>558146151</v>
      </c>
      <c r="DD12" s="1410"/>
      <c r="DE12" s="1410">
        <v>558146151</v>
      </c>
      <c r="DF12" s="1410"/>
      <c r="DG12" s="1410">
        <v>576972960</v>
      </c>
      <c r="DH12" s="1410"/>
      <c r="DI12" s="1410">
        <f t="shared" ref="DI12:DI30" si="11">DG12+DE12+DC12+DA12+CW12+CY12+CU12+CS12+CQ12+CO12+CM12+CK12</f>
        <v>4481763999</v>
      </c>
      <c r="DJ12" s="1410">
        <f t="shared" ref="DJ12:DJ30" si="12">CK12+CM12+CO12</f>
        <v>124833601</v>
      </c>
      <c r="DK12" s="1410">
        <f t="shared" ref="DK12:DK30" si="13">CL12+CN12+CP12+CR12+CT12+CV12+CX12+CZ12+DB12+DD12+DF12+DH12</f>
        <v>124833601</v>
      </c>
      <c r="DL12" s="1410">
        <f t="shared" ref="DL12:DL30" si="14">DI12</f>
        <v>4481763999</v>
      </c>
      <c r="DM12" s="1410">
        <f t="shared" ref="DM12:DM30" si="15">DK12</f>
        <v>124833601</v>
      </c>
      <c r="DN12" s="1410"/>
      <c r="DO12" s="759"/>
      <c r="DP12" s="759"/>
      <c r="DQ12" s="759"/>
      <c r="DR12" s="759"/>
      <c r="DS12" s="759"/>
      <c r="DT12" s="759"/>
      <c r="DU12" s="759"/>
      <c r="DV12" s="759"/>
      <c r="DW12" s="759"/>
      <c r="DX12" s="759"/>
      <c r="DY12" s="759"/>
      <c r="DZ12" s="759"/>
      <c r="EA12" s="759"/>
      <c r="EB12" s="759"/>
      <c r="EC12" s="759"/>
      <c r="ED12" s="759"/>
      <c r="EE12" s="759"/>
      <c r="EF12" s="759"/>
      <c r="EG12" s="759"/>
      <c r="EH12" s="759"/>
      <c r="EI12" s="759"/>
      <c r="EJ12" s="759"/>
      <c r="EK12" s="759"/>
      <c r="EL12" s="759"/>
      <c r="EM12" s="759">
        <f t="shared" ref="EM12:EM30" si="16">EK12+EI12+EG12+EE12+EA12+DY12+DW12+DU12+DS12+DQ12+DO12</f>
        <v>0</v>
      </c>
      <c r="EN12" s="759">
        <f t="shared" ref="EN12:EN30" si="17">DO12+DQ12+DS12+DU12</f>
        <v>0</v>
      </c>
      <c r="EO12" s="759">
        <f t="shared" ref="EO12:EO30" si="18">DP12+DR12+DT12+DV12</f>
        <v>0</v>
      </c>
      <c r="EP12" s="759"/>
      <c r="EQ12" s="759">
        <v>1</v>
      </c>
      <c r="ER12" s="717">
        <f t="shared" si="10"/>
        <v>1</v>
      </c>
      <c r="ES12" s="768">
        <f t="shared" ref="ES12:ES30" si="19">DK12/DJ12</f>
        <v>1</v>
      </c>
      <c r="ET12" s="769">
        <f t="shared" ref="ET12:ET30" si="20">DM12/DL12</f>
        <v>2.785367570176691E-2</v>
      </c>
      <c r="EU12" s="771">
        <f t="shared" ref="EU12:EU30" si="21">(AA12+BE12+CI12+DK12)/(Z12+BD12+CH12+DJ12)</f>
        <v>0.91885026142698711</v>
      </c>
      <c r="EV12" s="769">
        <f>IFERROR((AA12+BE12+CI12+DM12)/G12,0)</f>
        <v>0</v>
      </c>
      <c r="EW12" s="942"/>
      <c r="EX12" s="942"/>
      <c r="EY12" s="942"/>
      <c r="EZ12" s="942"/>
      <c r="FA12" s="942"/>
      <c r="FB12" s="956"/>
    </row>
    <row r="13" spans="1:214" s="215" customFormat="1" ht="54.75" customHeight="1" x14ac:dyDescent="0.25">
      <c r="A13" s="916"/>
      <c r="B13" s="918"/>
      <c r="C13" s="921"/>
      <c r="D13" s="921"/>
      <c r="E13" s="892"/>
      <c r="F13" s="348" t="s">
        <v>42</v>
      </c>
      <c r="G13" s="738">
        <f t="shared" si="0"/>
        <v>0</v>
      </c>
      <c r="H13" s="762"/>
      <c r="I13" s="672"/>
      <c r="J13" s="672"/>
      <c r="K13" s="672"/>
      <c r="L13" s="772"/>
      <c r="M13" s="672"/>
      <c r="N13" s="672"/>
      <c r="O13" s="672"/>
      <c r="P13" s="772"/>
      <c r="Q13" s="672"/>
      <c r="R13" s="772"/>
      <c r="S13" s="672"/>
      <c r="T13" s="672"/>
      <c r="U13" s="672"/>
      <c r="V13" s="772"/>
      <c r="W13" s="766">
        <f>K13</f>
        <v>0</v>
      </c>
      <c r="X13" s="766">
        <f t="shared" si="1"/>
        <v>0</v>
      </c>
      <c r="Y13" s="766">
        <f t="shared" si="1"/>
        <v>0</v>
      </c>
      <c r="Z13" s="772">
        <v>0</v>
      </c>
      <c r="AA13" s="772">
        <v>0</v>
      </c>
      <c r="AB13" s="762">
        <v>0</v>
      </c>
      <c r="AC13" s="772">
        <v>0</v>
      </c>
      <c r="AD13" s="772">
        <v>0</v>
      </c>
      <c r="AE13" s="772">
        <v>0</v>
      </c>
      <c r="AF13" s="772">
        <v>0</v>
      </c>
      <c r="AG13" s="772">
        <v>0</v>
      </c>
      <c r="AH13" s="772">
        <v>0</v>
      </c>
      <c r="AI13" s="772">
        <v>0</v>
      </c>
      <c r="AJ13" s="772">
        <v>0</v>
      </c>
      <c r="AK13" s="772"/>
      <c r="AL13" s="772"/>
      <c r="AM13" s="772"/>
      <c r="AN13" s="772">
        <v>0</v>
      </c>
      <c r="AO13" s="772"/>
      <c r="AP13" s="772"/>
      <c r="AQ13" s="772"/>
      <c r="AR13" s="772"/>
      <c r="AS13" s="772"/>
      <c r="AT13" s="772"/>
      <c r="AU13" s="772"/>
      <c r="AV13" s="772"/>
      <c r="AW13" s="772">
        <v>0</v>
      </c>
      <c r="AX13" s="772">
        <v>0</v>
      </c>
      <c r="AY13" s="772">
        <v>0</v>
      </c>
      <c r="AZ13" s="772">
        <v>0</v>
      </c>
      <c r="BA13" s="759">
        <f t="shared" si="2"/>
        <v>0</v>
      </c>
      <c r="BB13" s="759">
        <f t="shared" si="3"/>
        <v>0</v>
      </c>
      <c r="BC13" s="759">
        <f t="shared" si="4"/>
        <v>0</v>
      </c>
      <c r="BD13" s="759">
        <f t="shared" si="5"/>
        <v>0</v>
      </c>
      <c r="BE13" s="759">
        <f t="shared" si="6"/>
        <v>0</v>
      </c>
      <c r="BF13" s="758">
        <v>0</v>
      </c>
      <c r="BG13" s="759">
        <v>0</v>
      </c>
      <c r="BH13" s="759">
        <v>0</v>
      </c>
      <c r="BI13" s="759">
        <v>0</v>
      </c>
      <c r="BJ13" s="730">
        <v>0</v>
      </c>
      <c r="BK13" s="759">
        <v>0</v>
      </c>
      <c r="BL13" s="759">
        <v>0</v>
      </c>
      <c r="BM13" s="759">
        <v>0</v>
      </c>
      <c r="BN13" s="759">
        <v>0</v>
      </c>
      <c r="BO13" s="759">
        <v>0</v>
      </c>
      <c r="BP13" s="759">
        <v>0</v>
      </c>
      <c r="BQ13" s="759">
        <v>0</v>
      </c>
      <c r="BR13" s="759">
        <v>0</v>
      </c>
      <c r="BS13" s="759">
        <v>0</v>
      </c>
      <c r="BT13" s="759">
        <v>0</v>
      </c>
      <c r="BU13" s="759">
        <v>0</v>
      </c>
      <c r="BV13" s="759">
        <v>0</v>
      </c>
      <c r="BW13" s="759">
        <v>0</v>
      </c>
      <c r="BX13" s="759">
        <v>0</v>
      </c>
      <c r="BY13" s="759">
        <v>0</v>
      </c>
      <c r="BZ13" s="759">
        <v>0</v>
      </c>
      <c r="CA13" s="759">
        <v>0</v>
      </c>
      <c r="CB13" s="759">
        <v>0</v>
      </c>
      <c r="CC13" s="759">
        <v>0</v>
      </c>
      <c r="CD13" s="759">
        <v>0</v>
      </c>
      <c r="CE13" s="759">
        <f t="shared" si="7"/>
        <v>0</v>
      </c>
      <c r="CF13" s="759">
        <f t="shared" si="8"/>
        <v>0</v>
      </c>
      <c r="CG13" s="759">
        <f t="shared" si="8"/>
        <v>0</v>
      </c>
      <c r="CH13" s="759">
        <f t="shared" si="9"/>
        <v>0</v>
      </c>
      <c r="CI13" s="759">
        <f t="shared" si="9"/>
        <v>0</v>
      </c>
      <c r="CJ13" s="758">
        <v>0</v>
      </c>
      <c r="CK13" s="759">
        <v>0</v>
      </c>
      <c r="CL13" s="759">
        <v>0</v>
      </c>
      <c r="CM13" s="759">
        <v>0</v>
      </c>
      <c r="CN13" s="759">
        <v>0</v>
      </c>
      <c r="CO13" s="759">
        <v>0</v>
      </c>
      <c r="CP13" s="759">
        <v>0</v>
      </c>
      <c r="CQ13" s="759">
        <v>0</v>
      </c>
      <c r="CR13" s="759"/>
      <c r="CS13" s="759">
        <v>0</v>
      </c>
      <c r="CT13" s="759"/>
      <c r="CU13" s="759">
        <v>0</v>
      </c>
      <c r="CV13" s="759"/>
      <c r="CW13" s="759">
        <v>0</v>
      </c>
      <c r="CX13" s="759"/>
      <c r="CY13" s="759">
        <v>0</v>
      </c>
      <c r="CZ13" s="759"/>
      <c r="DA13" s="759">
        <v>0</v>
      </c>
      <c r="DB13" s="759"/>
      <c r="DC13" s="759">
        <v>0</v>
      </c>
      <c r="DD13" s="759"/>
      <c r="DE13" s="759">
        <v>0</v>
      </c>
      <c r="DF13" s="759"/>
      <c r="DG13" s="759">
        <v>0</v>
      </c>
      <c r="DH13" s="759"/>
      <c r="DI13" s="759">
        <f t="shared" si="11"/>
        <v>0</v>
      </c>
      <c r="DJ13" s="759">
        <f t="shared" si="12"/>
        <v>0</v>
      </c>
      <c r="DK13" s="759">
        <f t="shared" si="13"/>
        <v>0</v>
      </c>
      <c r="DL13" s="759">
        <f t="shared" si="14"/>
        <v>0</v>
      </c>
      <c r="DM13" s="759">
        <f t="shared" si="15"/>
        <v>0</v>
      </c>
      <c r="DN13" s="758"/>
      <c r="DO13" s="759"/>
      <c r="DP13" s="759"/>
      <c r="DQ13" s="759"/>
      <c r="DR13" s="759"/>
      <c r="DS13" s="759"/>
      <c r="DT13" s="759"/>
      <c r="DU13" s="759"/>
      <c r="DV13" s="759"/>
      <c r="DW13" s="759"/>
      <c r="DX13" s="759"/>
      <c r="DY13" s="759"/>
      <c r="DZ13" s="759"/>
      <c r="EA13" s="759"/>
      <c r="EB13" s="759"/>
      <c r="EC13" s="759"/>
      <c r="ED13" s="759"/>
      <c r="EE13" s="759"/>
      <c r="EF13" s="759"/>
      <c r="EG13" s="759"/>
      <c r="EH13" s="759"/>
      <c r="EI13" s="759"/>
      <c r="EJ13" s="759"/>
      <c r="EK13" s="759"/>
      <c r="EL13" s="759"/>
      <c r="EM13" s="759">
        <f t="shared" si="16"/>
        <v>0</v>
      </c>
      <c r="EN13" s="759">
        <f t="shared" si="17"/>
        <v>0</v>
      </c>
      <c r="EO13" s="759">
        <f t="shared" si="18"/>
        <v>0</v>
      </c>
      <c r="EP13" s="759"/>
      <c r="EQ13" s="759">
        <v>2</v>
      </c>
      <c r="ER13" s="717">
        <f>IFERROR(CP13/CO13,0)</f>
        <v>0</v>
      </c>
      <c r="ES13" s="768">
        <f>IFERROR(DK13/DJ13,0)</f>
        <v>0</v>
      </c>
      <c r="ET13" s="769">
        <f>IFERROR(DM13/DL13,0)</f>
        <v>0</v>
      </c>
      <c r="EU13" s="771">
        <f>IFERROR((AA13+BE13+CI13+DK13)/(Z13+BD13+CH13+DJ13),0)</f>
        <v>0</v>
      </c>
      <c r="EV13" s="769">
        <f>IFERROR((AA13+BE13+CI13+DM13)/G13,0)</f>
        <v>0</v>
      </c>
      <c r="EW13" s="942"/>
      <c r="EX13" s="942"/>
      <c r="EY13" s="942"/>
      <c r="EZ13" s="942"/>
      <c r="FA13" s="942"/>
      <c r="FB13" s="956"/>
    </row>
    <row r="14" spans="1:214" s="216" customFormat="1" ht="60.75" customHeight="1" x14ac:dyDescent="0.25">
      <c r="A14" s="916"/>
      <c r="B14" s="918"/>
      <c r="C14" s="921"/>
      <c r="D14" s="921"/>
      <c r="E14" s="892"/>
      <c r="F14" s="349" t="s">
        <v>4</v>
      </c>
      <c r="G14" s="1410">
        <f t="shared" si="0"/>
        <v>1835741398</v>
      </c>
      <c r="H14" s="1410"/>
      <c r="I14" s="1410"/>
      <c r="J14" s="1410"/>
      <c r="K14" s="1410"/>
      <c r="L14" s="1410"/>
      <c r="M14" s="1410"/>
      <c r="N14" s="1410"/>
      <c r="O14" s="1410"/>
      <c r="P14" s="1410"/>
      <c r="Q14" s="1410"/>
      <c r="R14" s="1410"/>
      <c r="S14" s="1410"/>
      <c r="T14" s="1410"/>
      <c r="U14" s="1410"/>
      <c r="V14" s="1410"/>
      <c r="W14" s="1410">
        <f>K14</f>
        <v>0</v>
      </c>
      <c r="X14" s="1410">
        <f t="shared" si="1"/>
        <v>0</v>
      </c>
      <c r="Y14" s="1410">
        <f t="shared" si="1"/>
        <v>0</v>
      </c>
      <c r="Z14" s="1410">
        <v>0</v>
      </c>
      <c r="AA14" s="1410">
        <v>0</v>
      </c>
      <c r="AB14" s="1410">
        <v>1102346579</v>
      </c>
      <c r="AC14" s="1410">
        <v>215147433</v>
      </c>
      <c r="AD14" s="1410">
        <v>215147433</v>
      </c>
      <c r="AE14" s="1410">
        <v>352022479</v>
      </c>
      <c r="AF14" s="1410">
        <f>567169912-AD14</f>
        <v>352022479</v>
      </c>
      <c r="AG14" s="1410">
        <v>306949120</v>
      </c>
      <c r="AH14" s="1410">
        <f>874119032-AF14-AD14</f>
        <v>306949120</v>
      </c>
      <c r="AI14" s="1410">
        <v>110956632</v>
      </c>
      <c r="AJ14" s="1410">
        <f>985075664-AH14-AF14-AD14</f>
        <v>110956632</v>
      </c>
      <c r="AK14" s="1410">
        <v>47503633</v>
      </c>
      <c r="AL14" s="1410">
        <f>1032579297-AJ14-AH14-AF14-AD14</f>
        <v>47503633</v>
      </c>
      <c r="AM14" s="1410">
        <v>27631517</v>
      </c>
      <c r="AN14" s="1410">
        <v>9597876</v>
      </c>
      <c r="AO14" s="1410">
        <v>24221693</v>
      </c>
      <c r="AP14" s="1410">
        <v>11552967</v>
      </c>
      <c r="AQ14" s="1410"/>
      <c r="AR14" s="1410">
        <v>3746000</v>
      </c>
      <c r="AS14" s="1410"/>
      <c r="AT14" s="1410">
        <v>7933367</v>
      </c>
      <c r="AU14" s="1410"/>
      <c r="AV14" s="1410">
        <v>2573700</v>
      </c>
      <c r="AW14" s="1410">
        <v>0</v>
      </c>
      <c r="AX14" s="1410">
        <v>3021300</v>
      </c>
      <c r="AY14" s="1410">
        <v>-10518600</v>
      </c>
      <c r="AZ14" s="1410"/>
      <c r="BA14" s="1410">
        <f t="shared" si="2"/>
        <v>1073913907</v>
      </c>
      <c r="BB14" s="1410">
        <f t="shared" si="3"/>
        <v>1073913907</v>
      </c>
      <c r="BC14" s="1410">
        <f t="shared" si="4"/>
        <v>1071004507</v>
      </c>
      <c r="BD14" s="1410">
        <f t="shared" si="5"/>
        <v>1073913907</v>
      </c>
      <c r="BE14" s="1410">
        <f t="shared" si="6"/>
        <v>1071004507</v>
      </c>
      <c r="BF14" s="1410">
        <v>366006108</v>
      </c>
      <c r="BG14" s="1410">
        <v>197460107</v>
      </c>
      <c r="BH14" s="1410">
        <v>197460107</v>
      </c>
      <c r="BI14" s="1410">
        <v>129455335</v>
      </c>
      <c r="BJ14" s="1410">
        <v>46494600</v>
      </c>
      <c r="BK14" s="1410">
        <f>12096000-16622666</f>
        <v>-4526666</v>
      </c>
      <c r="BL14" s="1410">
        <v>28568929</v>
      </c>
      <c r="BM14" s="1410">
        <v>10096000</v>
      </c>
      <c r="BN14" s="1410">
        <v>29846014</v>
      </c>
      <c r="BO14" s="1410">
        <f>140000-910058</f>
        <v>-770058</v>
      </c>
      <c r="BP14" s="1410">
        <v>2580200</v>
      </c>
      <c r="BQ14" s="1410">
        <v>136000</v>
      </c>
      <c r="BR14" s="1410">
        <v>139200</v>
      </c>
      <c r="BS14" s="1410">
        <v>0</v>
      </c>
      <c r="BT14" s="1410">
        <v>6875734</v>
      </c>
      <c r="BU14" s="1410">
        <v>0</v>
      </c>
      <c r="BV14" s="1410">
        <v>0</v>
      </c>
      <c r="BW14" s="1410">
        <v>0</v>
      </c>
      <c r="BX14" s="1410">
        <v>1604400</v>
      </c>
      <c r="BY14" s="1410">
        <v>0</v>
      </c>
      <c r="BZ14" s="1410">
        <v>0</v>
      </c>
      <c r="CA14" s="1410">
        <v>0</v>
      </c>
      <c r="CB14" s="1410">
        <v>0</v>
      </c>
      <c r="CC14" s="1410">
        <v>12617866</v>
      </c>
      <c r="CD14" s="1410">
        <v>0</v>
      </c>
      <c r="CE14" s="1410">
        <f t="shared" si="7"/>
        <v>344468584</v>
      </c>
      <c r="CF14" s="1410">
        <f t="shared" si="8"/>
        <v>344468584</v>
      </c>
      <c r="CG14" s="1410">
        <f t="shared" si="8"/>
        <v>313569184</v>
      </c>
      <c r="CH14" s="1410">
        <f t="shared" si="9"/>
        <v>344468584</v>
      </c>
      <c r="CI14" s="1410">
        <f t="shared" si="9"/>
        <v>313569184</v>
      </c>
      <c r="CJ14" s="1410">
        <v>451167707</v>
      </c>
      <c r="CK14" s="1410">
        <v>106914766</v>
      </c>
      <c r="CL14" s="1410">
        <v>106914766</v>
      </c>
      <c r="CM14" s="1410">
        <v>192616478</v>
      </c>
      <c r="CN14" s="1410">
        <v>192616478</v>
      </c>
      <c r="CO14" s="1410">
        <v>34274580</v>
      </c>
      <c r="CP14" s="1410">
        <v>34274580</v>
      </c>
      <c r="CQ14" s="1410">
        <v>75172930</v>
      </c>
      <c r="CR14" s="1410"/>
      <c r="CS14" s="1410">
        <v>34492953</v>
      </c>
      <c r="CT14" s="1410"/>
      <c r="CU14" s="1410">
        <v>7696000</v>
      </c>
      <c r="CV14" s="1410"/>
      <c r="CW14" s="1410"/>
      <c r="CX14" s="1410"/>
      <c r="CY14" s="1410"/>
      <c r="CZ14" s="1410"/>
      <c r="DA14" s="1410"/>
      <c r="DB14" s="1410"/>
      <c r="DC14" s="1410"/>
      <c r="DD14" s="1410"/>
      <c r="DE14" s="1410"/>
      <c r="DF14" s="1410"/>
      <c r="DG14" s="1410"/>
      <c r="DH14" s="1410"/>
      <c r="DI14" s="1410">
        <f t="shared" si="11"/>
        <v>451167707</v>
      </c>
      <c r="DJ14" s="1410">
        <f t="shared" si="12"/>
        <v>333805824</v>
      </c>
      <c r="DK14" s="1410">
        <f t="shared" si="13"/>
        <v>333805824</v>
      </c>
      <c r="DL14" s="1410">
        <f t="shared" si="14"/>
        <v>451167707</v>
      </c>
      <c r="DM14" s="1410">
        <f t="shared" si="15"/>
        <v>333805824</v>
      </c>
      <c r="DN14" s="1410"/>
      <c r="DO14" s="759"/>
      <c r="DP14" s="759"/>
      <c r="DQ14" s="759"/>
      <c r="DR14" s="759"/>
      <c r="DS14" s="759"/>
      <c r="DT14" s="759"/>
      <c r="DU14" s="759"/>
      <c r="DV14" s="759"/>
      <c r="DW14" s="759"/>
      <c r="DX14" s="759"/>
      <c r="DY14" s="759"/>
      <c r="DZ14" s="759"/>
      <c r="EA14" s="759"/>
      <c r="EB14" s="759"/>
      <c r="EC14" s="759"/>
      <c r="ED14" s="759"/>
      <c r="EE14" s="759"/>
      <c r="EF14" s="759"/>
      <c r="EG14" s="759"/>
      <c r="EH14" s="759"/>
      <c r="EI14" s="759"/>
      <c r="EJ14" s="759"/>
      <c r="EK14" s="759"/>
      <c r="EL14" s="759"/>
      <c r="EM14" s="759">
        <f t="shared" si="16"/>
        <v>0</v>
      </c>
      <c r="EN14" s="759">
        <f t="shared" si="17"/>
        <v>0</v>
      </c>
      <c r="EO14" s="759">
        <f t="shared" si="18"/>
        <v>0</v>
      </c>
      <c r="EP14" s="759"/>
      <c r="EQ14" s="759">
        <v>3</v>
      </c>
      <c r="ER14" s="717">
        <f t="shared" si="10"/>
        <v>1</v>
      </c>
      <c r="ES14" s="768">
        <f t="shared" si="19"/>
        <v>1</v>
      </c>
      <c r="ET14" s="769">
        <f t="shared" si="20"/>
        <v>0.73987082590554287</v>
      </c>
      <c r="EU14" s="771">
        <f t="shared" si="21"/>
        <v>0.9807048136832256</v>
      </c>
      <c r="EV14" s="769">
        <f t="shared" ref="EV12:EV30" si="22">(AA14+BE14+CI14+DM14)/G14</f>
        <v>0.93606840095894595</v>
      </c>
      <c r="EW14" s="942"/>
      <c r="EX14" s="942"/>
      <c r="EY14" s="942"/>
      <c r="EZ14" s="942"/>
      <c r="FA14" s="942"/>
      <c r="FB14" s="956"/>
      <c r="FD14" s="8"/>
      <c r="FE14" s="8"/>
      <c r="FF14" s="8"/>
      <c r="FG14" s="8"/>
      <c r="FH14" s="8"/>
      <c r="FI14" s="8"/>
      <c r="FJ14" s="8"/>
      <c r="FK14" s="8"/>
    </row>
    <row r="15" spans="1:214" s="217" customFormat="1" ht="57.75" customHeight="1" thickBot="1" x14ac:dyDescent="0.3">
      <c r="A15" s="916"/>
      <c r="B15" s="918"/>
      <c r="C15" s="921"/>
      <c r="D15" s="921"/>
      <c r="E15" s="892"/>
      <c r="F15" s="350" t="s">
        <v>43</v>
      </c>
      <c r="G15" s="739">
        <f t="shared" si="0"/>
        <v>5.0038769999999992</v>
      </c>
      <c r="H15" s="773">
        <v>1</v>
      </c>
      <c r="I15" s="774"/>
      <c r="J15" s="774"/>
      <c r="K15" s="774">
        <v>1</v>
      </c>
      <c r="L15" s="774">
        <v>0</v>
      </c>
      <c r="M15" s="774">
        <v>1</v>
      </c>
      <c r="N15" s="774">
        <v>0.25</v>
      </c>
      <c r="O15" s="774">
        <v>1</v>
      </c>
      <c r="P15" s="774">
        <v>0.46</v>
      </c>
      <c r="Q15" s="774">
        <v>1</v>
      </c>
      <c r="R15" s="799">
        <v>0.65</v>
      </c>
      <c r="S15" s="774">
        <v>1</v>
      </c>
      <c r="T15" s="774">
        <v>0.85</v>
      </c>
      <c r="U15" s="774">
        <v>1</v>
      </c>
      <c r="V15" s="774">
        <v>1</v>
      </c>
      <c r="W15" s="799">
        <f>K15</f>
        <v>1</v>
      </c>
      <c r="X15" s="799">
        <f t="shared" si="1"/>
        <v>1</v>
      </c>
      <c r="Y15" s="799">
        <f t="shared" si="1"/>
        <v>1</v>
      </c>
      <c r="Z15" s="774">
        <v>1</v>
      </c>
      <c r="AA15" s="774">
        <f>AA10+AA13</f>
        <v>1</v>
      </c>
      <c r="AB15" s="774">
        <f t="shared" ref="AB15:CM15" si="23">AB10+AB13</f>
        <v>1</v>
      </c>
      <c r="AC15" s="774">
        <f t="shared" si="23"/>
        <v>9.1999999999999998E-2</v>
      </c>
      <c r="AD15" s="774">
        <f t="shared" si="23"/>
        <v>9.1999999999999998E-2</v>
      </c>
      <c r="AE15" s="774">
        <f t="shared" si="23"/>
        <v>9.8000000000000004E-2</v>
      </c>
      <c r="AF15" s="774">
        <f t="shared" si="23"/>
        <v>7.8000000000000014E-2</v>
      </c>
      <c r="AG15" s="774">
        <f t="shared" si="23"/>
        <v>9.0000000000000024E-2</v>
      </c>
      <c r="AH15" s="774">
        <f t="shared" si="23"/>
        <v>4.0299999999999975E-2</v>
      </c>
      <c r="AI15" s="774">
        <f t="shared" si="23"/>
        <v>5.3999999999999992E-2</v>
      </c>
      <c r="AJ15" s="774">
        <f t="shared" si="23"/>
        <v>0.10570000000000004</v>
      </c>
      <c r="AK15" s="774">
        <f t="shared" si="23"/>
        <v>8.9999999999999969E-2</v>
      </c>
      <c r="AL15" s="774">
        <f t="shared" si="23"/>
        <v>0.1039999999999999</v>
      </c>
      <c r="AM15" s="774">
        <f t="shared" si="23"/>
        <v>9.0000000000000024E-2</v>
      </c>
      <c r="AN15" s="774">
        <f t="shared" si="23"/>
        <v>9.4000000000000111E-2</v>
      </c>
      <c r="AO15" s="774">
        <f t="shared" si="23"/>
        <v>8.6000000000000021E-2</v>
      </c>
      <c r="AP15" s="774">
        <f t="shared" si="23"/>
        <v>0.08</v>
      </c>
      <c r="AQ15" s="774">
        <f t="shared" si="23"/>
        <v>0.09</v>
      </c>
      <c r="AR15" s="774">
        <f t="shared" si="23"/>
        <v>0.08</v>
      </c>
      <c r="AS15" s="774">
        <f t="shared" si="23"/>
        <v>9.0000000000000024E-2</v>
      </c>
      <c r="AT15" s="774">
        <f t="shared" si="23"/>
        <v>9.7000000000000003E-2</v>
      </c>
      <c r="AU15" s="774">
        <f t="shared" si="23"/>
        <v>8.0000000000000016E-2</v>
      </c>
      <c r="AV15" s="774">
        <f t="shared" si="23"/>
        <v>8.3199999999999996E-2</v>
      </c>
      <c r="AW15" s="774">
        <f t="shared" si="23"/>
        <v>7.0000000000000062E-2</v>
      </c>
      <c r="AX15" s="774">
        <f t="shared" si="23"/>
        <v>9.06E-2</v>
      </c>
      <c r="AY15" s="774">
        <f t="shared" si="23"/>
        <v>6.999999999999984E-2</v>
      </c>
      <c r="AZ15" s="774">
        <f t="shared" si="23"/>
        <v>0.06</v>
      </c>
      <c r="BA15" s="774">
        <f t="shared" si="23"/>
        <v>1</v>
      </c>
      <c r="BB15" s="774">
        <f t="shared" si="23"/>
        <v>1</v>
      </c>
      <c r="BC15" s="774">
        <f t="shared" si="23"/>
        <v>1.0047999999999999</v>
      </c>
      <c r="BD15" s="774">
        <f t="shared" si="23"/>
        <v>1</v>
      </c>
      <c r="BE15" s="774">
        <f t="shared" si="23"/>
        <v>1.0047999999999999</v>
      </c>
      <c r="BF15" s="774">
        <f t="shared" si="23"/>
        <v>1</v>
      </c>
      <c r="BG15" s="774">
        <f t="shared" si="23"/>
        <v>1.4999999999999999E-2</v>
      </c>
      <c r="BH15" s="774">
        <f t="shared" si="23"/>
        <v>0.02</v>
      </c>
      <c r="BI15" s="774">
        <f t="shared" si="23"/>
        <v>0.08</v>
      </c>
      <c r="BJ15" s="774">
        <f t="shared" si="23"/>
        <v>0.13</v>
      </c>
      <c r="BK15" s="774">
        <f t="shared" si="23"/>
        <v>0.09</v>
      </c>
      <c r="BL15" s="774">
        <f t="shared" si="23"/>
        <v>8.1000000000000003E-2</v>
      </c>
      <c r="BM15" s="774">
        <f t="shared" si="23"/>
        <v>0.09</v>
      </c>
      <c r="BN15" s="774">
        <f t="shared" si="23"/>
        <v>8.1000000000000003E-2</v>
      </c>
      <c r="BO15" s="774">
        <f t="shared" si="23"/>
        <v>0.09</v>
      </c>
      <c r="BP15" s="774">
        <f t="shared" si="23"/>
        <v>0.08</v>
      </c>
      <c r="BQ15" s="774">
        <f t="shared" si="23"/>
        <v>0.09</v>
      </c>
      <c r="BR15" s="774">
        <f t="shared" si="23"/>
        <v>0.11</v>
      </c>
      <c r="BS15" s="774">
        <f t="shared" si="23"/>
        <v>0.09</v>
      </c>
      <c r="BT15" s="774">
        <f t="shared" si="23"/>
        <v>8.0299999999999996E-2</v>
      </c>
      <c r="BU15" s="774">
        <f t="shared" si="23"/>
        <v>0.09</v>
      </c>
      <c r="BV15" s="774">
        <f t="shared" si="23"/>
        <v>7.8755999999999826E-2</v>
      </c>
      <c r="BW15" s="774">
        <f t="shared" si="23"/>
        <v>0.09</v>
      </c>
      <c r="BX15" s="774">
        <f t="shared" si="23"/>
        <v>0.1</v>
      </c>
      <c r="BY15" s="774">
        <f t="shared" si="23"/>
        <v>0.09</v>
      </c>
      <c r="BZ15" s="774">
        <f t="shared" si="23"/>
        <v>8.2199999999999995E-2</v>
      </c>
      <c r="CA15" s="774">
        <f t="shared" si="23"/>
        <v>0.09</v>
      </c>
      <c r="CB15" s="774">
        <f t="shared" si="23"/>
        <v>0.08</v>
      </c>
      <c r="CC15" s="774">
        <f t="shared" si="23"/>
        <v>9.5000000000000001E-2</v>
      </c>
      <c r="CD15" s="774">
        <f t="shared" si="23"/>
        <v>7.6700000000000004E-2</v>
      </c>
      <c r="CE15" s="774">
        <f t="shared" si="23"/>
        <v>0.99999999999999978</v>
      </c>
      <c r="CF15" s="774">
        <f t="shared" si="23"/>
        <v>0.99999999999999978</v>
      </c>
      <c r="CG15" s="774">
        <f t="shared" si="23"/>
        <v>0.99995599999999973</v>
      </c>
      <c r="CH15" s="774">
        <f t="shared" si="23"/>
        <v>0.99999999999999978</v>
      </c>
      <c r="CI15" s="774">
        <f t="shared" si="23"/>
        <v>0.99995599999999973</v>
      </c>
      <c r="CJ15" s="774">
        <f t="shared" si="23"/>
        <v>1</v>
      </c>
      <c r="CK15" s="729">
        <f t="shared" si="23"/>
        <v>2.7709000000000004E-2</v>
      </c>
      <c r="CL15" s="729">
        <f t="shared" si="23"/>
        <v>2.7709000000000001E-2</v>
      </c>
      <c r="CM15" s="774">
        <f t="shared" si="23"/>
        <v>0.14565199999999998</v>
      </c>
      <c r="CN15" s="774">
        <f t="shared" ref="CN15:DH15" si="24">CN10+CN13</f>
        <v>0.14565199999999998</v>
      </c>
      <c r="CO15" s="774">
        <f t="shared" si="24"/>
        <v>7.5759999999999994E-2</v>
      </c>
      <c r="CP15" s="774">
        <f t="shared" si="24"/>
        <v>7.5759999999999994E-2</v>
      </c>
      <c r="CQ15" s="774">
        <f t="shared" si="24"/>
        <v>0.1</v>
      </c>
      <c r="CR15" s="774">
        <f t="shared" si="24"/>
        <v>0</v>
      </c>
      <c r="CS15" s="774">
        <f t="shared" si="24"/>
        <v>0.1</v>
      </c>
      <c r="CT15" s="774">
        <f t="shared" si="24"/>
        <v>0</v>
      </c>
      <c r="CU15" s="774">
        <f t="shared" si="24"/>
        <v>0.1</v>
      </c>
      <c r="CV15" s="774">
        <f t="shared" si="24"/>
        <v>0</v>
      </c>
      <c r="CW15" s="774">
        <f t="shared" si="24"/>
        <v>0.1</v>
      </c>
      <c r="CX15" s="774">
        <f t="shared" si="24"/>
        <v>0</v>
      </c>
      <c r="CY15" s="774">
        <f t="shared" si="24"/>
        <v>0.09</v>
      </c>
      <c r="CZ15" s="774">
        <f t="shared" si="24"/>
        <v>0</v>
      </c>
      <c r="DA15" s="774">
        <f t="shared" si="24"/>
        <v>0.08</v>
      </c>
      <c r="DB15" s="774">
        <f t="shared" si="24"/>
        <v>0</v>
      </c>
      <c r="DC15" s="774">
        <f t="shared" si="24"/>
        <v>7.0000000000000007E-2</v>
      </c>
      <c r="DD15" s="774">
        <f t="shared" si="24"/>
        <v>0</v>
      </c>
      <c r="DE15" s="774">
        <f t="shared" si="24"/>
        <v>0.06</v>
      </c>
      <c r="DF15" s="774">
        <f t="shared" si="24"/>
        <v>0</v>
      </c>
      <c r="DG15" s="774">
        <f t="shared" si="24"/>
        <v>0.05</v>
      </c>
      <c r="DH15" s="774">
        <f t="shared" si="24"/>
        <v>0</v>
      </c>
      <c r="DI15" s="714">
        <f t="shared" si="11"/>
        <v>0.99912099999999981</v>
      </c>
      <c r="DJ15" s="714">
        <f t="shared" si="12"/>
        <v>0.24912099999999998</v>
      </c>
      <c r="DK15" s="714">
        <f t="shared" si="13"/>
        <v>0.24912099999999998</v>
      </c>
      <c r="DL15" s="714">
        <f t="shared" si="14"/>
        <v>0.99912099999999981</v>
      </c>
      <c r="DM15" s="714">
        <f t="shared" si="15"/>
        <v>0.24912099999999998</v>
      </c>
      <c r="DN15" s="760">
        <f>DN10</f>
        <v>1</v>
      </c>
      <c r="DO15" s="714"/>
      <c r="DP15" s="714"/>
      <c r="DQ15" s="714"/>
      <c r="DR15" s="714"/>
      <c r="DS15" s="714"/>
      <c r="DT15" s="714"/>
      <c r="DU15" s="714"/>
      <c r="DV15" s="714"/>
      <c r="DW15" s="714"/>
      <c r="DX15" s="714"/>
      <c r="DY15" s="714"/>
      <c r="DZ15" s="714"/>
      <c r="EA15" s="714"/>
      <c r="EB15" s="714"/>
      <c r="EC15" s="714"/>
      <c r="ED15" s="714"/>
      <c r="EE15" s="714"/>
      <c r="EF15" s="714"/>
      <c r="EG15" s="714"/>
      <c r="EH15" s="714"/>
      <c r="EI15" s="714"/>
      <c r="EJ15" s="714"/>
      <c r="EK15" s="714"/>
      <c r="EL15" s="714"/>
      <c r="EM15" s="714">
        <f t="shared" si="16"/>
        <v>0</v>
      </c>
      <c r="EN15" s="714">
        <f t="shared" si="17"/>
        <v>0</v>
      </c>
      <c r="EO15" s="714">
        <f t="shared" si="18"/>
        <v>0</v>
      </c>
      <c r="EP15" s="714"/>
      <c r="EQ15" s="714">
        <v>4</v>
      </c>
      <c r="ER15" s="731">
        <f t="shared" si="10"/>
        <v>1</v>
      </c>
      <c r="ES15" s="775">
        <f t="shared" si="19"/>
        <v>1</v>
      </c>
      <c r="ET15" s="776">
        <f t="shared" si="20"/>
        <v>0.24934017000943831</v>
      </c>
      <c r="EU15" s="777">
        <f>(AA15+BE15+CI15+DK15)/(Z15+BD15+CH15+DJ15)</f>
        <v>1.0014637805117137</v>
      </c>
      <c r="EV15" s="776">
        <f>(AA15+BE15+CI15+DM15)/5</f>
        <v>0.65077539999999989</v>
      </c>
      <c r="EW15" s="942"/>
      <c r="EX15" s="942"/>
      <c r="EY15" s="942"/>
      <c r="EZ15" s="942"/>
      <c r="FA15" s="942"/>
      <c r="FB15" s="956"/>
      <c r="FC15" s="216"/>
      <c r="FD15" s="216"/>
      <c r="FE15" s="215"/>
      <c r="FF15" s="215"/>
      <c r="FG15" s="215"/>
    </row>
    <row r="16" spans="1:214" s="218" customFormat="1" ht="52.5" customHeight="1" thickBot="1" x14ac:dyDescent="0.3">
      <c r="A16" s="916"/>
      <c r="B16" s="919"/>
      <c r="C16" s="922"/>
      <c r="D16" s="922"/>
      <c r="E16" s="924"/>
      <c r="F16" s="594" t="s">
        <v>45</v>
      </c>
      <c r="G16" s="1411">
        <f>G11+G14</f>
        <v>21978524232</v>
      </c>
      <c r="H16" s="1411">
        <f t="shared" ref="H16:BS16" si="25">H11+H14</f>
        <v>2729118190</v>
      </c>
      <c r="I16" s="1411">
        <f t="shared" si="25"/>
        <v>0</v>
      </c>
      <c r="J16" s="1411">
        <f t="shared" si="25"/>
        <v>0</v>
      </c>
      <c r="K16" s="1411">
        <f t="shared" si="25"/>
        <v>2729118190</v>
      </c>
      <c r="L16" s="1411">
        <f t="shared" si="25"/>
        <v>61765000</v>
      </c>
      <c r="M16" s="1411">
        <f t="shared" si="25"/>
        <v>2729118190</v>
      </c>
      <c r="N16" s="1411">
        <f t="shared" si="25"/>
        <v>1624576000</v>
      </c>
      <c r="O16" s="1411">
        <f t="shared" si="25"/>
        <v>2729118190</v>
      </c>
      <c r="P16" s="1411">
        <f t="shared" si="25"/>
        <v>1781560000</v>
      </c>
      <c r="Q16" s="1411">
        <f t="shared" si="25"/>
        <v>2729118190</v>
      </c>
      <c r="R16" s="1411">
        <f t="shared" si="25"/>
        <v>1796256255</v>
      </c>
      <c r="S16" s="1411">
        <f t="shared" si="25"/>
        <v>2729118190</v>
      </c>
      <c r="T16" s="1411">
        <f t="shared" si="25"/>
        <v>2025564031</v>
      </c>
      <c r="U16" s="1411">
        <f t="shared" si="25"/>
        <v>2729118190</v>
      </c>
      <c r="V16" s="1411">
        <f t="shared" si="25"/>
        <v>2693651241</v>
      </c>
      <c r="W16" s="1411">
        <f t="shared" si="25"/>
        <v>2729118190</v>
      </c>
      <c r="X16" s="1411">
        <f t="shared" si="25"/>
        <v>2729118190</v>
      </c>
      <c r="Y16" s="1411">
        <f t="shared" si="25"/>
        <v>2693651241</v>
      </c>
      <c r="Z16" s="1411">
        <f t="shared" si="25"/>
        <v>2729118190</v>
      </c>
      <c r="AA16" s="1411">
        <f t="shared" si="25"/>
        <v>2693651241</v>
      </c>
      <c r="AB16" s="1411">
        <f t="shared" si="25"/>
        <v>4884591310</v>
      </c>
      <c r="AC16" s="1411">
        <f t="shared" si="25"/>
        <v>215147433</v>
      </c>
      <c r="AD16" s="1411">
        <f t="shared" si="25"/>
        <v>215147433</v>
      </c>
      <c r="AE16" s="1411">
        <f t="shared" si="25"/>
        <v>3691468479</v>
      </c>
      <c r="AF16" s="1411">
        <f t="shared" si="25"/>
        <v>1394061479</v>
      </c>
      <c r="AG16" s="1411">
        <f t="shared" si="25"/>
        <v>536137320</v>
      </c>
      <c r="AH16" s="1411">
        <f t="shared" si="25"/>
        <v>2416319120</v>
      </c>
      <c r="AI16" s="1411">
        <f t="shared" si="25"/>
        <v>110956632</v>
      </c>
      <c r="AJ16" s="1411">
        <f t="shared" si="25"/>
        <v>350167632</v>
      </c>
      <c r="AK16" s="1411">
        <f t="shared" si="25"/>
        <v>58353633</v>
      </c>
      <c r="AL16" s="1411">
        <f t="shared" si="25"/>
        <v>54548183</v>
      </c>
      <c r="AM16" s="1411">
        <f t="shared" si="25"/>
        <v>27631517</v>
      </c>
      <c r="AN16" s="1411">
        <f t="shared" si="25"/>
        <v>171130056</v>
      </c>
      <c r="AO16" s="1411">
        <f t="shared" si="25"/>
        <v>68044493</v>
      </c>
      <c r="AP16" s="1411">
        <f t="shared" si="25"/>
        <v>11552967</v>
      </c>
      <c r="AQ16" s="1411">
        <f t="shared" si="25"/>
        <v>0</v>
      </c>
      <c r="AR16" s="1411">
        <f t="shared" si="25"/>
        <v>15550000</v>
      </c>
      <c r="AS16" s="1411">
        <f t="shared" si="25"/>
        <v>0</v>
      </c>
      <c r="AT16" s="1411">
        <f t="shared" si="25"/>
        <v>62546367</v>
      </c>
      <c r="AU16" s="1411">
        <f t="shared" si="25"/>
        <v>24324000</v>
      </c>
      <c r="AV16" s="1411">
        <f t="shared" si="25"/>
        <v>26770367</v>
      </c>
      <c r="AW16" s="1411">
        <f t="shared" si="25"/>
        <v>57295200</v>
      </c>
      <c r="AX16" s="1411">
        <f t="shared" si="25"/>
        <v>69614001</v>
      </c>
      <c r="AY16" s="1411">
        <f t="shared" si="25"/>
        <v>66799931</v>
      </c>
      <c r="AZ16" s="1411">
        <f t="shared" si="25"/>
        <v>61799866</v>
      </c>
      <c r="BA16" s="1411">
        <f t="shared" si="25"/>
        <v>4856158638</v>
      </c>
      <c r="BB16" s="1411">
        <f t="shared" si="25"/>
        <v>4856158638</v>
      </c>
      <c r="BC16" s="1411">
        <f t="shared" si="25"/>
        <v>4849207471</v>
      </c>
      <c r="BD16" s="1411">
        <f t="shared" si="25"/>
        <v>4856158638</v>
      </c>
      <c r="BE16" s="1411">
        <f t="shared" si="25"/>
        <v>4849207471</v>
      </c>
      <c r="BF16" s="1411">
        <f t="shared" si="25"/>
        <v>6262440108</v>
      </c>
      <c r="BG16" s="1411">
        <f t="shared" si="25"/>
        <v>5857175107</v>
      </c>
      <c r="BH16" s="1411">
        <f t="shared" si="25"/>
        <v>5792440107</v>
      </c>
      <c r="BI16" s="1411">
        <f t="shared" si="25"/>
        <v>152083335</v>
      </c>
      <c r="BJ16" s="1411">
        <f t="shared" si="25"/>
        <v>97274600</v>
      </c>
      <c r="BK16" s="1411">
        <f t="shared" si="25"/>
        <v>18789334</v>
      </c>
      <c r="BL16" s="1411">
        <f t="shared" si="25"/>
        <v>47277929</v>
      </c>
      <c r="BM16" s="1411">
        <f t="shared" si="25"/>
        <v>10096000</v>
      </c>
      <c r="BN16" s="1411">
        <f t="shared" si="25"/>
        <v>29846014</v>
      </c>
      <c r="BO16" s="1411">
        <f t="shared" si="25"/>
        <v>-770058</v>
      </c>
      <c r="BP16" s="1411">
        <f t="shared" si="25"/>
        <v>2580200</v>
      </c>
      <c r="BQ16" s="1411">
        <f t="shared" si="25"/>
        <v>12813000</v>
      </c>
      <c r="BR16" s="1411">
        <f t="shared" si="25"/>
        <v>34109200</v>
      </c>
      <c r="BS16" s="1411">
        <f t="shared" si="25"/>
        <v>154634000</v>
      </c>
      <c r="BT16" s="1411">
        <f t="shared" ref="BT16:DN16" si="26">BT11+BT14</f>
        <v>9785134</v>
      </c>
      <c r="BU16" s="1411">
        <f t="shared" si="26"/>
        <v>10674000</v>
      </c>
      <c r="BV16" s="1411">
        <f t="shared" si="26"/>
        <v>51152500</v>
      </c>
      <c r="BW16" s="1411">
        <f t="shared" si="26"/>
        <v>0</v>
      </c>
      <c r="BX16" s="1411">
        <f t="shared" si="26"/>
        <v>10697400</v>
      </c>
      <c r="BY16" s="1411">
        <f t="shared" si="26"/>
        <v>8982800</v>
      </c>
      <c r="BZ16" s="1411">
        <f t="shared" si="26"/>
        <v>8271767</v>
      </c>
      <c r="CA16" s="1411">
        <f t="shared" si="26"/>
        <v>453944268</v>
      </c>
      <c r="CB16" s="1411">
        <f t="shared" si="26"/>
        <v>484885996</v>
      </c>
      <c r="CC16" s="1411">
        <f t="shared" si="26"/>
        <v>57054864</v>
      </c>
      <c r="CD16" s="1411">
        <f t="shared" si="26"/>
        <v>121784966</v>
      </c>
      <c r="CE16" s="1411">
        <f t="shared" si="26"/>
        <v>6735476650</v>
      </c>
      <c r="CF16" s="1411">
        <f t="shared" si="26"/>
        <v>6735476650</v>
      </c>
      <c r="CG16" s="1411">
        <f t="shared" si="26"/>
        <v>6690105813</v>
      </c>
      <c r="CH16" s="1411">
        <f t="shared" si="26"/>
        <v>6735476650</v>
      </c>
      <c r="CI16" s="1411">
        <f t="shared" si="26"/>
        <v>6690105813</v>
      </c>
      <c r="CJ16" s="1411">
        <f t="shared" si="26"/>
        <v>4932931707</v>
      </c>
      <c r="CK16" s="1411">
        <f t="shared" si="26"/>
        <v>1475970766</v>
      </c>
      <c r="CL16" s="1411">
        <f t="shared" si="26"/>
        <v>1475970766</v>
      </c>
      <c r="CM16" s="1411">
        <f t="shared" si="26"/>
        <v>2232200478</v>
      </c>
      <c r="CN16" s="1411">
        <f t="shared" si="26"/>
        <v>2232200478</v>
      </c>
      <c r="CO16" s="1411">
        <f t="shared" si="26"/>
        <v>858881580</v>
      </c>
      <c r="CP16" s="1411">
        <f t="shared" si="26"/>
        <v>858881580</v>
      </c>
      <c r="CQ16" s="1411">
        <f t="shared" si="26"/>
        <v>208270930</v>
      </c>
      <c r="CR16" s="1411">
        <f t="shared" si="26"/>
        <v>0</v>
      </c>
      <c r="CS16" s="1411">
        <f t="shared" si="26"/>
        <v>95325953</v>
      </c>
      <c r="CT16" s="1411">
        <f t="shared" si="26"/>
        <v>0</v>
      </c>
      <c r="CU16" s="1411">
        <f t="shared" si="26"/>
        <v>7696000</v>
      </c>
      <c r="CV16" s="1411">
        <f t="shared" si="26"/>
        <v>0</v>
      </c>
      <c r="CW16" s="1411">
        <f t="shared" si="26"/>
        <v>54586000</v>
      </c>
      <c r="CX16" s="1411">
        <f t="shared" si="26"/>
        <v>0</v>
      </c>
      <c r="CY16" s="1411">
        <f t="shared" si="26"/>
        <v>0</v>
      </c>
      <c r="CZ16" s="1411">
        <f t="shared" si="26"/>
        <v>0</v>
      </c>
      <c r="DA16" s="1411">
        <f t="shared" si="26"/>
        <v>0</v>
      </c>
      <c r="DB16" s="1411">
        <f t="shared" si="26"/>
        <v>0</v>
      </c>
      <c r="DC16" s="1411">
        <f t="shared" si="26"/>
        <v>0</v>
      </c>
      <c r="DD16" s="1411">
        <f t="shared" si="26"/>
        <v>0</v>
      </c>
      <c r="DE16" s="1411">
        <f t="shared" si="26"/>
        <v>0</v>
      </c>
      <c r="DF16" s="1411">
        <f t="shared" si="26"/>
        <v>0</v>
      </c>
      <c r="DG16" s="1411">
        <f t="shared" si="26"/>
        <v>0</v>
      </c>
      <c r="DH16" s="1411">
        <f t="shared" si="26"/>
        <v>0</v>
      </c>
      <c r="DI16" s="1411">
        <f t="shared" si="26"/>
        <v>4932931707</v>
      </c>
      <c r="DJ16" s="1411">
        <f t="shared" si="26"/>
        <v>4567052824</v>
      </c>
      <c r="DK16" s="1411">
        <f t="shared" si="26"/>
        <v>4567052824</v>
      </c>
      <c r="DL16" s="1411">
        <f t="shared" si="26"/>
        <v>4932931707</v>
      </c>
      <c r="DM16" s="1411">
        <f t="shared" si="26"/>
        <v>4567052824</v>
      </c>
      <c r="DN16" s="1411">
        <f t="shared" si="26"/>
        <v>2812628000</v>
      </c>
      <c r="DO16" s="785"/>
      <c r="DP16" s="785"/>
      <c r="DQ16" s="785"/>
      <c r="DR16" s="785"/>
      <c r="DS16" s="785"/>
      <c r="DT16" s="785"/>
      <c r="DU16" s="785"/>
      <c r="DV16" s="785"/>
      <c r="DW16" s="785"/>
      <c r="DX16" s="785"/>
      <c r="DY16" s="785"/>
      <c r="DZ16" s="785"/>
      <c r="EA16" s="785"/>
      <c r="EB16" s="785"/>
      <c r="EC16" s="785"/>
      <c r="ED16" s="785"/>
      <c r="EE16" s="785"/>
      <c r="EF16" s="785"/>
      <c r="EG16" s="785"/>
      <c r="EH16" s="785"/>
      <c r="EI16" s="785"/>
      <c r="EJ16" s="785"/>
      <c r="EK16" s="785"/>
      <c r="EL16" s="785"/>
      <c r="EM16" s="785">
        <f t="shared" si="16"/>
        <v>0</v>
      </c>
      <c r="EN16" s="785">
        <f t="shared" si="17"/>
        <v>0</v>
      </c>
      <c r="EO16" s="785">
        <f t="shared" si="18"/>
        <v>0</v>
      </c>
      <c r="EP16" s="785"/>
      <c r="EQ16" s="785">
        <v>5</v>
      </c>
      <c r="ER16" s="736">
        <f t="shared" si="10"/>
        <v>1</v>
      </c>
      <c r="ES16" s="786">
        <f t="shared" si="19"/>
        <v>1</v>
      </c>
      <c r="ET16" s="787">
        <f t="shared" si="20"/>
        <v>0.92582932326413414</v>
      </c>
      <c r="EU16" s="788">
        <f t="shared" si="21"/>
        <v>0.99535208315903234</v>
      </c>
      <c r="EV16" s="789">
        <f t="shared" si="22"/>
        <v>0.85538124173177199</v>
      </c>
      <c r="EW16" s="957"/>
      <c r="EX16" s="942"/>
      <c r="EY16" s="942"/>
      <c r="EZ16" s="942"/>
      <c r="FA16" s="942"/>
      <c r="FB16" s="956"/>
      <c r="FE16" s="215"/>
      <c r="FF16" s="215"/>
      <c r="FG16" s="215"/>
    </row>
    <row r="17" spans="1:214" s="212" customFormat="1" ht="39" customHeight="1" x14ac:dyDescent="0.25">
      <c r="A17" s="903" t="s">
        <v>379</v>
      </c>
      <c r="B17" s="906">
        <v>2</v>
      </c>
      <c r="C17" s="909" t="s">
        <v>380</v>
      </c>
      <c r="D17" s="912" t="s">
        <v>381</v>
      </c>
      <c r="E17" s="913">
        <v>290</v>
      </c>
      <c r="F17" s="271" t="s">
        <v>41</v>
      </c>
      <c r="G17" s="727">
        <f>AA17+BE17+CI17+DL17+DN17</f>
        <v>98.625880799142408</v>
      </c>
      <c r="H17" s="778">
        <v>12.5</v>
      </c>
      <c r="I17" s="779"/>
      <c r="J17" s="779"/>
      <c r="K17" s="779">
        <v>12.5</v>
      </c>
      <c r="L17" s="780">
        <v>0</v>
      </c>
      <c r="M17" s="779">
        <v>12.5</v>
      </c>
      <c r="N17" s="780">
        <v>2.5</v>
      </c>
      <c r="O17" s="779">
        <v>12.5</v>
      </c>
      <c r="P17" s="780">
        <v>5</v>
      </c>
      <c r="Q17" s="779">
        <v>12.5</v>
      </c>
      <c r="R17" s="780">
        <v>7.5</v>
      </c>
      <c r="S17" s="780">
        <v>12.5</v>
      </c>
      <c r="T17" s="670">
        <v>9.9</v>
      </c>
      <c r="U17" s="780">
        <v>12.5</v>
      </c>
      <c r="V17" s="780">
        <v>11.78</v>
      </c>
      <c r="W17" s="764">
        <v>12.5</v>
      </c>
      <c r="X17" s="764">
        <v>12.5</v>
      </c>
      <c r="Y17" s="764">
        <v>11.8</v>
      </c>
      <c r="Z17" s="780">
        <v>12.5</v>
      </c>
      <c r="AA17" s="781">
        <v>11.78</v>
      </c>
      <c r="AB17" s="764">
        <v>25</v>
      </c>
      <c r="AC17" s="781">
        <v>2.08</v>
      </c>
      <c r="AD17" s="781">
        <v>0</v>
      </c>
      <c r="AE17" s="781">
        <v>2.08</v>
      </c>
      <c r="AF17" s="781">
        <v>4.16</v>
      </c>
      <c r="AG17" s="781">
        <v>2.08</v>
      </c>
      <c r="AH17" s="781">
        <v>2.08</v>
      </c>
      <c r="AI17" s="781">
        <v>2.08</v>
      </c>
      <c r="AJ17" s="781">
        <v>1.36</v>
      </c>
      <c r="AK17" s="781">
        <v>2.0840000000000001</v>
      </c>
      <c r="AL17" s="781">
        <v>1.3</v>
      </c>
      <c r="AM17" s="781">
        <v>2.08</v>
      </c>
      <c r="AN17" s="781">
        <v>2.5</v>
      </c>
      <c r="AO17" s="781">
        <v>2.08</v>
      </c>
      <c r="AP17" s="781">
        <v>1.73</v>
      </c>
      <c r="AQ17" s="781">
        <v>2.08</v>
      </c>
      <c r="AR17" s="781">
        <v>2.14</v>
      </c>
      <c r="AS17" s="781">
        <v>2.08</v>
      </c>
      <c r="AT17" s="781">
        <v>1.78</v>
      </c>
      <c r="AU17" s="781">
        <v>2.08</v>
      </c>
      <c r="AV17" s="781">
        <v>2.4765306122448969</v>
      </c>
      <c r="AW17" s="781">
        <v>2.08</v>
      </c>
      <c r="AX17" s="781">
        <v>2.69</v>
      </c>
      <c r="AY17" s="781">
        <v>2.12</v>
      </c>
      <c r="AZ17" s="781">
        <v>2.6</v>
      </c>
      <c r="BA17" s="763">
        <f t="shared" si="2"/>
        <v>25.003999999999994</v>
      </c>
      <c r="BB17" s="763">
        <f t="shared" si="3"/>
        <v>25.003999999999994</v>
      </c>
      <c r="BC17" s="763">
        <f t="shared" si="4"/>
        <v>24.8165306122449</v>
      </c>
      <c r="BD17" s="763">
        <f t="shared" si="5"/>
        <v>25.003999999999994</v>
      </c>
      <c r="BE17" s="763">
        <f t="shared" si="6"/>
        <v>24.8165306122449</v>
      </c>
      <c r="BF17" s="764">
        <v>25</v>
      </c>
      <c r="BG17" s="763">
        <v>0</v>
      </c>
      <c r="BH17" s="763">
        <v>0</v>
      </c>
      <c r="BI17" s="763">
        <v>2.4</v>
      </c>
      <c r="BJ17" s="733">
        <v>1.96</v>
      </c>
      <c r="BK17" s="763">
        <v>2.4</v>
      </c>
      <c r="BL17" s="763">
        <v>2.76</v>
      </c>
      <c r="BM17" s="763">
        <v>2.4</v>
      </c>
      <c r="BN17" s="763">
        <v>2.48</v>
      </c>
      <c r="BO17" s="763">
        <v>2.4</v>
      </c>
      <c r="BP17" s="763">
        <v>2.4</v>
      </c>
      <c r="BQ17" s="763">
        <v>2.4</v>
      </c>
      <c r="BR17" s="763">
        <v>2.4</v>
      </c>
      <c r="BS17" s="763">
        <v>2.4</v>
      </c>
      <c r="BT17" s="763">
        <v>2.4</v>
      </c>
      <c r="BU17" s="763">
        <v>2.4</v>
      </c>
      <c r="BV17" s="763">
        <v>0.27692307692307688</v>
      </c>
      <c r="BW17" s="763">
        <v>2.4</v>
      </c>
      <c r="BX17" s="763">
        <v>1.9634271099744245</v>
      </c>
      <c r="BY17" s="763">
        <v>2.4</v>
      </c>
      <c r="BZ17" s="763">
        <v>2.4</v>
      </c>
      <c r="CA17" s="763">
        <v>2.4</v>
      </c>
      <c r="CB17" s="763">
        <v>3</v>
      </c>
      <c r="CC17" s="763">
        <v>1</v>
      </c>
      <c r="CD17" s="763">
        <v>2.4889999999999999</v>
      </c>
      <c r="CE17" s="763">
        <f t="shared" si="7"/>
        <v>24.999999999999996</v>
      </c>
      <c r="CF17" s="763">
        <f t="shared" si="8"/>
        <v>24.999999999999996</v>
      </c>
      <c r="CG17" s="763">
        <f>BH17+BJ17+BL17+BN17+BP17+BR17+BT17+BV17+BX17+BZ17+CB17+CD17</f>
        <v>24.529350186897503</v>
      </c>
      <c r="CH17" s="763">
        <f t="shared" si="9"/>
        <v>24.999999999999996</v>
      </c>
      <c r="CI17" s="763">
        <f t="shared" si="9"/>
        <v>24.529350186897503</v>
      </c>
      <c r="CJ17" s="764">
        <v>25</v>
      </c>
      <c r="CK17" s="763">
        <v>0</v>
      </c>
      <c r="CL17" s="812">
        <v>0</v>
      </c>
      <c r="CM17" s="763">
        <v>0</v>
      </c>
      <c r="CN17" s="778">
        <v>0</v>
      </c>
      <c r="CO17" s="763">
        <v>2.5</v>
      </c>
      <c r="CP17" s="763">
        <v>1.28</v>
      </c>
      <c r="CQ17" s="778">
        <v>2.5</v>
      </c>
      <c r="CR17" s="763"/>
      <c r="CS17" s="778">
        <v>2.5</v>
      </c>
      <c r="CT17" s="778"/>
      <c r="CU17" s="778">
        <v>2.5</v>
      </c>
      <c r="CV17" s="778"/>
      <c r="CW17" s="778">
        <v>2.5</v>
      </c>
      <c r="CX17" s="778"/>
      <c r="CY17" s="778">
        <v>2.5</v>
      </c>
      <c r="CZ17" s="778"/>
      <c r="DA17" s="778">
        <v>2.5</v>
      </c>
      <c r="DB17" s="763"/>
      <c r="DC17" s="778">
        <v>2.5</v>
      </c>
      <c r="DD17" s="763"/>
      <c r="DE17" s="778">
        <v>2.5</v>
      </c>
      <c r="DF17" s="763"/>
      <c r="DG17" s="778">
        <v>2.5</v>
      </c>
      <c r="DH17" s="763"/>
      <c r="DI17" s="763">
        <f t="shared" si="11"/>
        <v>25</v>
      </c>
      <c r="DJ17" s="763">
        <f t="shared" si="12"/>
        <v>2.5</v>
      </c>
      <c r="DK17" s="763">
        <f t="shared" si="13"/>
        <v>1.28</v>
      </c>
      <c r="DL17" s="763">
        <f t="shared" si="14"/>
        <v>25</v>
      </c>
      <c r="DM17" s="763">
        <f t="shared" si="15"/>
        <v>1.28</v>
      </c>
      <c r="DN17" s="763">
        <v>12.5</v>
      </c>
      <c r="DO17" s="763"/>
      <c r="DP17" s="763"/>
      <c r="DQ17" s="763"/>
      <c r="DR17" s="763"/>
      <c r="DS17" s="763"/>
      <c r="DT17" s="763"/>
      <c r="DU17" s="763"/>
      <c r="DV17" s="763"/>
      <c r="DW17" s="763"/>
      <c r="DX17" s="763"/>
      <c r="DY17" s="763"/>
      <c r="DZ17" s="763"/>
      <c r="EA17" s="763"/>
      <c r="EB17" s="763"/>
      <c r="EC17" s="763"/>
      <c r="ED17" s="763"/>
      <c r="EE17" s="763"/>
      <c r="EF17" s="763"/>
      <c r="EG17" s="763"/>
      <c r="EH17" s="763"/>
      <c r="EI17" s="763"/>
      <c r="EJ17" s="763"/>
      <c r="EK17" s="763"/>
      <c r="EL17" s="763"/>
      <c r="EM17" s="763">
        <f t="shared" si="16"/>
        <v>0</v>
      </c>
      <c r="EN17" s="763">
        <f t="shared" si="17"/>
        <v>0</v>
      </c>
      <c r="EO17" s="763">
        <f t="shared" si="18"/>
        <v>0</v>
      </c>
      <c r="EP17" s="763"/>
      <c r="EQ17" s="763">
        <v>6</v>
      </c>
      <c r="ER17" s="713">
        <f t="shared" si="10"/>
        <v>0.51200000000000001</v>
      </c>
      <c r="ES17" s="782">
        <f t="shared" si="19"/>
        <v>0.51200000000000001</v>
      </c>
      <c r="ET17" s="783">
        <f t="shared" si="20"/>
        <v>5.1200000000000002E-2</v>
      </c>
      <c r="EU17" s="784">
        <f t="shared" si="21"/>
        <v>0.96003139497788459</v>
      </c>
      <c r="EV17" s="783">
        <f t="shared" si="22"/>
        <v>0.63275359665720776</v>
      </c>
      <c r="EW17" s="942" t="s">
        <v>550</v>
      </c>
      <c r="EX17" s="943" t="s">
        <v>551</v>
      </c>
      <c r="EY17" s="943" t="s">
        <v>552</v>
      </c>
      <c r="EZ17" s="943" t="s">
        <v>391</v>
      </c>
      <c r="FA17" s="943" t="s">
        <v>532</v>
      </c>
      <c r="FB17" s="956"/>
      <c r="FC17" s="279"/>
      <c r="FD17" s="279"/>
      <c r="FE17" s="279"/>
      <c r="FF17" s="279"/>
      <c r="FG17" s="279"/>
      <c r="FH17" s="279"/>
      <c r="FI17" s="279"/>
      <c r="FJ17" s="279"/>
      <c r="FK17" s="279"/>
      <c r="FL17" s="279"/>
      <c r="FM17" s="279"/>
      <c r="FN17" s="279"/>
      <c r="FO17" s="279"/>
      <c r="FP17" s="279"/>
      <c r="FQ17" s="279"/>
      <c r="FR17" s="279"/>
      <c r="FS17" s="279"/>
      <c r="FT17" s="279"/>
      <c r="FU17" s="279"/>
      <c r="FV17" s="279"/>
      <c r="FW17" s="279"/>
      <c r="FX17" s="279"/>
      <c r="FY17" s="279"/>
      <c r="FZ17" s="279"/>
      <c r="GA17" s="279"/>
      <c r="GB17" s="279"/>
      <c r="GC17" s="279"/>
      <c r="GD17" s="279"/>
      <c r="GE17" s="279"/>
      <c r="GF17" s="279"/>
      <c r="GG17" s="279"/>
      <c r="GH17" s="279"/>
      <c r="GI17" s="279"/>
      <c r="GJ17" s="279"/>
      <c r="GK17" s="279"/>
      <c r="GL17" s="279"/>
      <c r="GM17" s="279"/>
      <c r="GN17" s="279"/>
      <c r="GO17" s="279"/>
      <c r="GP17" s="279"/>
      <c r="GQ17" s="279"/>
      <c r="GR17" s="279"/>
      <c r="GS17" s="279"/>
      <c r="GT17" s="279"/>
      <c r="GU17" s="279"/>
      <c r="GV17" s="279"/>
      <c r="GW17" s="279"/>
      <c r="GX17" s="279"/>
      <c r="GY17" s="279"/>
      <c r="GZ17" s="279"/>
      <c r="HA17" s="279"/>
      <c r="HB17" s="279"/>
      <c r="HC17" s="279"/>
      <c r="HD17" s="279"/>
      <c r="HE17" s="279"/>
      <c r="HF17" s="279"/>
    </row>
    <row r="18" spans="1:214" s="209" customFormat="1" ht="39" customHeight="1" x14ac:dyDescent="0.25">
      <c r="A18" s="904"/>
      <c r="B18" s="907"/>
      <c r="C18" s="910"/>
      <c r="D18" s="892"/>
      <c r="E18" s="914"/>
      <c r="F18" s="272" t="s">
        <v>3</v>
      </c>
      <c r="G18" s="1410">
        <f t="shared" ref="G18" si="27">AA18+BE18+CI18+DL18+DN18</f>
        <v>1496740966</v>
      </c>
      <c r="H18" s="1410">
        <v>200000000</v>
      </c>
      <c r="I18" s="1410"/>
      <c r="J18" s="1410"/>
      <c r="K18" s="1410">
        <v>200000000</v>
      </c>
      <c r="L18" s="1410">
        <v>0</v>
      </c>
      <c r="M18" s="1410">
        <v>200000000</v>
      </c>
      <c r="N18" s="1410">
        <v>114652000</v>
      </c>
      <c r="O18" s="1410">
        <v>200000000</v>
      </c>
      <c r="P18" s="1410">
        <v>143692000</v>
      </c>
      <c r="Q18" s="1410">
        <v>200000000</v>
      </c>
      <c r="R18" s="1410">
        <v>143692000</v>
      </c>
      <c r="S18" s="1410">
        <v>200000000</v>
      </c>
      <c r="T18" s="1410">
        <v>143692000</v>
      </c>
      <c r="U18" s="1410">
        <v>200000000</v>
      </c>
      <c r="V18" s="1410">
        <v>198796000</v>
      </c>
      <c r="W18" s="1410">
        <v>200000000</v>
      </c>
      <c r="X18" s="1410">
        <v>200000000</v>
      </c>
      <c r="Y18" s="1410">
        <v>198796000</v>
      </c>
      <c r="Z18" s="1410">
        <v>200000000</v>
      </c>
      <c r="AA18" s="1410">
        <v>198796000</v>
      </c>
      <c r="AB18" s="1410">
        <v>254951000</v>
      </c>
      <c r="AC18" s="1410">
        <v>0</v>
      </c>
      <c r="AD18" s="1410">
        <v>0</v>
      </c>
      <c r="AE18" s="1410">
        <v>66080000</v>
      </c>
      <c r="AF18" s="1410">
        <v>66080000</v>
      </c>
      <c r="AG18" s="1410">
        <v>187449000</v>
      </c>
      <c r="AH18" s="1410">
        <v>187449000</v>
      </c>
      <c r="AI18" s="1410">
        <v>0</v>
      </c>
      <c r="AJ18" s="1410">
        <v>0</v>
      </c>
      <c r="AK18" s="1410">
        <v>0</v>
      </c>
      <c r="AL18" s="1410">
        <v>0</v>
      </c>
      <c r="AM18" s="1410">
        <v>0</v>
      </c>
      <c r="AN18" s="1410">
        <v>0</v>
      </c>
      <c r="AO18" s="1410"/>
      <c r="AP18" s="1410"/>
      <c r="AQ18" s="1410">
        <v>0</v>
      </c>
      <c r="AR18" s="1410">
        <v>0</v>
      </c>
      <c r="AS18" s="1410"/>
      <c r="AT18" s="1410">
        <v>0</v>
      </c>
      <c r="AU18" s="1410">
        <v>0</v>
      </c>
      <c r="AV18" s="1410">
        <v>0</v>
      </c>
      <c r="AW18" s="1410">
        <v>32353269</v>
      </c>
      <c r="AX18" s="1410">
        <v>29912733</v>
      </c>
      <c r="AY18" s="1410"/>
      <c r="AZ18" s="1410">
        <v>2440533</v>
      </c>
      <c r="BA18" s="1410">
        <f t="shared" si="2"/>
        <v>285882269</v>
      </c>
      <c r="BB18" s="1410">
        <f t="shared" si="3"/>
        <v>285882269</v>
      </c>
      <c r="BC18" s="1410">
        <f t="shared" si="4"/>
        <v>285882266</v>
      </c>
      <c r="BD18" s="1410">
        <f t="shared" si="5"/>
        <v>285882269</v>
      </c>
      <c r="BE18" s="1410">
        <f t="shared" si="6"/>
        <v>285882266</v>
      </c>
      <c r="BF18" s="1410">
        <v>414984000</v>
      </c>
      <c r="BG18" s="1410">
        <v>378669000</v>
      </c>
      <c r="BH18" s="1410">
        <v>378669000</v>
      </c>
      <c r="BI18" s="1410">
        <v>0</v>
      </c>
      <c r="BJ18" s="1410">
        <v>0</v>
      </c>
      <c r="BK18" s="1410">
        <v>0</v>
      </c>
      <c r="BL18" s="1410">
        <v>0</v>
      </c>
      <c r="BM18" s="1410">
        <v>0</v>
      </c>
      <c r="BN18" s="1410">
        <v>0</v>
      </c>
      <c r="BO18" s="1410">
        <v>0</v>
      </c>
      <c r="BP18" s="1410">
        <v>0</v>
      </c>
      <c r="BQ18" s="1410">
        <v>0</v>
      </c>
      <c r="BR18" s="1410">
        <v>0</v>
      </c>
      <c r="BS18" s="1410">
        <v>0</v>
      </c>
      <c r="BT18" s="1410">
        <v>0</v>
      </c>
      <c r="BU18" s="1410">
        <v>0</v>
      </c>
      <c r="BV18" s="1410">
        <v>2571800</v>
      </c>
      <c r="BW18" s="1410">
        <v>0</v>
      </c>
      <c r="BX18" s="1410">
        <v>0</v>
      </c>
      <c r="BY18" s="1410">
        <v>19497000</v>
      </c>
      <c r="BZ18" s="1410">
        <v>13752000</v>
      </c>
      <c r="CA18" s="1410">
        <f>5600400+4559100</f>
        <v>10159500</v>
      </c>
      <c r="CB18" s="1410">
        <v>11345400</v>
      </c>
      <c r="CC18" s="1410">
        <v>12104500</v>
      </c>
      <c r="CD18" s="1410">
        <v>12104500</v>
      </c>
      <c r="CE18" s="1410">
        <f t="shared" si="7"/>
        <v>420430000</v>
      </c>
      <c r="CF18" s="1410">
        <f t="shared" si="8"/>
        <v>420430000</v>
      </c>
      <c r="CG18" s="1410">
        <f t="shared" si="8"/>
        <v>418442700</v>
      </c>
      <c r="CH18" s="1410">
        <f t="shared" si="9"/>
        <v>420430000</v>
      </c>
      <c r="CI18" s="1410">
        <f t="shared" si="9"/>
        <v>418442700</v>
      </c>
      <c r="CJ18" s="1410">
        <v>335366000</v>
      </c>
      <c r="CK18" s="1410">
        <v>0</v>
      </c>
      <c r="CL18" s="1410">
        <v>0</v>
      </c>
      <c r="CM18" s="1410">
        <v>171232000</v>
      </c>
      <c r="CN18" s="1410">
        <v>171232000</v>
      </c>
      <c r="CO18" s="1410">
        <v>134851000</v>
      </c>
      <c r="CP18" s="1410">
        <v>134851000</v>
      </c>
      <c r="CQ18" s="1410">
        <v>22045000</v>
      </c>
      <c r="CR18" s="1410"/>
      <c r="CS18" s="1410">
        <v>0</v>
      </c>
      <c r="CT18" s="1410"/>
      <c r="CU18" s="1410">
        <v>0</v>
      </c>
      <c r="CV18" s="1410"/>
      <c r="CW18" s="1410">
        <v>0</v>
      </c>
      <c r="CX18" s="1410"/>
      <c r="CY18" s="1410">
        <v>0</v>
      </c>
      <c r="CZ18" s="1410"/>
      <c r="DA18" s="1410">
        <v>0</v>
      </c>
      <c r="DB18" s="1410"/>
      <c r="DC18" s="1410">
        <v>0</v>
      </c>
      <c r="DD18" s="1410"/>
      <c r="DE18" s="1410">
        <v>0</v>
      </c>
      <c r="DF18" s="1410"/>
      <c r="DG18" s="1410">
        <v>7238000</v>
      </c>
      <c r="DH18" s="1410"/>
      <c r="DI18" s="1410">
        <f t="shared" si="11"/>
        <v>335366000</v>
      </c>
      <c r="DJ18" s="1410">
        <f t="shared" si="12"/>
        <v>306083000</v>
      </c>
      <c r="DK18" s="1410">
        <f t="shared" si="13"/>
        <v>306083000</v>
      </c>
      <c r="DL18" s="1410">
        <f t="shared" si="14"/>
        <v>335366000</v>
      </c>
      <c r="DM18" s="1410">
        <f t="shared" si="15"/>
        <v>306083000</v>
      </c>
      <c r="DN18" s="1410">
        <v>258254000</v>
      </c>
      <c r="DO18" s="759"/>
      <c r="DP18" s="759"/>
      <c r="DQ18" s="759"/>
      <c r="DR18" s="759"/>
      <c r="DS18" s="759"/>
      <c r="DT18" s="759"/>
      <c r="DU18" s="759"/>
      <c r="DV18" s="759"/>
      <c r="DW18" s="759"/>
      <c r="DX18" s="759"/>
      <c r="DY18" s="759"/>
      <c r="DZ18" s="759"/>
      <c r="EA18" s="759"/>
      <c r="EB18" s="759"/>
      <c r="EC18" s="759"/>
      <c r="ED18" s="759"/>
      <c r="EE18" s="759"/>
      <c r="EF18" s="759"/>
      <c r="EG18" s="759"/>
      <c r="EH18" s="759"/>
      <c r="EI18" s="759"/>
      <c r="EJ18" s="759"/>
      <c r="EK18" s="759"/>
      <c r="EL18" s="759"/>
      <c r="EM18" s="759">
        <f t="shared" si="16"/>
        <v>0</v>
      </c>
      <c r="EN18" s="759">
        <f t="shared" si="17"/>
        <v>0</v>
      </c>
      <c r="EO18" s="759">
        <f t="shared" si="18"/>
        <v>0</v>
      </c>
      <c r="EP18" s="759"/>
      <c r="EQ18" s="759">
        <v>7</v>
      </c>
      <c r="ER18" s="717">
        <f t="shared" si="10"/>
        <v>1</v>
      </c>
      <c r="ES18" s="768">
        <f t="shared" si="19"/>
        <v>1</v>
      </c>
      <c r="ET18" s="769">
        <f t="shared" si="20"/>
        <v>0.91268345628358272</v>
      </c>
      <c r="EU18" s="771">
        <f t="shared" si="21"/>
        <v>0.99736777016407174</v>
      </c>
      <c r="EV18" s="769">
        <f t="shared" si="22"/>
        <v>0.80789127408703532</v>
      </c>
      <c r="EW18" s="942"/>
      <c r="EX18" s="943"/>
      <c r="EY18" s="943"/>
      <c r="EZ18" s="943"/>
      <c r="FA18" s="943"/>
      <c r="FB18" s="956"/>
    </row>
    <row r="19" spans="1:214" s="209" customFormat="1" ht="39" customHeight="1" x14ac:dyDescent="0.25">
      <c r="A19" s="904"/>
      <c r="B19" s="907"/>
      <c r="C19" s="910"/>
      <c r="D19" s="892"/>
      <c r="E19" s="914"/>
      <c r="F19" s="273" t="s">
        <v>392</v>
      </c>
      <c r="G19" s="1410"/>
      <c r="H19" s="1410"/>
      <c r="I19" s="1410"/>
      <c r="J19" s="1410"/>
      <c r="K19" s="1410"/>
      <c r="L19" s="1410"/>
      <c r="M19" s="1410"/>
      <c r="N19" s="1410"/>
      <c r="O19" s="1410"/>
      <c r="P19" s="1410"/>
      <c r="Q19" s="1410"/>
      <c r="R19" s="1410"/>
      <c r="S19" s="1410"/>
      <c r="T19" s="1410"/>
      <c r="U19" s="1410"/>
      <c r="V19" s="1410"/>
      <c r="W19" s="1410"/>
      <c r="X19" s="1410"/>
      <c r="Y19" s="1410"/>
      <c r="Z19" s="1410"/>
      <c r="AA19" s="1410"/>
      <c r="AB19" s="1410"/>
      <c r="AC19" s="1410">
        <v>0</v>
      </c>
      <c r="AD19" s="1410">
        <v>0</v>
      </c>
      <c r="AE19" s="1410">
        <v>0</v>
      </c>
      <c r="AF19" s="1410">
        <v>0</v>
      </c>
      <c r="AG19" s="1410">
        <v>2538667</v>
      </c>
      <c r="AH19" s="1410">
        <v>2538667</v>
      </c>
      <c r="AI19" s="1410">
        <v>24861667</v>
      </c>
      <c r="AJ19" s="1410">
        <v>24861667</v>
      </c>
      <c r="AK19" s="1410">
        <v>20653000</v>
      </c>
      <c r="AL19" s="1410">
        <v>20653000</v>
      </c>
      <c r="AM19" s="1410">
        <v>20653000</v>
      </c>
      <c r="AN19" s="1410">
        <v>20653000</v>
      </c>
      <c r="AO19" s="1410">
        <v>47115800</v>
      </c>
      <c r="AP19" s="1410">
        <v>38391800</v>
      </c>
      <c r="AQ19" s="1410">
        <v>29377000</v>
      </c>
      <c r="AR19" s="1410">
        <v>38101000</v>
      </c>
      <c r="AS19" s="1410">
        <v>29377000</v>
      </c>
      <c r="AT19" s="1410">
        <v>29377000</v>
      </c>
      <c r="AU19" s="1410">
        <v>29377000</v>
      </c>
      <c r="AV19" s="1410">
        <v>29377000</v>
      </c>
      <c r="AW19" s="1410">
        <v>29377000</v>
      </c>
      <c r="AX19" s="1410">
        <v>29377000</v>
      </c>
      <c r="AY19" s="1410">
        <v>52552135</v>
      </c>
      <c r="AZ19" s="1410">
        <v>35774600</v>
      </c>
      <c r="BA19" s="1410">
        <f t="shared" si="2"/>
        <v>285882269</v>
      </c>
      <c r="BB19" s="1410">
        <f t="shared" si="3"/>
        <v>285882269</v>
      </c>
      <c r="BC19" s="1410">
        <f t="shared" si="4"/>
        <v>269104734</v>
      </c>
      <c r="BD19" s="1410">
        <f t="shared" si="5"/>
        <v>285882269</v>
      </c>
      <c r="BE19" s="1410">
        <f t="shared" si="6"/>
        <v>269104734</v>
      </c>
      <c r="BF19" s="1410">
        <v>415028000</v>
      </c>
      <c r="BG19" s="1410">
        <v>0</v>
      </c>
      <c r="BH19" s="1410">
        <v>0</v>
      </c>
      <c r="BI19" s="1410">
        <v>818300</v>
      </c>
      <c r="BJ19" s="1410">
        <v>1895300</v>
      </c>
      <c r="BK19" s="1410">
        <v>39950000</v>
      </c>
      <c r="BL19" s="1410">
        <v>37021400</v>
      </c>
      <c r="BM19" s="1410">
        <v>39950000</v>
      </c>
      <c r="BN19" s="1410">
        <v>32871000</v>
      </c>
      <c r="BO19" s="1410">
        <v>39950000</v>
      </c>
      <c r="BP19" s="1410">
        <f>118816700-BN19-BL19-BJ19-BH19</f>
        <v>47029000</v>
      </c>
      <c r="BQ19" s="1410">
        <v>39950000</v>
      </c>
      <c r="BR19" s="1410">
        <v>39950000</v>
      </c>
      <c r="BS19" s="1410">
        <v>39950000</v>
      </c>
      <c r="BT19" s="1410">
        <v>39950000</v>
      </c>
      <c r="BU19" s="1410">
        <v>39950000</v>
      </c>
      <c r="BV19" s="1410">
        <v>29640000</v>
      </c>
      <c r="BW19" s="1410">
        <v>39131700</v>
      </c>
      <c r="BX19" s="1410">
        <v>40883000</v>
      </c>
      <c r="BY19" s="1410">
        <v>36443000</v>
      </c>
      <c r="BZ19" s="1410">
        <v>18581000</v>
      </c>
      <c r="CA19" s="1410">
        <v>36443000</v>
      </c>
      <c r="CB19" s="1410">
        <v>47328300</v>
      </c>
      <c r="CC19" s="1410">
        <f>36292500+31601500</f>
        <v>67894000</v>
      </c>
      <c r="CD19" s="1410">
        <v>42481500</v>
      </c>
      <c r="CE19" s="1410">
        <f t="shared" si="7"/>
        <v>420430000</v>
      </c>
      <c r="CF19" s="1410">
        <f t="shared" si="8"/>
        <v>420430000</v>
      </c>
      <c r="CG19" s="1410">
        <f t="shared" si="8"/>
        <v>377630500</v>
      </c>
      <c r="CH19" s="1410">
        <f t="shared" si="9"/>
        <v>420430000</v>
      </c>
      <c r="CI19" s="1410">
        <f t="shared" si="9"/>
        <v>377630500</v>
      </c>
      <c r="CJ19" s="1410">
        <f>CM19+CO19+CQ19+CS19+CU19+CW19+CY19+DA19+DC19+DE19+DG19</f>
        <v>335366000</v>
      </c>
      <c r="CK19" s="1410">
        <v>0</v>
      </c>
      <c r="CL19" s="1410">
        <v>0</v>
      </c>
      <c r="CM19" s="1410">
        <v>0</v>
      </c>
      <c r="CN19" s="1410">
        <v>0</v>
      </c>
      <c r="CO19" s="1410">
        <v>7121633</v>
      </c>
      <c r="CP19" s="1410">
        <v>7121633</v>
      </c>
      <c r="CQ19" s="1410">
        <v>27866134</v>
      </c>
      <c r="CR19" s="1410"/>
      <c r="CS19" s="1410">
        <v>34543000</v>
      </c>
      <c r="CT19" s="1410"/>
      <c r="CU19" s="1410">
        <v>34543000</v>
      </c>
      <c r="CV19" s="1410"/>
      <c r="CW19" s="1410">
        <v>33220300</v>
      </c>
      <c r="CX19" s="1410"/>
      <c r="CY19" s="1410">
        <v>34543000</v>
      </c>
      <c r="CZ19" s="1410"/>
      <c r="DA19" s="1410">
        <v>34543000</v>
      </c>
      <c r="DB19" s="1410"/>
      <c r="DC19" s="1410">
        <v>34543000</v>
      </c>
      <c r="DD19" s="1410"/>
      <c r="DE19" s="1410">
        <v>34543000</v>
      </c>
      <c r="DF19" s="1410"/>
      <c r="DG19" s="1410">
        <v>59899933</v>
      </c>
      <c r="DH19" s="1410"/>
      <c r="DI19" s="1410">
        <f t="shared" si="11"/>
        <v>335366000</v>
      </c>
      <c r="DJ19" s="1410">
        <f t="shared" si="12"/>
        <v>7121633</v>
      </c>
      <c r="DK19" s="1410">
        <f t="shared" si="13"/>
        <v>7121633</v>
      </c>
      <c r="DL19" s="1410">
        <f t="shared" si="14"/>
        <v>335366000</v>
      </c>
      <c r="DM19" s="1410">
        <f t="shared" si="15"/>
        <v>7121633</v>
      </c>
      <c r="DN19" s="1410"/>
      <c r="DO19" s="759"/>
      <c r="DP19" s="759"/>
      <c r="DQ19" s="759"/>
      <c r="DR19" s="759"/>
      <c r="DS19" s="759"/>
      <c r="DT19" s="759"/>
      <c r="DU19" s="759"/>
      <c r="DV19" s="759"/>
      <c r="DW19" s="759"/>
      <c r="DX19" s="759"/>
      <c r="DY19" s="759"/>
      <c r="DZ19" s="759"/>
      <c r="EA19" s="759"/>
      <c r="EB19" s="759"/>
      <c r="EC19" s="759"/>
      <c r="ED19" s="759"/>
      <c r="EE19" s="759"/>
      <c r="EF19" s="759"/>
      <c r="EG19" s="759"/>
      <c r="EH19" s="759"/>
      <c r="EI19" s="759"/>
      <c r="EJ19" s="759"/>
      <c r="EK19" s="759"/>
      <c r="EL19" s="759"/>
      <c r="EM19" s="759">
        <f t="shared" si="16"/>
        <v>0</v>
      </c>
      <c r="EN19" s="759">
        <f t="shared" si="17"/>
        <v>0</v>
      </c>
      <c r="EO19" s="759">
        <f t="shared" si="18"/>
        <v>0</v>
      </c>
      <c r="EP19" s="759"/>
      <c r="EQ19" s="759">
        <v>8</v>
      </c>
      <c r="ER19" s="717">
        <f t="shared" si="10"/>
        <v>1</v>
      </c>
      <c r="ES19" s="768">
        <f t="shared" si="19"/>
        <v>1</v>
      </c>
      <c r="ET19" s="769">
        <f t="shared" si="20"/>
        <v>2.12354054972776E-2</v>
      </c>
      <c r="EU19" s="771">
        <f t="shared" si="21"/>
        <v>0.91649256527761702</v>
      </c>
      <c r="EV19" s="769">
        <f>IFERROR((AA19+BE19+CI19+DM19)/G19,0)</f>
        <v>0</v>
      </c>
      <c r="EW19" s="942"/>
      <c r="EX19" s="943"/>
      <c r="EY19" s="943"/>
      <c r="EZ19" s="943"/>
      <c r="FA19" s="943"/>
      <c r="FB19" s="956"/>
    </row>
    <row r="20" spans="1:214" s="211" customFormat="1" ht="39" customHeight="1" x14ac:dyDescent="0.25">
      <c r="A20" s="904"/>
      <c r="B20" s="907"/>
      <c r="C20" s="910"/>
      <c r="D20" s="892"/>
      <c r="E20" s="914"/>
      <c r="F20" s="274" t="s">
        <v>42</v>
      </c>
      <c r="G20" s="738">
        <f t="shared" ref="G20:G22" si="28">AA20+BE20+CI20+DL20+DN20</f>
        <v>1.3699999999999999</v>
      </c>
      <c r="H20" s="762"/>
      <c r="I20" s="751"/>
      <c r="J20" s="751"/>
      <c r="K20" s="751"/>
      <c r="L20" s="751"/>
      <c r="M20" s="751"/>
      <c r="N20" s="751"/>
      <c r="O20" s="751"/>
      <c r="P20" s="751"/>
      <c r="Q20" s="751"/>
      <c r="R20" s="751"/>
      <c r="S20" s="751"/>
      <c r="T20" s="671"/>
      <c r="U20" s="752"/>
      <c r="V20" s="752"/>
      <c r="W20" s="758"/>
      <c r="X20" s="758"/>
      <c r="Y20" s="758"/>
      <c r="Z20" s="752"/>
      <c r="AA20" s="752"/>
      <c r="AB20" s="762">
        <v>0.72</v>
      </c>
      <c r="AC20" s="753">
        <v>0</v>
      </c>
      <c r="AD20" s="754">
        <v>0</v>
      </c>
      <c r="AE20" s="753">
        <v>0.72</v>
      </c>
      <c r="AF20" s="754">
        <v>0.72</v>
      </c>
      <c r="AG20" s="754">
        <v>0</v>
      </c>
      <c r="AH20" s="754">
        <v>0</v>
      </c>
      <c r="AI20" s="754">
        <v>0</v>
      </c>
      <c r="AJ20" s="754">
        <v>0</v>
      </c>
      <c r="AK20" s="754">
        <v>0</v>
      </c>
      <c r="AL20" s="754">
        <v>0</v>
      </c>
      <c r="AM20" s="754">
        <v>0</v>
      </c>
      <c r="AN20" s="754">
        <v>0</v>
      </c>
      <c r="AO20" s="754"/>
      <c r="AP20" s="754"/>
      <c r="AQ20" s="754">
        <v>0</v>
      </c>
      <c r="AR20" s="754">
        <v>0</v>
      </c>
      <c r="AS20" s="754"/>
      <c r="AT20" s="754"/>
      <c r="AU20" s="754">
        <v>0</v>
      </c>
      <c r="AV20" s="754">
        <v>0</v>
      </c>
      <c r="AW20" s="754">
        <v>0</v>
      </c>
      <c r="AX20" s="754">
        <v>0</v>
      </c>
      <c r="AY20" s="754"/>
      <c r="AZ20" s="754"/>
      <c r="BA20" s="759">
        <f t="shared" si="2"/>
        <v>0.72</v>
      </c>
      <c r="BB20" s="759">
        <f t="shared" si="3"/>
        <v>0.72</v>
      </c>
      <c r="BC20" s="759">
        <f t="shared" si="4"/>
        <v>0.72</v>
      </c>
      <c r="BD20" s="759">
        <f t="shared" si="5"/>
        <v>0.72</v>
      </c>
      <c r="BE20" s="759">
        <f t="shared" si="6"/>
        <v>0.72</v>
      </c>
      <c r="BF20" s="759">
        <v>0.18</v>
      </c>
      <c r="BG20" s="759">
        <v>0.18</v>
      </c>
      <c r="BH20" s="759">
        <v>0.18</v>
      </c>
      <c r="BI20" s="759">
        <v>0</v>
      </c>
      <c r="BJ20" s="730">
        <v>0</v>
      </c>
      <c r="BK20" s="759">
        <v>0</v>
      </c>
      <c r="BL20" s="759">
        <v>0</v>
      </c>
      <c r="BM20" s="759">
        <v>0</v>
      </c>
      <c r="BN20" s="759">
        <v>0</v>
      </c>
      <c r="BO20" s="759">
        <v>0</v>
      </c>
      <c r="BP20" s="759">
        <v>0</v>
      </c>
      <c r="BQ20" s="759">
        <v>0</v>
      </c>
      <c r="BR20" s="759">
        <v>0</v>
      </c>
      <c r="BS20" s="759">
        <v>0</v>
      </c>
      <c r="BT20" s="759">
        <v>0</v>
      </c>
      <c r="BU20" s="759">
        <v>0</v>
      </c>
      <c r="BV20" s="759">
        <v>0</v>
      </c>
      <c r="BW20" s="759">
        <v>0</v>
      </c>
      <c r="BX20" s="759">
        <v>0</v>
      </c>
      <c r="BY20" s="759">
        <v>0</v>
      </c>
      <c r="BZ20" s="759">
        <v>0</v>
      </c>
      <c r="CA20" s="759">
        <v>0</v>
      </c>
      <c r="CB20" s="759">
        <v>0</v>
      </c>
      <c r="CC20" s="759">
        <v>0</v>
      </c>
      <c r="CD20" s="759">
        <v>0</v>
      </c>
      <c r="CE20" s="759">
        <f t="shared" si="7"/>
        <v>0.18</v>
      </c>
      <c r="CF20" s="759">
        <f t="shared" si="8"/>
        <v>0.18</v>
      </c>
      <c r="CG20" s="759">
        <f t="shared" si="8"/>
        <v>0.18</v>
      </c>
      <c r="CH20" s="759">
        <f t="shared" si="9"/>
        <v>0.18</v>
      </c>
      <c r="CI20" s="759">
        <f t="shared" si="9"/>
        <v>0.18</v>
      </c>
      <c r="CJ20" s="759">
        <v>0.47</v>
      </c>
      <c r="CK20" s="759">
        <v>0.16</v>
      </c>
      <c r="CL20" s="759">
        <v>0.16</v>
      </c>
      <c r="CM20" s="759">
        <v>0.23</v>
      </c>
      <c r="CN20" s="759">
        <v>0.23</v>
      </c>
      <c r="CO20" s="759">
        <v>0</v>
      </c>
      <c r="CP20" s="759">
        <v>0</v>
      </c>
      <c r="CQ20" s="759">
        <v>0</v>
      </c>
      <c r="CR20" s="759"/>
      <c r="CS20" s="759">
        <v>0</v>
      </c>
      <c r="CT20" s="759"/>
      <c r="CU20" s="759">
        <v>0</v>
      </c>
      <c r="CV20" s="759"/>
      <c r="CW20" s="759">
        <v>0</v>
      </c>
      <c r="CX20" s="759"/>
      <c r="CY20" s="759">
        <v>0.08</v>
      </c>
      <c r="CZ20" s="759"/>
      <c r="DA20" s="759">
        <v>0</v>
      </c>
      <c r="DB20" s="759"/>
      <c r="DC20" s="759">
        <v>0</v>
      </c>
      <c r="DD20" s="759"/>
      <c r="DE20" s="759">
        <v>0</v>
      </c>
      <c r="DF20" s="759"/>
      <c r="DG20" s="759">
        <v>0</v>
      </c>
      <c r="DH20" s="759"/>
      <c r="DI20" s="759">
        <f t="shared" si="11"/>
        <v>0.47</v>
      </c>
      <c r="DJ20" s="759">
        <f t="shared" si="12"/>
        <v>0.39</v>
      </c>
      <c r="DK20" s="759">
        <f t="shared" si="13"/>
        <v>0.39</v>
      </c>
      <c r="DL20" s="759">
        <f t="shared" si="14"/>
        <v>0.47</v>
      </c>
      <c r="DM20" s="759">
        <f t="shared" si="15"/>
        <v>0.39</v>
      </c>
      <c r="DN20" s="758"/>
      <c r="DO20" s="759"/>
      <c r="DP20" s="759"/>
      <c r="DQ20" s="759"/>
      <c r="DR20" s="759"/>
      <c r="DS20" s="759"/>
      <c r="DT20" s="759"/>
      <c r="DU20" s="759"/>
      <c r="DV20" s="759"/>
      <c r="DW20" s="759"/>
      <c r="DX20" s="759"/>
      <c r="DY20" s="759"/>
      <c r="DZ20" s="759"/>
      <c r="EA20" s="759"/>
      <c r="EB20" s="759"/>
      <c r="EC20" s="759"/>
      <c r="ED20" s="759"/>
      <c r="EE20" s="759"/>
      <c r="EF20" s="759"/>
      <c r="EG20" s="759"/>
      <c r="EH20" s="759"/>
      <c r="EI20" s="759"/>
      <c r="EJ20" s="759"/>
      <c r="EK20" s="759"/>
      <c r="EL20" s="759"/>
      <c r="EM20" s="759">
        <f t="shared" si="16"/>
        <v>0</v>
      </c>
      <c r="EN20" s="759">
        <f t="shared" si="17"/>
        <v>0</v>
      </c>
      <c r="EO20" s="759">
        <f t="shared" si="18"/>
        <v>0</v>
      </c>
      <c r="EP20" s="759"/>
      <c r="EQ20" s="759">
        <v>9</v>
      </c>
      <c r="ER20" s="717">
        <f>IFERROR(CP20/CO20,0)</f>
        <v>0</v>
      </c>
      <c r="ES20" s="768">
        <f t="shared" si="19"/>
        <v>1</v>
      </c>
      <c r="ET20" s="769">
        <f t="shared" si="20"/>
        <v>0.82978723404255328</v>
      </c>
      <c r="EU20" s="771">
        <f t="shared" si="21"/>
        <v>1</v>
      </c>
      <c r="EV20" s="769">
        <f t="shared" si="22"/>
        <v>0.94160583941605847</v>
      </c>
      <c r="EW20" s="942"/>
      <c r="EX20" s="943"/>
      <c r="EY20" s="943"/>
      <c r="EZ20" s="943"/>
      <c r="FA20" s="943"/>
      <c r="FB20" s="956"/>
    </row>
    <row r="21" spans="1:214" s="209" customFormat="1" ht="39" customHeight="1" x14ac:dyDescent="0.25">
      <c r="A21" s="904"/>
      <c r="B21" s="907"/>
      <c r="C21" s="910"/>
      <c r="D21" s="892"/>
      <c r="E21" s="914"/>
      <c r="F21" s="272" t="s">
        <v>4</v>
      </c>
      <c r="G21" s="1410">
        <f t="shared" si="28"/>
        <v>119914565</v>
      </c>
      <c r="H21" s="1410"/>
      <c r="I21" s="1410"/>
      <c r="J21" s="1410"/>
      <c r="K21" s="1410"/>
      <c r="L21" s="1410"/>
      <c r="M21" s="1410"/>
      <c r="N21" s="1410"/>
      <c r="O21" s="1410"/>
      <c r="P21" s="1410"/>
      <c r="Q21" s="1410"/>
      <c r="R21" s="1410"/>
      <c r="S21" s="1410"/>
      <c r="T21" s="1410"/>
      <c r="U21" s="1410"/>
      <c r="V21" s="1410"/>
      <c r="W21" s="1410"/>
      <c r="X21" s="1410"/>
      <c r="Y21" s="1410"/>
      <c r="Z21" s="1410"/>
      <c r="AA21" s="1410"/>
      <c r="AB21" s="1410">
        <v>62324833</v>
      </c>
      <c r="AC21" s="1410">
        <v>6836000</v>
      </c>
      <c r="AD21" s="1410">
        <v>6836000</v>
      </c>
      <c r="AE21" s="1410">
        <v>34741534</v>
      </c>
      <c r="AF21" s="1410">
        <v>34741534</v>
      </c>
      <c r="AG21" s="1410">
        <v>19562966</v>
      </c>
      <c r="AH21" s="1410">
        <v>19562966</v>
      </c>
      <c r="AI21" s="1410">
        <v>1184333</v>
      </c>
      <c r="AJ21" s="1410">
        <v>1184333</v>
      </c>
      <c r="AK21" s="1410">
        <v>0</v>
      </c>
      <c r="AL21" s="1410">
        <v>0</v>
      </c>
      <c r="AM21" s="1410">
        <v>0</v>
      </c>
      <c r="AN21" s="1410">
        <v>0</v>
      </c>
      <c r="AO21" s="1410"/>
      <c r="AP21" s="1410"/>
      <c r="AQ21" s="1410"/>
      <c r="AR21" s="1410"/>
      <c r="AS21" s="1410"/>
      <c r="AT21" s="1410"/>
      <c r="AU21" s="1410">
        <v>0</v>
      </c>
      <c r="AV21" s="1410">
        <v>0</v>
      </c>
      <c r="AW21" s="1410">
        <v>0</v>
      </c>
      <c r="AX21" s="1410">
        <v>0</v>
      </c>
      <c r="AY21" s="1410"/>
      <c r="AZ21" s="1410"/>
      <c r="BA21" s="1410">
        <f t="shared" si="2"/>
        <v>62324833</v>
      </c>
      <c r="BB21" s="1410">
        <f t="shared" si="3"/>
        <v>62324833</v>
      </c>
      <c r="BC21" s="1410">
        <f t="shared" si="4"/>
        <v>62324833</v>
      </c>
      <c r="BD21" s="1410">
        <f t="shared" si="5"/>
        <v>62324833</v>
      </c>
      <c r="BE21" s="1410">
        <f t="shared" si="6"/>
        <v>62324833</v>
      </c>
      <c r="BF21" s="1410">
        <v>16777532</v>
      </c>
      <c r="BG21" s="1410">
        <v>16777532</v>
      </c>
      <c r="BH21" s="1410">
        <v>16777532</v>
      </c>
      <c r="BI21" s="1410">
        <v>0</v>
      </c>
      <c r="BJ21" s="1410">
        <v>0</v>
      </c>
      <c r="BK21" s="1410">
        <v>0</v>
      </c>
      <c r="BL21" s="1410">
        <v>0</v>
      </c>
      <c r="BM21" s="1410">
        <v>0</v>
      </c>
      <c r="BN21" s="1410">
        <v>0</v>
      </c>
      <c r="BO21" s="1410">
        <v>0</v>
      </c>
      <c r="BP21" s="1410">
        <v>0</v>
      </c>
      <c r="BQ21" s="1410">
        <v>0</v>
      </c>
      <c r="BR21" s="1410">
        <v>0</v>
      </c>
      <c r="BS21" s="1410">
        <v>0</v>
      </c>
      <c r="BT21" s="1410">
        <v>0</v>
      </c>
      <c r="BU21" s="1410">
        <v>0</v>
      </c>
      <c r="BV21" s="1410">
        <v>0</v>
      </c>
      <c r="BW21" s="1410">
        <v>0</v>
      </c>
      <c r="BX21" s="1410">
        <v>0</v>
      </c>
      <c r="BY21" s="1410">
        <v>0</v>
      </c>
      <c r="BZ21" s="1410">
        <v>0</v>
      </c>
      <c r="CA21" s="1410">
        <v>0</v>
      </c>
      <c r="CB21" s="1410">
        <v>0</v>
      </c>
      <c r="CC21" s="1410">
        <v>0</v>
      </c>
      <c r="CD21" s="1410">
        <v>0</v>
      </c>
      <c r="CE21" s="1410">
        <f t="shared" si="7"/>
        <v>16777532</v>
      </c>
      <c r="CF21" s="1410">
        <f t="shared" si="8"/>
        <v>16777532</v>
      </c>
      <c r="CG21" s="1410">
        <f t="shared" si="8"/>
        <v>16777532</v>
      </c>
      <c r="CH21" s="1410">
        <f t="shared" si="9"/>
        <v>16777532</v>
      </c>
      <c r="CI21" s="1410">
        <f t="shared" si="9"/>
        <v>16777532</v>
      </c>
      <c r="CJ21" s="1410">
        <v>40812200</v>
      </c>
      <c r="CK21" s="1410">
        <v>12973900</v>
      </c>
      <c r="CL21" s="1410">
        <v>12973900</v>
      </c>
      <c r="CM21" s="1410">
        <v>12160600</v>
      </c>
      <c r="CN21" s="1410">
        <v>12160600</v>
      </c>
      <c r="CO21" s="1410">
        <v>1519700</v>
      </c>
      <c r="CP21" s="1410">
        <v>1519700</v>
      </c>
      <c r="CQ21" s="1410">
        <v>0</v>
      </c>
      <c r="CR21" s="1410"/>
      <c r="CS21" s="1410">
        <v>0</v>
      </c>
      <c r="CT21" s="1410"/>
      <c r="CU21" s="1410">
        <v>0</v>
      </c>
      <c r="CV21" s="1410"/>
      <c r="CW21" s="1410">
        <v>0</v>
      </c>
      <c r="CX21" s="1410"/>
      <c r="CY21" s="1410">
        <v>14158000</v>
      </c>
      <c r="CZ21" s="1410"/>
      <c r="DA21" s="1410">
        <v>0</v>
      </c>
      <c r="DB21" s="1410"/>
      <c r="DC21" s="1410">
        <v>0</v>
      </c>
      <c r="DD21" s="1410"/>
      <c r="DE21" s="1410">
        <v>0</v>
      </c>
      <c r="DF21" s="1410"/>
      <c r="DG21" s="1410">
        <v>0</v>
      </c>
      <c r="DH21" s="1410"/>
      <c r="DI21" s="1410">
        <f t="shared" si="11"/>
        <v>40812200</v>
      </c>
      <c r="DJ21" s="1410">
        <f t="shared" si="12"/>
        <v>26654200</v>
      </c>
      <c r="DK21" s="1410">
        <f t="shared" si="13"/>
        <v>26654200</v>
      </c>
      <c r="DL21" s="1410">
        <f t="shared" si="14"/>
        <v>40812200</v>
      </c>
      <c r="DM21" s="1410">
        <f t="shared" si="15"/>
        <v>26654200</v>
      </c>
      <c r="DN21" s="1410"/>
      <c r="DO21" s="759"/>
      <c r="DP21" s="759"/>
      <c r="DQ21" s="759"/>
      <c r="DR21" s="759"/>
      <c r="DS21" s="759"/>
      <c r="DT21" s="759"/>
      <c r="DU21" s="759"/>
      <c r="DV21" s="759"/>
      <c r="DW21" s="759"/>
      <c r="DX21" s="759"/>
      <c r="DY21" s="759"/>
      <c r="DZ21" s="759"/>
      <c r="EA21" s="759"/>
      <c r="EB21" s="759"/>
      <c r="EC21" s="759"/>
      <c r="ED21" s="759"/>
      <c r="EE21" s="759"/>
      <c r="EF21" s="759"/>
      <c r="EG21" s="759"/>
      <c r="EH21" s="759"/>
      <c r="EI21" s="759"/>
      <c r="EJ21" s="759"/>
      <c r="EK21" s="759"/>
      <c r="EL21" s="759"/>
      <c r="EM21" s="759">
        <f t="shared" si="16"/>
        <v>0</v>
      </c>
      <c r="EN21" s="759">
        <f t="shared" si="17"/>
        <v>0</v>
      </c>
      <c r="EO21" s="759">
        <f t="shared" si="18"/>
        <v>0</v>
      </c>
      <c r="EP21" s="759"/>
      <c r="EQ21" s="759">
        <v>10</v>
      </c>
      <c r="ER21" s="717">
        <f t="shared" si="10"/>
        <v>1</v>
      </c>
      <c r="ES21" s="768">
        <f t="shared" si="19"/>
        <v>1</v>
      </c>
      <c r="ET21" s="769">
        <f t="shared" si="20"/>
        <v>0.6530939277961002</v>
      </c>
      <c r="EU21" s="771">
        <f t="shared" si="21"/>
        <v>1</v>
      </c>
      <c r="EV21" s="769">
        <f t="shared" si="22"/>
        <v>0.88193260760275449</v>
      </c>
      <c r="EW21" s="942"/>
      <c r="EX21" s="943"/>
      <c r="EY21" s="943"/>
      <c r="EZ21" s="943"/>
      <c r="FA21" s="943"/>
      <c r="FB21" s="956"/>
    </row>
    <row r="22" spans="1:214" s="210" customFormat="1" ht="39" customHeight="1" thickBot="1" x14ac:dyDescent="0.3">
      <c r="A22" s="904"/>
      <c r="B22" s="907"/>
      <c r="C22" s="910"/>
      <c r="D22" s="892"/>
      <c r="E22" s="914"/>
      <c r="F22" s="274" t="s">
        <v>43</v>
      </c>
      <c r="G22" s="710">
        <f t="shared" si="28"/>
        <v>100.0558807991424</v>
      </c>
      <c r="H22" s="790">
        <v>12.5</v>
      </c>
      <c r="I22" s="791"/>
      <c r="J22" s="791"/>
      <c r="K22" s="791">
        <f>+K17</f>
        <v>12.5</v>
      </c>
      <c r="L22" s="791"/>
      <c r="M22" s="791">
        <f t="shared" ref="M22:AA23" si="29">+M17</f>
        <v>12.5</v>
      </c>
      <c r="N22" s="791">
        <f t="shared" si="29"/>
        <v>2.5</v>
      </c>
      <c r="O22" s="791">
        <f t="shared" si="29"/>
        <v>12.5</v>
      </c>
      <c r="P22" s="791">
        <f t="shared" si="29"/>
        <v>5</v>
      </c>
      <c r="Q22" s="791">
        <f t="shared" si="29"/>
        <v>12.5</v>
      </c>
      <c r="R22" s="791">
        <f t="shared" si="29"/>
        <v>7.5</v>
      </c>
      <c r="S22" s="791">
        <f t="shared" si="29"/>
        <v>12.5</v>
      </c>
      <c r="T22" s="791">
        <f t="shared" si="29"/>
        <v>9.9</v>
      </c>
      <c r="U22" s="791">
        <f t="shared" si="29"/>
        <v>12.5</v>
      </c>
      <c r="V22" s="791">
        <f t="shared" si="29"/>
        <v>11.78</v>
      </c>
      <c r="W22" s="760">
        <f t="shared" si="29"/>
        <v>12.5</v>
      </c>
      <c r="X22" s="760">
        <f t="shared" si="29"/>
        <v>12.5</v>
      </c>
      <c r="Y22" s="760">
        <f t="shared" si="29"/>
        <v>11.8</v>
      </c>
      <c r="Z22" s="791">
        <f t="shared" si="29"/>
        <v>12.5</v>
      </c>
      <c r="AA22" s="792">
        <f>AA17+AA20</f>
        <v>11.78</v>
      </c>
      <c r="AB22" s="792">
        <f t="shared" ref="AB22:CJ22" si="30">AB17+AB20</f>
        <v>25.72</v>
      </c>
      <c r="AC22" s="792">
        <f t="shared" si="30"/>
        <v>2.08</v>
      </c>
      <c r="AD22" s="792">
        <f t="shared" si="30"/>
        <v>0</v>
      </c>
      <c r="AE22" s="792">
        <f t="shared" si="30"/>
        <v>2.8</v>
      </c>
      <c r="AF22" s="792">
        <f t="shared" si="30"/>
        <v>4.88</v>
      </c>
      <c r="AG22" s="792">
        <f t="shared" si="30"/>
        <v>2.08</v>
      </c>
      <c r="AH22" s="792">
        <f t="shared" si="30"/>
        <v>2.08</v>
      </c>
      <c r="AI22" s="792">
        <f t="shared" si="30"/>
        <v>2.08</v>
      </c>
      <c r="AJ22" s="792">
        <f t="shared" si="30"/>
        <v>1.36</v>
      </c>
      <c r="AK22" s="792">
        <f t="shared" si="30"/>
        <v>2.0840000000000001</v>
      </c>
      <c r="AL22" s="792">
        <f t="shared" si="30"/>
        <v>1.3</v>
      </c>
      <c r="AM22" s="792">
        <f t="shared" si="30"/>
        <v>2.08</v>
      </c>
      <c r="AN22" s="792">
        <f t="shared" si="30"/>
        <v>2.5</v>
      </c>
      <c r="AO22" s="792">
        <f t="shared" si="30"/>
        <v>2.08</v>
      </c>
      <c r="AP22" s="792">
        <f t="shared" si="30"/>
        <v>1.73</v>
      </c>
      <c r="AQ22" s="792">
        <f t="shared" si="30"/>
        <v>2.08</v>
      </c>
      <c r="AR22" s="792">
        <f t="shared" si="30"/>
        <v>2.14</v>
      </c>
      <c r="AS22" s="792">
        <f t="shared" si="30"/>
        <v>2.08</v>
      </c>
      <c r="AT22" s="792">
        <f t="shared" si="30"/>
        <v>1.78</v>
      </c>
      <c r="AU22" s="792">
        <f t="shared" si="30"/>
        <v>2.08</v>
      </c>
      <c r="AV22" s="792">
        <f t="shared" si="30"/>
        <v>2.4765306122448969</v>
      </c>
      <c r="AW22" s="792">
        <f t="shared" si="30"/>
        <v>2.08</v>
      </c>
      <c r="AX22" s="792">
        <f t="shared" si="30"/>
        <v>2.69</v>
      </c>
      <c r="AY22" s="792">
        <f t="shared" si="30"/>
        <v>2.12</v>
      </c>
      <c r="AZ22" s="792">
        <f t="shared" si="30"/>
        <v>2.6</v>
      </c>
      <c r="BA22" s="792">
        <f t="shared" si="30"/>
        <v>25.723999999999993</v>
      </c>
      <c r="BB22" s="792">
        <f t="shared" si="30"/>
        <v>25.723999999999993</v>
      </c>
      <c r="BC22" s="792">
        <f t="shared" si="30"/>
        <v>25.536530612244899</v>
      </c>
      <c r="BD22" s="792">
        <f t="shared" si="30"/>
        <v>25.723999999999993</v>
      </c>
      <c r="BE22" s="792">
        <f t="shared" si="30"/>
        <v>25.536530612244899</v>
      </c>
      <c r="BF22" s="792">
        <f t="shared" si="30"/>
        <v>25.18</v>
      </c>
      <c r="BG22" s="792">
        <f t="shared" si="30"/>
        <v>0.18</v>
      </c>
      <c r="BH22" s="792">
        <f t="shared" si="30"/>
        <v>0.18</v>
      </c>
      <c r="BI22" s="792">
        <f t="shared" si="30"/>
        <v>2.4</v>
      </c>
      <c r="BJ22" s="792">
        <f t="shared" si="30"/>
        <v>1.96</v>
      </c>
      <c r="BK22" s="792">
        <f t="shared" si="30"/>
        <v>2.4</v>
      </c>
      <c r="BL22" s="792">
        <f t="shared" si="30"/>
        <v>2.76</v>
      </c>
      <c r="BM22" s="792">
        <f t="shared" si="30"/>
        <v>2.4</v>
      </c>
      <c r="BN22" s="792">
        <f t="shared" si="30"/>
        <v>2.48</v>
      </c>
      <c r="BO22" s="792">
        <f t="shared" si="30"/>
        <v>2.4</v>
      </c>
      <c r="BP22" s="792">
        <f t="shared" si="30"/>
        <v>2.4</v>
      </c>
      <c r="BQ22" s="792">
        <f t="shared" si="30"/>
        <v>2.4</v>
      </c>
      <c r="BR22" s="792">
        <f t="shared" si="30"/>
        <v>2.4</v>
      </c>
      <c r="BS22" s="792">
        <f t="shared" si="30"/>
        <v>2.4</v>
      </c>
      <c r="BT22" s="792">
        <f t="shared" si="30"/>
        <v>2.4</v>
      </c>
      <c r="BU22" s="792">
        <f t="shared" si="30"/>
        <v>2.4</v>
      </c>
      <c r="BV22" s="792">
        <f t="shared" si="30"/>
        <v>0.27692307692307688</v>
      </c>
      <c r="BW22" s="792">
        <f t="shared" si="30"/>
        <v>2.4</v>
      </c>
      <c r="BX22" s="792">
        <f t="shared" si="30"/>
        <v>1.9634271099744245</v>
      </c>
      <c r="BY22" s="792">
        <f t="shared" si="30"/>
        <v>2.4</v>
      </c>
      <c r="BZ22" s="792">
        <f t="shared" si="30"/>
        <v>2.4</v>
      </c>
      <c r="CA22" s="792">
        <f t="shared" si="30"/>
        <v>2.4</v>
      </c>
      <c r="CB22" s="792">
        <f t="shared" si="30"/>
        <v>3</v>
      </c>
      <c r="CC22" s="792">
        <f t="shared" si="30"/>
        <v>1</v>
      </c>
      <c r="CD22" s="792">
        <f t="shared" si="30"/>
        <v>2.4889999999999999</v>
      </c>
      <c r="CE22" s="792">
        <f t="shared" si="30"/>
        <v>25.179999999999996</v>
      </c>
      <c r="CF22" s="792">
        <f t="shared" si="30"/>
        <v>25.179999999999996</v>
      </c>
      <c r="CG22" s="792">
        <f t="shared" si="30"/>
        <v>24.709350186897503</v>
      </c>
      <c r="CH22" s="792">
        <f t="shared" si="30"/>
        <v>25.179999999999996</v>
      </c>
      <c r="CI22" s="792">
        <f t="shared" si="30"/>
        <v>24.709350186897503</v>
      </c>
      <c r="CJ22" s="792">
        <f t="shared" si="30"/>
        <v>25.47</v>
      </c>
      <c r="CK22" s="792">
        <v>0.16</v>
      </c>
      <c r="CL22" s="792">
        <v>0.16</v>
      </c>
      <c r="CM22" s="792">
        <v>2.77</v>
      </c>
      <c r="CN22" s="760">
        <f t="shared" ref="CN22:DC23" si="31">CN17+CN20</f>
        <v>0.23</v>
      </c>
      <c r="CO22" s="792">
        <v>2.4</v>
      </c>
      <c r="CP22" s="792">
        <v>1.34</v>
      </c>
      <c r="CQ22" s="792">
        <v>2.4</v>
      </c>
      <c r="CR22" s="792">
        <v>0</v>
      </c>
      <c r="CS22" s="792">
        <v>2.4</v>
      </c>
      <c r="CT22" s="792">
        <v>0</v>
      </c>
      <c r="CU22" s="792">
        <v>2.4</v>
      </c>
      <c r="CV22" s="792">
        <v>0</v>
      </c>
      <c r="CW22" s="792">
        <v>2.4</v>
      </c>
      <c r="CX22" s="792">
        <v>0</v>
      </c>
      <c r="CY22" s="792">
        <v>2.4</v>
      </c>
      <c r="CZ22" s="792">
        <v>0</v>
      </c>
      <c r="DA22" s="792">
        <v>2.4</v>
      </c>
      <c r="DB22" s="792">
        <v>0</v>
      </c>
      <c r="DC22" s="792">
        <v>2.4</v>
      </c>
      <c r="DD22" s="792">
        <v>0</v>
      </c>
      <c r="DE22" s="792">
        <v>2.4</v>
      </c>
      <c r="DF22" s="792">
        <v>0</v>
      </c>
      <c r="DG22" s="792">
        <v>1</v>
      </c>
      <c r="DH22" s="792">
        <v>0</v>
      </c>
      <c r="DI22" s="714">
        <f t="shared" si="11"/>
        <v>25.529999999999998</v>
      </c>
      <c r="DJ22" s="714">
        <f t="shared" si="12"/>
        <v>5.33</v>
      </c>
      <c r="DK22" s="714">
        <f t="shared" si="13"/>
        <v>1.73</v>
      </c>
      <c r="DL22" s="714">
        <f t="shared" si="14"/>
        <v>25.529999999999998</v>
      </c>
      <c r="DM22" s="714">
        <f t="shared" si="15"/>
        <v>1.73</v>
      </c>
      <c r="DN22" s="790">
        <v>12.5</v>
      </c>
      <c r="DO22" s="714"/>
      <c r="DP22" s="714"/>
      <c r="DQ22" s="714"/>
      <c r="DR22" s="714"/>
      <c r="DS22" s="714"/>
      <c r="DT22" s="714"/>
      <c r="DU22" s="714"/>
      <c r="DV22" s="714"/>
      <c r="DW22" s="714"/>
      <c r="DX22" s="714"/>
      <c r="DY22" s="714"/>
      <c r="DZ22" s="714"/>
      <c r="EA22" s="714"/>
      <c r="EB22" s="714"/>
      <c r="EC22" s="714"/>
      <c r="ED22" s="714"/>
      <c r="EE22" s="714"/>
      <c r="EF22" s="714"/>
      <c r="EG22" s="714"/>
      <c r="EH22" s="714"/>
      <c r="EI22" s="714"/>
      <c r="EJ22" s="714"/>
      <c r="EK22" s="714"/>
      <c r="EL22" s="714"/>
      <c r="EM22" s="714">
        <f t="shared" si="16"/>
        <v>0</v>
      </c>
      <c r="EN22" s="714">
        <f t="shared" si="17"/>
        <v>0</v>
      </c>
      <c r="EO22" s="714">
        <f t="shared" si="18"/>
        <v>0</v>
      </c>
      <c r="EP22" s="714"/>
      <c r="EQ22" s="714">
        <v>11</v>
      </c>
      <c r="ER22" s="731">
        <f t="shared" si="10"/>
        <v>0.55833333333333335</v>
      </c>
      <c r="ES22" s="775">
        <f t="shared" si="19"/>
        <v>0.32457786116322701</v>
      </c>
      <c r="ET22" s="776">
        <f t="shared" si="20"/>
        <v>6.7763415589502551E-2</v>
      </c>
      <c r="EU22" s="777">
        <f t="shared" si="21"/>
        <v>0.92757413796872601</v>
      </c>
      <c r="EV22" s="776">
        <f t="shared" si="22"/>
        <v>0.63720273401150107</v>
      </c>
      <c r="EW22" s="942"/>
      <c r="EX22" s="943"/>
      <c r="EY22" s="943"/>
      <c r="EZ22" s="943"/>
      <c r="FA22" s="943"/>
      <c r="FB22" s="956"/>
    </row>
    <row r="23" spans="1:214" s="209" customFormat="1" ht="42.75" customHeight="1" thickBot="1" x14ac:dyDescent="0.3">
      <c r="A23" s="905"/>
      <c r="B23" s="908"/>
      <c r="C23" s="911"/>
      <c r="D23" s="893"/>
      <c r="E23" s="915"/>
      <c r="F23" s="351" t="s">
        <v>45</v>
      </c>
      <c r="G23" s="1411">
        <f>G18+G21</f>
        <v>1616655531</v>
      </c>
      <c r="H23" s="1411">
        <f t="shared" ref="H23:BS23" si="32">H18+H21</f>
        <v>200000000</v>
      </c>
      <c r="I23" s="1411">
        <f t="shared" si="32"/>
        <v>0</v>
      </c>
      <c r="J23" s="1411">
        <f t="shared" si="32"/>
        <v>0</v>
      </c>
      <c r="K23" s="1411">
        <f t="shared" si="32"/>
        <v>200000000</v>
      </c>
      <c r="L23" s="1411">
        <f t="shared" si="32"/>
        <v>0</v>
      </c>
      <c r="M23" s="1411">
        <f t="shared" si="32"/>
        <v>200000000</v>
      </c>
      <c r="N23" s="1411">
        <f t="shared" si="32"/>
        <v>114652000</v>
      </c>
      <c r="O23" s="1411">
        <f t="shared" si="32"/>
        <v>200000000</v>
      </c>
      <c r="P23" s="1411">
        <f t="shared" si="32"/>
        <v>143692000</v>
      </c>
      <c r="Q23" s="1411">
        <f t="shared" si="32"/>
        <v>200000000</v>
      </c>
      <c r="R23" s="1411">
        <f t="shared" si="32"/>
        <v>143692000</v>
      </c>
      <c r="S23" s="1411">
        <f t="shared" si="32"/>
        <v>200000000</v>
      </c>
      <c r="T23" s="1411">
        <f t="shared" si="32"/>
        <v>143692000</v>
      </c>
      <c r="U23" s="1411">
        <f t="shared" si="32"/>
        <v>200000000</v>
      </c>
      <c r="V23" s="1411">
        <f t="shared" si="32"/>
        <v>198796000</v>
      </c>
      <c r="W23" s="1411">
        <f t="shared" si="32"/>
        <v>200000000</v>
      </c>
      <c r="X23" s="1411">
        <f t="shared" si="32"/>
        <v>200000000</v>
      </c>
      <c r="Y23" s="1411">
        <f t="shared" si="32"/>
        <v>198796000</v>
      </c>
      <c r="Z23" s="1411">
        <f t="shared" si="32"/>
        <v>200000000</v>
      </c>
      <c r="AA23" s="1411">
        <f t="shared" si="32"/>
        <v>198796000</v>
      </c>
      <c r="AB23" s="1411">
        <f t="shared" si="32"/>
        <v>317275833</v>
      </c>
      <c r="AC23" s="1411">
        <f t="shared" si="32"/>
        <v>6836000</v>
      </c>
      <c r="AD23" s="1411">
        <f t="shared" si="32"/>
        <v>6836000</v>
      </c>
      <c r="AE23" s="1411">
        <f t="shared" si="32"/>
        <v>100821534</v>
      </c>
      <c r="AF23" s="1411">
        <f t="shared" si="32"/>
        <v>100821534</v>
      </c>
      <c r="AG23" s="1411">
        <f t="shared" si="32"/>
        <v>207011966</v>
      </c>
      <c r="AH23" s="1411">
        <f t="shared" si="32"/>
        <v>207011966</v>
      </c>
      <c r="AI23" s="1411">
        <f t="shared" si="32"/>
        <v>1184333</v>
      </c>
      <c r="AJ23" s="1411">
        <f t="shared" si="32"/>
        <v>1184333</v>
      </c>
      <c r="AK23" s="1411">
        <f t="shared" si="32"/>
        <v>0</v>
      </c>
      <c r="AL23" s="1411">
        <f t="shared" si="32"/>
        <v>0</v>
      </c>
      <c r="AM23" s="1411">
        <f t="shared" si="32"/>
        <v>0</v>
      </c>
      <c r="AN23" s="1411">
        <f t="shared" si="32"/>
        <v>0</v>
      </c>
      <c r="AO23" s="1411">
        <f t="shared" si="32"/>
        <v>0</v>
      </c>
      <c r="AP23" s="1411">
        <f t="shared" si="32"/>
        <v>0</v>
      </c>
      <c r="AQ23" s="1411">
        <f t="shared" si="32"/>
        <v>0</v>
      </c>
      <c r="AR23" s="1411">
        <f t="shared" si="32"/>
        <v>0</v>
      </c>
      <c r="AS23" s="1411">
        <f t="shared" si="32"/>
        <v>0</v>
      </c>
      <c r="AT23" s="1411">
        <f t="shared" si="32"/>
        <v>0</v>
      </c>
      <c r="AU23" s="1411">
        <f t="shared" si="32"/>
        <v>0</v>
      </c>
      <c r="AV23" s="1411">
        <f t="shared" si="32"/>
        <v>0</v>
      </c>
      <c r="AW23" s="1411">
        <f t="shared" si="32"/>
        <v>32353269</v>
      </c>
      <c r="AX23" s="1411">
        <f t="shared" si="32"/>
        <v>29912733</v>
      </c>
      <c r="AY23" s="1411">
        <f t="shared" si="32"/>
        <v>0</v>
      </c>
      <c r="AZ23" s="1411">
        <f t="shared" si="32"/>
        <v>2440533</v>
      </c>
      <c r="BA23" s="1411">
        <f t="shared" si="32"/>
        <v>348207102</v>
      </c>
      <c r="BB23" s="1411">
        <f t="shared" si="32"/>
        <v>348207102</v>
      </c>
      <c r="BC23" s="1411">
        <f t="shared" si="32"/>
        <v>348207099</v>
      </c>
      <c r="BD23" s="1411">
        <f t="shared" si="32"/>
        <v>348207102</v>
      </c>
      <c r="BE23" s="1411">
        <f t="shared" si="32"/>
        <v>348207099</v>
      </c>
      <c r="BF23" s="1411">
        <f t="shared" si="32"/>
        <v>431761532</v>
      </c>
      <c r="BG23" s="1411">
        <f t="shared" si="32"/>
        <v>395446532</v>
      </c>
      <c r="BH23" s="1411">
        <f t="shared" si="32"/>
        <v>395446532</v>
      </c>
      <c r="BI23" s="1411">
        <f t="shared" si="32"/>
        <v>0</v>
      </c>
      <c r="BJ23" s="1411">
        <f t="shared" si="32"/>
        <v>0</v>
      </c>
      <c r="BK23" s="1411">
        <f t="shared" si="32"/>
        <v>0</v>
      </c>
      <c r="BL23" s="1411">
        <f t="shared" si="32"/>
        <v>0</v>
      </c>
      <c r="BM23" s="1411">
        <f t="shared" si="32"/>
        <v>0</v>
      </c>
      <c r="BN23" s="1411">
        <f t="shared" si="32"/>
        <v>0</v>
      </c>
      <c r="BO23" s="1411">
        <f t="shared" si="32"/>
        <v>0</v>
      </c>
      <c r="BP23" s="1411">
        <f t="shared" si="32"/>
        <v>0</v>
      </c>
      <c r="BQ23" s="1411">
        <f t="shared" si="32"/>
        <v>0</v>
      </c>
      <c r="BR23" s="1411">
        <f t="shared" si="32"/>
        <v>0</v>
      </c>
      <c r="BS23" s="1411">
        <f t="shared" si="32"/>
        <v>0</v>
      </c>
      <c r="BT23" s="1411">
        <f t="shared" ref="BT23:DN23" si="33">BT18+BT21</f>
        <v>0</v>
      </c>
      <c r="BU23" s="1411">
        <f t="shared" si="33"/>
        <v>0</v>
      </c>
      <c r="BV23" s="1411">
        <f t="shared" si="33"/>
        <v>2571800</v>
      </c>
      <c r="BW23" s="1411">
        <f t="shared" si="33"/>
        <v>0</v>
      </c>
      <c r="BX23" s="1411">
        <f t="shared" si="33"/>
        <v>0</v>
      </c>
      <c r="BY23" s="1411">
        <f t="shared" si="33"/>
        <v>19497000</v>
      </c>
      <c r="BZ23" s="1411">
        <f t="shared" si="33"/>
        <v>13752000</v>
      </c>
      <c r="CA23" s="1411">
        <f t="shared" si="33"/>
        <v>10159500</v>
      </c>
      <c r="CB23" s="1411">
        <f t="shared" si="33"/>
        <v>11345400</v>
      </c>
      <c r="CC23" s="1411">
        <f t="shared" si="33"/>
        <v>12104500</v>
      </c>
      <c r="CD23" s="1411">
        <f t="shared" si="33"/>
        <v>12104500</v>
      </c>
      <c r="CE23" s="1411">
        <f t="shared" si="33"/>
        <v>437207532</v>
      </c>
      <c r="CF23" s="1411">
        <f t="shared" si="33"/>
        <v>437207532</v>
      </c>
      <c r="CG23" s="1411">
        <f t="shared" si="33"/>
        <v>435220232</v>
      </c>
      <c r="CH23" s="1411">
        <f t="shared" si="33"/>
        <v>437207532</v>
      </c>
      <c r="CI23" s="1411">
        <f t="shared" si="33"/>
        <v>435220232</v>
      </c>
      <c r="CJ23" s="1411">
        <f t="shared" si="33"/>
        <v>376178200</v>
      </c>
      <c r="CK23" s="1411">
        <f t="shared" si="33"/>
        <v>12973900</v>
      </c>
      <c r="CL23" s="1411">
        <f t="shared" si="33"/>
        <v>12973900</v>
      </c>
      <c r="CM23" s="1411">
        <f t="shared" si="33"/>
        <v>183392600</v>
      </c>
      <c r="CN23" s="1411">
        <f t="shared" si="31"/>
        <v>183392600</v>
      </c>
      <c r="CO23" s="1411">
        <f t="shared" si="31"/>
        <v>136370700</v>
      </c>
      <c r="CP23" s="1411">
        <f t="shared" si="31"/>
        <v>136370700</v>
      </c>
      <c r="CQ23" s="1411">
        <f t="shared" si="31"/>
        <v>22045000</v>
      </c>
      <c r="CR23" s="1411">
        <f t="shared" si="31"/>
        <v>0</v>
      </c>
      <c r="CS23" s="1411">
        <f t="shared" si="31"/>
        <v>0</v>
      </c>
      <c r="CT23" s="1411">
        <f t="shared" si="31"/>
        <v>0</v>
      </c>
      <c r="CU23" s="1411">
        <f t="shared" si="31"/>
        <v>0</v>
      </c>
      <c r="CV23" s="1411">
        <f t="shared" si="31"/>
        <v>0</v>
      </c>
      <c r="CW23" s="1411">
        <f t="shared" si="31"/>
        <v>0</v>
      </c>
      <c r="CX23" s="1411">
        <f t="shared" si="31"/>
        <v>0</v>
      </c>
      <c r="CY23" s="1411">
        <f t="shared" si="31"/>
        <v>14158000</v>
      </c>
      <c r="CZ23" s="1411">
        <f t="shared" si="31"/>
        <v>0</v>
      </c>
      <c r="DA23" s="1411">
        <f t="shared" si="31"/>
        <v>0</v>
      </c>
      <c r="DB23" s="1411">
        <f t="shared" si="31"/>
        <v>0</v>
      </c>
      <c r="DC23" s="1411">
        <f t="shared" si="31"/>
        <v>0</v>
      </c>
      <c r="DD23" s="1411">
        <f t="shared" ref="DD23:DN23" si="34">DD18+DD21</f>
        <v>0</v>
      </c>
      <c r="DE23" s="1411">
        <f t="shared" si="34"/>
        <v>0</v>
      </c>
      <c r="DF23" s="1411">
        <f t="shared" si="34"/>
        <v>0</v>
      </c>
      <c r="DG23" s="1411">
        <f t="shared" si="34"/>
        <v>7238000</v>
      </c>
      <c r="DH23" s="1411">
        <f t="shared" si="34"/>
        <v>0</v>
      </c>
      <c r="DI23" s="1411">
        <f t="shared" si="34"/>
        <v>376178200</v>
      </c>
      <c r="DJ23" s="1411">
        <f t="shared" si="34"/>
        <v>332737200</v>
      </c>
      <c r="DK23" s="1411">
        <f t="shared" si="34"/>
        <v>332737200</v>
      </c>
      <c r="DL23" s="1411">
        <f t="shared" si="34"/>
        <v>376178200</v>
      </c>
      <c r="DM23" s="1411">
        <f t="shared" si="34"/>
        <v>332737200</v>
      </c>
      <c r="DN23" s="1411">
        <f t="shared" si="34"/>
        <v>258254000</v>
      </c>
      <c r="DO23" s="785"/>
      <c r="DP23" s="785"/>
      <c r="DQ23" s="785"/>
      <c r="DR23" s="785"/>
      <c r="DS23" s="785"/>
      <c r="DT23" s="785"/>
      <c r="DU23" s="785"/>
      <c r="DV23" s="785"/>
      <c r="DW23" s="785"/>
      <c r="DX23" s="785"/>
      <c r="DY23" s="785"/>
      <c r="DZ23" s="785"/>
      <c r="EA23" s="785"/>
      <c r="EB23" s="785"/>
      <c r="EC23" s="785"/>
      <c r="ED23" s="785"/>
      <c r="EE23" s="785"/>
      <c r="EF23" s="785"/>
      <c r="EG23" s="785"/>
      <c r="EH23" s="785"/>
      <c r="EI23" s="785"/>
      <c r="EJ23" s="785"/>
      <c r="EK23" s="785"/>
      <c r="EL23" s="785"/>
      <c r="EM23" s="785">
        <f t="shared" si="16"/>
        <v>0</v>
      </c>
      <c r="EN23" s="785">
        <f t="shared" si="17"/>
        <v>0</v>
      </c>
      <c r="EO23" s="785">
        <f t="shared" si="18"/>
        <v>0</v>
      </c>
      <c r="EP23" s="785"/>
      <c r="EQ23" s="785">
        <v>12</v>
      </c>
      <c r="ER23" s="736">
        <f t="shared" si="10"/>
        <v>1</v>
      </c>
      <c r="ES23" s="786">
        <f t="shared" si="19"/>
        <v>1</v>
      </c>
      <c r="ET23" s="787">
        <f t="shared" si="20"/>
        <v>0.88452015560710318</v>
      </c>
      <c r="EU23" s="788">
        <f t="shared" si="21"/>
        <v>0.99757895644668204</v>
      </c>
      <c r="EV23" s="789">
        <f t="shared" si="22"/>
        <v>0.81338325065860928</v>
      </c>
      <c r="EW23" s="957"/>
      <c r="EX23" s="943"/>
      <c r="EY23" s="943"/>
      <c r="EZ23" s="943"/>
      <c r="FA23" s="943"/>
      <c r="FB23" s="956"/>
    </row>
    <row r="24" spans="1:214" s="225" customFormat="1" ht="39" customHeight="1" x14ac:dyDescent="0.25">
      <c r="A24" s="898" t="s">
        <v>382</v>
      </c>
      <c r="B24" s="900">
        <v>3</v>
      </c>
      <c r="C24" s="888" t="s">
        <v>383</v>
      </c>
      <c r="D24" s="891" t="s">
        <v>381</v>
      </c>
      <c r="E24" s="891">
        <v>290</v>
      </c>
      <c r="F24" s="734" t="s">
        <v>41</v>
      </c>
      <c r="G24" s="727">
        <f>AA24+BE24+CI24+DL24+DN24</f>
        <v>47</v>
      </c>
      <c r="H24" s="764">
        <v>7</v>
      </c>
      <c r="I24" s="793"/>
      <c r="J24" s="793"/>
      <c r="K24" s="793">
        <v>7</v>
      </c>
      <c r="L24" s="793">
        <v>0</v>
      </c>
      <c r="M24" s="793">
        <v>7</v>
      </c>
      <c r="N24" s="793">
        <v>7</v>
      </c>
      <c r="O24" s="793">
        <v>7</v>
      </c>
      <c r="P24" s="793">
        <v>7</v>
      </c>
      <c r="Q24" s="793">
        <v>7</v>
      </c>
      <c r="R24" s="793">
        <v>7</v>
      </c>
      <c r="S24" s="793">
        <v>7</v>
      </c>
      <c r="T24" s="794">
        <v>7</v>
      </c>
      <c r="U24" s="779">
        <v>7</v>
      </c>
      <c r="V24" s="779">
        <v>7</v>
      </c>
      <c r="W24" s="794">
        <f>K24</f>
        <v>7</v>
      </c>
      <c r="X24" s="794">
        <f>U24</f>
        <v>7</v>
      </c>
      <c r="Y24" s="794">
        <f>V24</f>
        <v>7</v>
      </c>
      <c r="Z24" s="779">
        <v>7</v>
      </c>
      <c r="AA24" s="779">
        <v>7</v>
      </c>
      <c r="AB24" s="764">
        <v>13</v>
      </c>
      <c r="AC24" s="779">
        <v>6</v>
      </c>
      <c r="AD24" s="779">
        <v>6</v>
      </c>
      <c r="AE24" s="779">
        <v>0</v>
      </c>
      <c r="AF24" s="779">
        <v>0</v>
      </c>
      <c r="AG24" s="779">
        <v>1</v>
      </c>
      <c r="AH24" s="779">
        <v>1</v>
      </c>
      <c r="AI24" s="779">
        <v>1</v>
      </c>
      <c r="AJ24" s="779">
        <v>1</v>
      </c>
      <c r="AK24" s="779">
        <v>3</v>
      </c>
      <c r="AL24" s="779">
        <v>3</v>
      </c>
      <c r="AM24" s="779">
        <v>0</v>
      </c>
      <c r="AN24" s="779">
        <v>0</v>
      </c>
      <c r="AO24" s="779">
        <v>1</v>
      </c>
      <c r="AP24" s="779">
        <v>1</v>
      </c>
      <c r="AQ24" s="779">
        <v>0</v>
      </c>
      <c r="AR24" s="779"/>
      <c r="AS24" s="779">
        <v>0</v>
      </c>
      <c r="AT24" s="779"/>
      <c r="AU24" s="779">
        <v>0</v>
      </c>
      <c r="AV24" s="779">
        <v>0</v>
      </c>
      <c r="AW24" s="779">
        <v>1</v>
      </c>
      <c r="AX24" s="779">
        <v>1</v>
      </c>
      <c r="AY24" s="779">
        <v>0</v>
      </c>
      <c r="AZ24" s="779">
        <v>0</v>
      </c>
      <c r="BA24" s="763">
        <f>AC24+AE24+AG24+AI24+AK24+AM24+AO24+AQ24+AS24+AU24+AW24+AY24</f>
        <v>13</v>
      </c>
      <c r="BB24" s="763">
        <f>AC24+AE24+AG24+AI24+AK24+AM24+AO24+AQ24+AS24+AU24+AW24+AY24</f>
        <v>13</v>
      </c>
      <c r="BC24" s="763">
        <f t="shared" si="4"/>
        <v>13</v>
      </c>
      <c r="BD24" s="763">
        <f t="shared" si="5"/>
        <v>13</v>
      </c>
      <c r="BE24" s="763">
        <f t="shared" si="6"/>
        <v>13</v>
      </c>
      <c r="BF24" s="764">
        <v>7</v>
      </c>
      <c r="BG24" s="763">
        <v>0</v>
      </c>
      <c r="BH24" s="763">
        <v>0</v>
      </c>
      <c r="BI24" s="763">
        <v>1</v>
      </c>
      <c r="BJ24" s="733">
        <v>6</v>
      </c>
      <c r="BK24" s="763">
        <v>1</v>
      </c>
      <c r="BL24" s="763">
        <v>0</v>
      </c>
      <c r="BM24" s="763">
        <v>2</v>
      </c>
      <c r="BN24" s="763">
        <v>1</v>
      </c>
      <c r="BO24" s="763">
        <v>1</v>
      </c>
      <c r="BP24" s="763">
        <v>0</v>
      </c>
      <c r="BQ24" s="763">
        <v>1</v>
      </c>
      <c r="BR24" s="763">
        <v>0</v>
      </c>
      <c r="BS24" s="763">
        <v>0</v>
      </c>
      <c r="BT24" s="763">
        <v>0</v>
      </c>
      <c r="BU24" s="763">
        <v>1</v>
      </c>
      <c r="BV24" s="763">
        <v>0</v>
      </c>
      <c r="BW24" s="763">
        <v>0</v>
      </c>
      <c r="BX24" s="763">
        <v>0</v>
      </c>
      <c r="BY24" s="763">
        <v>0</v>
      </c>
      <c r="BZ24" s="763">
        <v>0</v>
      </c>
      <c r="CA24" s="765">
        <v>3</v>
      </c>
      <c r="CB24" s="763">
        <v>3</v>
      </c>
      <c r="CC24" s="763">
        <v>0</v>
      </c>
      <c r="CD24" s="763">
        <v>0</v>
      </c>
      <c r="CE24" s="763">
        <f t="shared" si="7"/>
        <v>10</v>
      </c>
      <c r="CF24" s="763">
        <f t="shared" si="8"/>
        <v>10</v>
      </c>
      <c r="CG24" s="763">
        <f t="shared" si="8"/>
        <v>10</v>
      </c>
      <c r="CH24" s="763">
        <f t="shared" si="9"/>
        <v>10</v>
      </c>
      <c r="CI24" s="763">
        <f t="shared" si="9"/>
        <v>10</v>
      </c>
      <c r="CJ24" s="764">
        <v>12</v>
      </c>
      <c r="CK24" s="763">
        <v>0</v>
      </c>
      <c r="CL24" s="763">
        <v>0</v>
      </c>
      <c r="CM24" s="763">
        <v>5</v>
      </c>
      <c r="CN24" s="763">
        <v>5</v>
      </c>
      <c r="CO24" s="763">
        <v>6</v>
      </c>
      <c r="CP24" s="763">
        <v>6</v>
      </c>
      <c r="CQ24" s="763"/>
      <c r="CR24" s="763"/>
      <c r="CS24" s="763">
        <v>1</v>
      </c>
      <c r="CT24" s="763"/>
      <c r="CU24" s="763"/>
      <c r="CV24" s="763"/>
      <c r="CW24" s="763"/>
      <c r="CX24" s="763"/>
      <c r="CY24" s="763"/>
      <c r="CZ24" s="763"/>
      <c r="DA24" s="763"/>
      <c r="DB24" s="763"/>
      <c r="DC24" s="763"/>
      <c r="DD24" s="763"/>
      <c r="DE24" s="763"/>
      <c r="DF24" s="763"/>
      <c r="DG24" s="763"/>
      <c r="DH24" s="763"/>
      <c r="DI24" s="763">
        <f t="shared" si="11"/>
        <v>12</v>
      </c>
      <c r="DJ24" s="763">
        <f t="shared" si="12"/>
        <v>11</v>
      </c>
      <c r="DK24" s="763">
        <f t="shared" si="13"/>
        <v>11</v>
      </c>
      <c r="DL24" s="763">
        <f t="shared" si="14"/>
        <v>12</v>
      </c>
      <c r="DM24" s="763">
        <f t="shared" si="15"/>
        <v>11</v>
      </c>
      <c r="DN24" s="764">
        <v>5</v>
      </c>
      <c r="DO24" s="763"/>
      <c r="DP24" s="763"/>
      <c r="DQ24" s="763"/>
      <c r="DR24" s="763"/>
      <c r="DS24" s="763"/>
      <c r="DT24" s="763"/>
      <c r="DU24" s="763"/>
      <c r="DV24" s="763"/>
      <c r="DW24" s="763"/>
      <c r="DX24" s="763"/>
      <c r="DY24" s="763"/>
      <c r="DZ24" s="763"/>
      <c r="EA24" s="763"/>
      <c r="EB24" s="763"/>
      <c r="EC24" s="763"/>
      <c r="ED24" s="763"/>
      <c r="EE24" s="763"/>
      <c r="EF24" s="763"/>
      <c r="EG24" s="763"/>
      <c r="EH24" s="763"/>
      <c r="EI24" s="763"/>
      <c r="EJ24" s="763"/>
      <c r="EK24" s="763"/>
      <c r="EL24" s="763"/>
      <c r="EM24" s="763">
        <f t="shared" si="16"/>
        <v>0</v>
      </c>
      <c r="EN24" s="763">
        <f t="shared" si="17"/>
        <v>0</v>
      </c>
      <c r="EO24" s="763">
        <f t="shared" si="18"/>
        <v>0</v>
      </c>
      <c r="EP24" s="763"/>
      <c r="EQ24" s="763">
        <v>13</v>
      </c>
      <c r="ER24" s="713">
        <f t="shared" si="10"/>
        <v>1</v>
      </c>
      <c r="ES24" s="782">
        <f t="shared" si="19"/>
        <v>1</v>
      </c>
      <c r="ET24" s="783">
        <f t="shared" si="20"/>
        <v>0.91666666666666663</v>
      </c>
      <c r="EU24" s="784">
        <f t="shared" si="21"/>
        <v>1</v>
      </c>
      <c r="EV24" s="783">
        <f t="shared" si="22"/>
        <v>0.87234042553191493</v>
      </c>
      <c r="EW24" s="964" t="s">
        <v>586</v>
      </c>
      <c r="EX24" s="942" t="s">
        <v>534</v>
      </c>
      <c r="EY24" s="942" t="s">
        <v>534</v>
      </c>
      <c r="EZ24" s="942" t="s">
        <v>393</v>
      </c>
      <c r="FA24" s="942" t="s">
        <v>534</v>
      </c>
      <c r="FB24" s="956"/>
      <c r="FC24" s="280"/>
      <c r="FD24" s="280"/>
      <c r="FE24" s="280"/>
      <c r="FF24" s="280"/>
      <c r="FG24" s="280"/>
      <c r="FH24" s="280"/>
      <c r="FI24" s="280"/>
      <c r="FJ24" s="280"/>
      <c r="FK24" s="280"/>
      <c r="FL24" s="280"/>
      <c r="FM24" s="280"/>
      <c r="FN24" s="280"/>
      <c r="FO24" s="280"/>
      <c r="FP24" s="280"/>
      <c r="FQ24" s="280"/>
      <c r="FR24" s="280"/>
      <c r="FS24" s="280"/>
      <c r="FT24" s="280"/>
      <c r="FU24" s="280"/>
      <c r="FV24" s="280"/>
      <c r="FW24" s="280"/>
      <c r="FX24" s="280"/>
      <c r="FY24" s="280"/>
      <c r="FZ24" s="280"/>
      <c r="GA24" s="280"/>
      <c r="GB24" s="280"/>
      <c r="GC24" s="280"/>
      <c r="GD24" s="280"/>
      <c r="GE24" s="280"/>
      <c r="GF24" s="280"/>
      <c r="GG24" s="280"/>
      <c r="GH24" s="280"/>
      <c r="GI24" s="280"/>
      <c r="GJ24" s="280"/>
      <c r="GK24" s="280"/>
      <c r="GL24" s="280"/>
      <c r="GM24" s="280"/>
      <c r="GN24" s="280"/>
      <c r="GO24" s="280"/>
      <c r="GP24" s="280"/>
      <c r="GQ24" s="280"/>
      <c r="GR24" s="280"/>
      <c r="GS24" s="280"/>
      <c r="GT24" s="280"/>
      <c r="GU24" s="280"/>
      <c r="GV24" s="280"/>
      <c r="GW24" s="280"/>
      <c r="GX24" s="280"/>
      <c r="GY24" s="280"/>
      <c r="GZ24" s="280"/>
      <c r="HA24" s="280"/>
      <c r="HB24" s="280"/>
      <c r="HC24" s="280"/>
      <c r="HD24" s="280"/>
      <c r="HE24" s="280"/>
      <c r="HF24" s="280"/>
    </row>
    <row r="25" spans="1:214" s="220" customFormat="1" ht="39" customHeight="1" x14ac:dyDescent="0.25">
      <c r="A25" s="898"/>
      <c r="B25" s="901"/>
      <c r="C25" s="889"/>
      <c r="D25" s="892"/>
      <c r="E25" s="892"/>
      <c r="F25" s="346" t="s">
        <v>3</v>
      </c>
      <c r="G25" s="1410">
        <f t="shared" ref="G25:G29" si="35">AA25+BE25+CI25+DL25+DN25</f>
        <v>1276728605</v>
      </c>
      <c r="H25" s="1410">
        <v>171232872</v>
      </c>
      <c r="I25" s="1410"/>
      <c r="J25" s="1410"/>
      <c r="K25" s="1410">
        <v>171232872</v>
      </c>
      <c r="L25" s="1410">
        <v>0</v>
      </c>
      <c r="M25" s="1410">
        <v>171232872</v>
      </c>
      <c r="N25" s="1410">
        <v>94940000</v>
      </c>
      <c r="O25" s="1410">
        <v>171232872</v>
      </c>
      <c r="P25" s="1410">
        <v>94940000</v>
      </c>
      <c r="Q25" s="1410">
        <v>171232872</v>
      </c>
      <c r="R25" s="1410">
        <v>94940000</v>
      </c>
      <c r="S25" s="1410">
        <v>171232872</v>
      </c>
      <c r="T25" s="1410">
        <v>94940000</v>
      </c>
      <c r="U25" s="1410">
        <v>171232872</v>
      </c>
      <c r="V25" s="1410">
        <v>164967872</v>
      </c>
      <c r="W25" s="1410">
        <f t="shared" ref="W25:W30" si="36">K25</f>
        <v>171232872</v>
      </c>
      <c r="X25" s="1410">
        <f t="shared" ref="X25:Y30" si="37">U25</f>
        <v>171232872</v>
      </c>
      <c r="Y25" s="1410">
        <f t="shared" si="37"/>
        <v>164967872</v>
      </c>
      <c r="Z25" s="1410">
        <v>171232872</v>
      </c>
      <c r="AA25" s="1410">
        <v>164967872</v>
      </c>
      <c r="AB25" s="1410">
        <v>364061000</v>
      </c>
      <c r="AC25" s="1410">
        <v>0</v>
      </c>
      <c r="AD25" s="1410">
        <v>0</v>
      </c>
      <c r="AE25" s="1410">
        <v>143810000</v>
      </c>
      <c r="AF25" s="1410">
        <v>143810000</v>
      </c>
      <c r="AG25" s="1410">
        <v>191582000</v>
      </c>
      <c r="AH25" s="1410">
        <f>295568000-AF25</f>
        <v>151758000</v>
      </c>
      <c r="AI25" s="1410">
        <v>0</v>
      </c>
      <c r="AJ25" s="1410">
        <f>335392000-AH25-AF25-AD25</f>
        <v>39824000</v>
      </c>
      <c r="AK25" s="1410">
        <v>0</v>
      </c>
      <c r="AL25" s="1410">
        <v>0</v>
      </c>
      <c r="AM25" s="1410">
        <v>0</v>
      </c>
      <c r="AN25" s="1410">
        <v>0</v>
      </c>
      <c r="AO25" s="1410">
        <v>7993000</v>
      </c>
      <c r="AP25" s="1410">
        <v>0</v>
      </c>
      <c r="AQ25" s="1410"/>
      <c r="AR25" s="1410"/>
      <c r="AS25" s="1410">
        <f>20676000-24346000</f>
        <v>-3670000</v>
      </c>
      <c r="AT25" s="1410">
        <v>4323000</v>
      </c>
      <c r="AU25" s="1410"/>
      <c r="AV25" s="1410"/>
      <c r="AW25" s="1410">
        <v>0</v>
      </c>
      <c r="AX25" s="1410">
        <v>0</v>
      </c>
      <c r="AY25" s="1410"/>
      <c r="AZ25" s="1410">
        <v>-248033</v>
      </c>
      <c r="BA25" s="1410">
        <f t="shared" si="2"/>
        <v>339715000</v>
      </c>
      <c r="BB25" s="1410">
        <f t="shared" si="3"/>
        <v>339715000</v>
      </c>
      <c r="BC25" s="1410">
        <f>AD25+AF25+AH25+AJ25+AL25+AN25+AP25+AR25+AT25+AV25+AX25+AZ25</f>
        <v>339466967</v>
      </c>
      <c r="BD25" s="1410">
        <f t="shared" si="5"/>
        <v>339715000</v>
      </c>
      <c r="BE25" s="1410">
        <f t="shared" si="6"/>
        <v>339466967</v>
      </c>
      <c r="BF25" s="1410">
        <v>287337000</v>
      </c>
      <c r="BG25" s="1410">
        <v>282678000</v>
      </c>
      <c r="BH25" s="1410">
        <v>282678000</v>
      </c>
      <c r="BI25" s="1410">
        <v>0</v>
      </c>
      <c r="BJ25" s="1410">
        <v>0</v>
      </c>
      <c r="BK25" s="1410">
        <v>0</v>
      </c>
      <c r="BL25" s="1410">
        <v>0</v>
      </c>
      <c r="BM25" s="1410">
        <v>0</v>
      </c>
      <c r="BN25" s="1410">
        <v>0</v>
      </c>
      <c r="BO25" s="1410">
        <v>4659000</v>
      </c>
      <c r="BP25" s="1410">
        <v>0</v>
      </c>
      <c r="BQ25" s="1410">
        <v>0</v>
      </c>
      <c r="BR25" s="1410">
        <v>3679000</v>
      </c>
      <c r="BS25" s="1410">
        <v>0</v>
      </c>
      <c r="BT25" s="1410">
        <v>0</v>
      </c>
      <c r="BU25" s="1410">
        <v>0</v>
      </c>
      <c r="BV25" s="1410">
        <v>0</v>
      </c>
      <c r="BW25" s="1410">
        <v>0</v>
      </c>
      <c r="BX25" s="1410">
        <v>835200</v>
      </c>
      <c r="BY25" s="1410">
        <f>32560566-110632</f>
        <v>32449934</v>
      </c>
      <c r="BZ25" s="1410">
        <v>10618500</v>
      </c>
      <c r="CA25" s="1410">
        <v>0</v>
      </c>
      <c r="CB25" s="1410">
        <v>21942066</v>
      </c>
      <c r="CC25" s="1410">
        <v>2530000</v>
      </c>
      <c r="CD25" s="1410">
        <v>2530000</v>
      </c>
      <c r="CE25" s="1410">
        <f t="shared" si="7"/>
        <v>322316934</v>
      </c>
      <c r="CF25" s="1410">
        <f t="shared" si="8"/>
        <v>322316934</v>
      </c>
      <c r="CG25" s="1410">
        <f t="shared" si="8"/>
        <v>322282766</v>
      </c>
      <c r="CH25" s="1410">
        <f t="shared" si="9"/>
        <v>322316934</v>
      </c>
      <c r="CI25" s="1410">
        <f t="shared" si="9"/>
        <v>322282766</v>
      </c>
      <c r="CJ25" s="1410">
        <v>244532000</v>
      </c>
      <c r="CK25" s="1410">
        <v>0</v>
      </c>
      <c r="CL25" s="1410">
        <v>0</v>
      </c>
      <c r="CM25" s="1410">
        <v>196875000</v>
      </c>
      <c r="CN25" s="1410">
        <v>196875000</v>
      </c>
      <c r="CO25" s="1410">
        <v>39130000</v>
      </c>
      <c r="CP25" s="1410">
        <v>39130000</v>
      </c>
      <c r="CQ25" s="1410">
        <v>8527000</v>
      </c>
      <c r="CR25" s="1410"/>
      <c r="CS25" s="1410"/>
      <c r="CT25" s="1410"/>
      <c r="CU25" s="1410"/>
      <c r="CV25" s="1410"/>
      <c r="CW25" s="1410"/>
      <c r="CX25" s="1410"/>
      <c r="CY25" s="1410"/>
      <c r="CZ25" s="1410"/>
      <c r="DA25" s="1410"/>
      <c r="DB25" s="1410"/>
      <c r="DC25" s="1410"/>
      <c r="DD25" s="1410"/>
      <c r="DE25" s="1410"/>
      <c r="DF25" s="1410"/>
      <c r="DG25" s="1410"/>
      <c r="DH25" s="1410"/>
      <c r="DI25" s="1410">
        <f t="shared" si="11"/>
        <v>244532000</v>
      </c>
      <c r="DJ25" s="1410">
        <f t="shared" si="12"/>
        <v>236005000</v>
      </c>
      <c r="DK25" s="1410">
        <f t="shared" si="13"/>
        <v>236005000</v>
      </c>
      <c r="DL25" s="1410">
        <f t="shared" si="14"/>
        <v>244532000</v>
      </c>
      <c r="DM25" s="1410">
        <f t="shared" si="15"/>
        <v>236005000</v>
      </c>
      <c r="DN25" s="1410">
        <v>205479000</v>
      </c>
      <c r="DO25" s="759"/>
      <c r="DP25" s="759"/>
      <c r="DQ25" s="759"/>
      <c r="DR25" s="759"/>
      <c r="DS25" s="759"/>
      <c r="DT25" s="759"/>
      <c r="DU25" s="759"/>
      <c r="DV25" s="759"/>
      <c r="DW25" s="759"/>
      <c r="DX25" s="759"/>
      <c r="DY25" s="759"/>
      <c r="DZ25" s="759"/>
      <c r="EA25" s="759"/>
      <c r="EB25" s="759"/>
      <c r="EC25" s="759"/>
      <c r="ED25" s="759"/>
      <c r="EE25" s="759"/>
      <c r="EF25" s="759"/>
      <c r="EG25" s="759"/>
      <c r="EH25" s="759"/>
      <c r="EI25" s="759"/>
      <c r="EJ25" s="759"/>
      <c r="EK25" s="759"/>
      <c r="EL25" s="759"/>
      <c r="EM25" s="759">
        <f t="shared" si="16"/>
        <v>0</v>
      </c>
      <c r="EN25" s="759">
        <f t="shared" si="17"/>
        <v>0</v>
      </c>
      <c r="EO25" s="759">
        <f t="shared" si="18"/>
        <v>0</v>
      </c>
      <c r="EP25" s="759"/>
      <c r="EQ25" s="759">
        <v>14</v>
      </c>
      <c r="ER25" s="717">
        <f t="shared" si="10"/>
        <v>1</v>
      </c>
      <c r="ES25" s="768">
        <f t="shared" si="19"/>
        <v>1</v>
      </c>
      <c r="ET25" s="769">
        <f t="shared" si="20"/>
        <v>0.96512930822959775</v>
      </c>
      <c r="EU25" s="771">
        <f t="shared" si="21"/>
        <v>0.99387694203720922</v>
      </c>
      <c r="EV25" s="769">
        <f t="shared" si="22"/>
        <v>0.8323794115978157</v>
      </c>
      <c r="EW25" s="964"/>
      <c r="EX25" s="942"/>
      <c r="EY25" s="942"/>
      <c r="EZ25" s="942"/>
      <c r="FA25" s="942"/>
      <c r="FB25" s="956"/>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row>
    <row r="26" spans="1:214" s="220" customFormat="1" ht="39" customHeight="1" x14ac:dyDescent="0.25">
      <c r="A26" s="898"/>
      <c r="B26" s="901"/>
      <c r="C26" s="889"/>
      <c r="D26" s="892"/>
      <c r="E26" s="892"/>
      <c r="F26" s="273" t="s">
        <v>392</v>
      </c>
      <c r="G26" s="1410"/>
      <c r="H26" s="1410"/>
      <c r="I26" s="1410"/>
      <c r="J26" s="1410"/>
      <c r="K26" s="1410"/>
      <c r="L26" s="1410"/>
      <c r="M26" s="1410"/>
      <c r="N26" s="1410"/>
      <c r="O26" s="1410"/>
      <c r="P26" s="1410"/>
      <c r="Q26" s="1410"/>
      <c r="R26" s="1410"/>
      <c r="S26" s="1410"/>
      <c r="T26" s="1410"/>
      <c r="U26" s="1410"/>
      <c r="V26" s="1410"/>
      <c r="W26" s="1410"/>
      <c r="X26" s="1410"/>
      <c r="Y26" s="1410"/>
      <c r="Z26" s="1410"/>
      <c r="AA26" s="1410"/>
      <c r="AB26" s="1410"/>
      <c r="AC26" s="1410">
        <v>0</v>
      </c>
      <c r="AD26" s="1410">
        <v>0</v>
      </c>
      <c r="AE26" s="1410">
        <v>0</v>
      </c>
      <c r="AF26" s="1410">
        <v>0</v>
      </c>
      <c r="AG26" s="1410">
        <v>0</v>
      </c>
      <c r="AH26" s="1410">
        <v>0</v>
      </c>
      <c r="AI26" s="1410">
        <v>21245000</v>
      </c>
      <c r="AJ26" s="1410">
        <v>21245000</v>
      </c>
      <c r="AK26" s="1410">
        <v>35723200</v>
      </c>
      <c r="AL26" s="1410">
        <v>34063867</v>
      </c>
      <c r="AM26" s="1410">
        <v>36221000</v>
      </c>
      <c r="AN26" s="1410">
        <v>43161000</v>
      </c>
      <c r="AO26" s="1410">
        <v>36221000</v>
      </c>
      <c r="AP26" s="1410">
        <v>36221000</v>
      </c>
      <c r="AQ26" s="1410">
        <v>36221000</v>
      </c>
      <c r="AR26" s="1410">
        <v>36221000</v>
      </c>
      <c r="AS26" s="1410">
        <v>36221000</v>
      </c>
      <c r="AT26" s="1410">
        <v>36221000</v>
      </c>
      <c r="AU26" s="1410">
        <v>36221000</v>
      </c>
      <c r="AV26" s="1410">
        <v>36221000</v>
      </c>
      <c r="AW26" s="1410">
        <v>36221000</v>
      </c>
      <c r="AX26" s="1410">
        <v>36221000</v>
      </c>
      <c r="AY26" s="1410">
        <v>65420800</v>
      </c>
      <c r="AZ26" s="1410">
        <v>41690133</v>
      </c>
      <c r="BA26" s="1410">
        <f t="shared" si="2"/>
        <v>339715000</v>
      </c>
      <c r="BB26" s="1410">
        <f t="shared" si="3"/>
        <v>339715000</v>
      </c>
      <c r="BC26" s="1410">
        <f t="shared" si="4"/>
        <v>321265000</v>
      </c>
      <c r="BD26" s="1410">
        <f t="shared" si="5"/>
        <v>339715000</v>
      </c>
      <c r="BE26" s="1410">
        <f t="shared" si="6"/>
        <v>321265000</v>
      </c>
      <c r="BF26" s="1410">
        <v>0</v>
      </c>
      <c r="BG26" s="1410">
        <v>0</v>
      </c>
      <c r="BH26" s="1410">
        <v>0</v>
      </c>
      <c r="BI26" s="1410">
        <v>19814666</v>
      </c>
      <c r="BJ26" s="1410">
        <v>3177267</v>
      </c>
      <c r="BK26" s="1410">
        <v>29722000</v>
      </c>
      <c r="BL26" s="1410">
        <v>22643000</v>
      </c>
      <c r="BM26" s="1410">
        <v>29722000</v>
      </c>
      <c r="BN26" s="1410">
        <v>32888000</v>
      </c>
      <c r="BO26" s="1410">
        <v>29722000</v>
      </c>
      <c r="BP26" s="1410">
        <v>33635000</v>
      </c>
      <c r="BQ26" s="1410">
        <v>29722000</v>
      </c>
      <c r="BR26" s="1410">
        <v>29722000</v>
      </c>
      <c r="BS26" s="1410">
        <v>29722000</v>
      </c>
      <c r="BT26" s="1410">
        <v>29722000</v>
      </c>
      <c r="BU26" s="1410">
        <v>29722000</v>
      </c>
      <c r="BV26" s="1410">
        <v>29722000</v>
      </c>
      <c r="BW26" s="1410">
        <v>34381000</v>
      </c>
      <c r="BX26" s="1410">
        <v>29722000</v>
      </c>
      <c r="BY26" s="1410">
        <v>29722000</v>
      </c>
      <c r="BZ26" s="1410">
        <v>25833700</v>
      </c>
      <c r="CA26" s="1410">
        <v>14967334</v>
      </c>
      <c r="CB26" s="1410">
        <v>33037133</v>
      </c>
      <c r="CC26" s="1410">
        <f>10120000+34979934</f>
        <v>45099934</v>
      </c>
      <c r="CD26" s="1410">
        <v>31828233</v>
      </c>
      <c r="CE26" s="1410">
        <f t="shared" si="7"/>
        <v>322316934</v>
      </c>
      <c r="CF26" s="1410">
        <f t="shared" si="8"/>
        <v>322316934</v>
      </c>
      <c r="CG26" s="1410">
        <f t="shared" si="8"/>
        <v>301930333</v>
      </c>
      <c r="CH26" s="1410">
        <f t="shared" si="9"/>
        <v>322316934</v>
      </c>
      <c r="CI26" s="1410">
        <f t="shared" si="9"/>
        <v>301930333</v>
      </c>
      <c r="CJ26" s="1410">
        <f>CM26+CO26+CQ26+CS26+CU26+CW26+CY26+DA26+DC26+DE26+DG26</f>
        <v>244532000</v>
      </c>
      <c r="CK26" s="1410">
        <v>0</v>
      </c>
      <c r="CL26" s="1410">
        <v>0</v>
      </c>
      <c r="CM26" s="1410">
        <v>0</v>
      </c>
      <c r="CN26" s="1410">
        <v>0</v>
      </c>
      <c r="CO26" s="1410">
        <v>4738867</v>
      </c>
      <c r="CP26" s="1410">
        <v>4738867</v>
      </c>
      <c r="CQ26" s="1410">
        <v>24034000</v>
      </c>
      <c r="CR26" s="1410"/>
      <c r="CS26" s="1410">
        <v>24034000</v>
      </c>
      <c r="CT26" s="1410"/>
      <c r="CU26" s="1410">
        <v>24034000</v>
      </c>
      <c r="CV26" s="1410"/>
      <c r="CW26" s="1410">
        <v>24034000</v>
      </c>
      <c r="CX26" s="1410"/>
      <c r="CY26" s="1410">
        <v>24034000</v>
      </c>
      <c r="CZ26" s="1410"/>
      <c r="DA26" s="1410">
        <v>24034000</v>
      </c>
      <c r="DB26" s="1410"/>
      <c r="DC26" s="1410">
        <v>24034000</v>
      </c>
      <c r="DD26" s="1410"/>
      <c r="DE26" s="1410">
        <v>24034000</v>
      </c>
      <c r="DF26" s="1410"/>
      <c r="DG26" s="1410">
        <v>47521133</v>
      </c>
      <c r="DH26" s="1410"/>
      <c r="DI26" s="1410">
        <f t="shared" si="11"/>
        <v>244532000</v>
      </c>
      <c r="DJ26" s="1410">
        <f t="shared" si="12"/>
        <v>4738867</v>
      </c>
      <c r="DK26" s="1410">
        <f t="shared" si="13"/>
        <v>4738867</v>
      </c>
      <c r="DL26" s="1410">
        <f t="shared" si="14"/>
        <v>244532000</v>
      </c>
      <c r="DM26" s="1410">
        <f t="shared" si="15"/>
        <v>4738867</v>
      </c>
      <c r="DN26" s="1410"/>
      <c r="DO26" s="759"/>
      <c r="DP26" s="759"/>
      <c r="DQ26" s="759"/>
      <c r="DR26" s="759"/>
      <c r="DS26" s="759"/>
      <c r="DT26" s="759"/>
      <c r="DU26" s="759"/>
      <c r="DV26" s="759"/>
      <c r="DW26" s="759"/>
      <c r="DX26" s="759"/>
      <c r="DY26" s="759"/>
      <c r="DZ26" s="759"/>
      <c r="EA26" s="759"/>
      <c r="EB26" s="759"/>
      <c r="EC26" s="759"/>
      <c r="ED26" s="759"/>
      <c r="EE26" s="759"/>
      <c r="EF26" s="759"/>
      <c r="EG26" s="759"/>
      <c r="EH26" s="759"/>
      <c r="EI26" s="759"/>
      <c r="EJ26" s="759"/>
      <c r="EK26" s="759"/>
      <c r="EL26" s="759"/>
      <c r="EM26" s="759">
        <f t="shared" si="16"/>
        <v>0</v>
      </c>
      <c r="EN26" s="759">
        <f t="shared" si="17"/>
        <v>0</v>
      </c>
      <c r="EO26" s="759">
        <f t="shared" si="18"/>
        <v>0</v>
      </c>
      <c r="EP26" s="759"/>
      <c r="EQ26" s="759">
        <v>15</v>
      </c>
      <c r="ER26" s="717">
        <f t="shared" si="10"/>
        <v>1</v>
      </c>
      <c r="ES26" s="768">
        <f t="shared" si="19"/>
        <v>1</v>
      </c>
      <c r="ET26" s="769">
        <f t="shared" si="20"/>
        <v>1.9379332766263722E-2</v>
      </c>
      <c r="EU26" s="771">
        <f t="shared" si="21"/>
        <v>0.94175419658186266</v>
      </c>
      <c r="EV26" s="769">
        <f>IFERROR((AA26+BE26+CI26+DM26)/G26,0)</f>
        <v>0</v>
      </c>
      <c r="EW26" s="964"/>
      <c r="EX26" s="942"/>
      <c r="EY26" s="942"/>
      <c r="EZ26" s="942"/>
      <c r="FA26" s="942"/>
      <c r="FB26" s="22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row>
    <row r="27" spans="1:214" s="222" customFormat="1" ht="39" customHeight="1" x14ac:dyDescent="0.25">
      <c r="A27" s="898"/>
      <c r="B27" s="901"/>
      <c r="C27" s="889"/>
      <c r="D27" s="892"/>
      <c r="E27" s="892"/>
      <c r="F27" s="716" t="s">
        <v>42</v>
      </c>
      <c r="G27" s="738">
        <f t="shared" si="35"/>
        <v>0</v>
      </c>
      <c r="H27" s="770"/>
      <c r="I27" s="755"/>
      <c r="J27" s="755"/>
      <c r="K27" s="755"/>
      <c r="L27" s="766"/>
      <c r="M27" s="755"/>
      <c r="N27" s="755"/>
      <c r="O27" s="755"/>
      <c r="P27" s="755"/>
      <c r="Q27" s="755"/>
      <c r="R27" s="755"/>
      <c r="S27" s="755"/>
      <c r="T27" s="766"/>
      <c r="U27" s="755"/>
      <c r="V27" s="755"/>
      <c r="W27" s="766">
        <f t="shared" si="36"/>
        <v>0</v>
      </c>
      <c r="X27" s="766">
        <f t="shared" si="37"/>
        <v>0</v>
      </c>
      <c r="Y27" s="766">
        <f t="shared" si="37"/>
        <v>0</v>
      </c>
      <c r="Z27" s="755">
        <v>0</v>
      </c>
      <c r="AA27" s="755">
        <v>0</v>
      </c>
      <c r="AB27" s="770">
        <v>0</v>
      </c>
      <c r="AC27" s="755">
        <v>0</v>
      </c>
      <c r="AD27" s="755">
        <v>0</v>
      </c>
      <c r="AE27" s="755">
        <v>0</v>
      </c>
      <c r="AF27" s="755">
        <v>0</v>
      </c>
      <c r="AG27" s="755">
        <v>0</v>
      </c>
      <c r="AH27" s="755">
        <v>0</v>
      </c>
      <c r="AI27" s="755">
        <v>0</v>
      </c>
      <c r="AJ27" s="755">
        <v>0</v>
      </c>
      <c r="AK27" s="755"/>
      <c r="AL27" s="755"/>
      <c r="AM27" s="755"/>
      <c r="AN27" s="755"/>
      <c r="AO27" s="755"/>
      <c r="AP27" s="755"/>
      <c r="AQ27" s="755">
        <v>0</v>
      </c>
      <c r="AR27" s="755">
        <v>0</v>
      </c>
      <c r="AS27" s="755"/>
      <c r="AT27" s="755"/>
      <c r="AU27" s="755"/>
      <c r="AV27" s="755"/>
      <c r="AW27" s="755">
        <v>0</v>
      </c>
      <c r="AX27" s="755">
        <v>0</v>
      </c>
      <c r="AY27" s="755"/>
      <c r="AZ27" s="755"/>
      <c r="BA27" s="759">
        <f t="shared" si="2"/>
        <v>0</v>
      </c>
      <c r="BB27" s="759">
        <f t="shared" si="3"/>
        <v>0</v>
      </c>
      <c r="BC27" s="759">
        <f t="shared" si="4"/>
        <v>0</v>
      </c>
      <c r="BD27" s="759">
        <f t="shared" si="5"/>
        <v>0</v>
      </c>
      <c r="BE27" s="759">
        <f t="shared" si="6"/>
        <v>0</v>
      </c>
      <c r="BF27" s="758">
        <v>0</v>
      </c>
      <c r="BG27" s="759">
        <v>0</v>
      </c>
      <c r="BH27" s="759">
        <v>0</v>
      </c>
      <c r="BI27" s="759">
        <v>0</v>
      </c>
      <c r="BJ27" s="730">
        <v>0</v>
      </c>
      <c r="BK27" s="759">
        <v>0</v>
      </c>
      <c r="BL27" s="759">
        <v>0</v>
      </c>
      <c r="BM27" s="759">
        <v>0</v>
      </c>
      <c r="BN27" s="759">
        <v>0</v>
      </c>
      <c r="BO27" s="759">
        <v>0</v>
      </c>
      <c r="BP27" s="759">
        <v>0</v>
      </c>
      <c r="BQ27" s="759">
        <v>0</v>
      </c>
      <c r="BR27" s="759">
        <v>0</v>
      </c>
      <c r="BS27" s="759">
        <v>0</v>
      </c>
      <c r="BT27" s="759">
        <v>0</v>
      </c>
      <c r="BU27" s="759">
        <v>0</v>
      </c>
      <c r="BV27" s="759">
        <v>0</v>
      </c>
      <c r="BW27" s="759">
        <v>0</v>
      </c>
      <c r="BX27" s="759">
        <v>0</v>
      </c>
      <c r="BY27" s="759">
        <v>0</v>
      </c>
      <c r="BZ27" s="759">
        <v>0</v>
      </c>
      <c r="CA27" s="759">
        <v>0</v>
      </c>
      <c r="CB27" s="759">
        <v>0</v>
      </c>
      <c r="CC27" s="759">
        <v>0</v>
      </c>
      <c r="CD27" s="759">
        <v>0</v>
      </c>
      <c r="CE27" s="759">
        <f t="shared" si="7"/>
        <v>0</v>
      </c>
      <c r="CF27" s="759">
        <f t="shared" si="8"/>
        <v>0</v>
      </c>
      <c r="CG27" s="759">
        <f t="shared" si="8"/>
        <v>0</v>
      </c>
      <c r="CH27" s="759">
        <f t="shared" si="9"/>
        <v>0</v>
      </c>
      <c r="CI27" s="759">
        <f t="shared" si="9"/>
        <v>0</v>
      </c>
      <c r="CJ27" s="758">
        <v>0</v>
      </c>
      <c r="CK27" s="759">
        <v>0</v>
      </c>
      <c r="CL27" s="759">
        <v>0</v>
      </c>
      <c r="CM27" s="759">
        <v>0</v>
      </c>
      <c r="CN27" s="759">
        <v>0</v>
      </c>
      <c r="CO27" s="759">
        <v>0</v>
      </c>
      <c r="CP27" s="759">
        <v>0</v>
      </c>
      <c r="CQ27" s="759"/>
      <c r="CR27" s="759"/>
      <c r="CS27" s="759"/>
      <c r="CT27" s="759"/>
      <c r="CU27" s="759"/>
      <c r="CV27" s="759"/>
      <c r="CW27" s="759"/>
      <c r="CX27" s="759"/>
      <c r="CY27" s="759"/>
      <c r="CZ27" s="759"/>
      <c r="DA27" s="759"/>
      <c r="DB27" s="759"/>
      <c r="DC27" s="759"/>
      <c r="DD27" s="759"/>
      <c r="DE27" s="759"/>
      <c r="DF27" s="759"/>
      <c r="DG27" s="759"/>
      <c r="DH27" s="759"/>
      <c r="DI27" s="759">
        <f t="shared" si="11"/>
        <v>0</v>
      </c>
      <c r="DJ27" s="759">
        <f t="shared" si="12"/>
        <v>0</v>
      </c>
      <c r="DK27" s="759">
        <f t="shared" si="13"/>
        <v>0</v>
      </c>
      <c r="DL27" s="759">
        <f t="shared" si="14"/>
        <v>0</v>
      </c>
      <c r="DM27" s="759">
        <f t="shared" si="15"/>
        <v>0</v>
      </c>
      <c r="DN27" s="758"/>
      <c r="DO27" s="759"/>
      <c r="DP27" s="759"/>
      <c r="DQ27" s="759"/>
      <c r="DR27" s="759"/>
      <c r="DS27" s="759"/>
      <c r="DT27" s="759"/>
      <c r="DU27" s="759"/>
      <c r="DV27" s="759"/>
      <c r="DW27" s="759"/>
      <c r="DX27" s="759"/>
      <c r="DY27" s="759"/>
      <c r="DZ27" s="759"/>
      <c r="EA27" s="759"/>
      <c r="EB27" s="759"/>
      <c r="EC27" s="759"/>
      <c r="ED27" s="759"/>
      <c r="EE27" s="759"/>
      <c r="EF27" s="759"/>
      <c r="EG27" s="759"/>
      <c r="EH27" s="759"/>
      <c r="EI27" s="759"/>
      <c r="EJ27" s="759"/>
      <c r="EK27" s="759"/>
      <c r="EL27" s="759"/>
      <c r="EM27" s="759">
        <f t="shared" si="16"/>
        <v>0</v>
      </c>
      <c r="EN27" s="759">
        <f t="shared" si="17"/>
        <v>0</v>
      </c>
      <c r="EO27" s="759">
        <f t="shared" si="18"/>
        <v>0</v>
      </c>
      <c r="EP27" s="759"/>
      <c r="EQ27" s="759">
        <v>16</v>
      </c>
      <c r="ER27" s="717">
        <f>IFERROR(CP27/CO27,0)</f>
        <v>0</v>
      </c>
      <c r="ES27" s="768">
        <f>IFERROR(DK27/DJ27,0)</f>
        <v>0</v>
      </c>
      <c r="ET27" s="769">
        <f>IFERROR(DM27/DL27,0)</f>
        <v>0</v>
      </c>
      <c r="EU27" s="771">
        <f>IFERROR((AA27+BE27+CI27+DK27)/(Z27+BD27+CH27+DJ27),0)</f>
        <v>0</v>
      </c>
      <c r="EV27" s="769">
        <f>IFERROR((AA27+BE27+CI27+DM27)/G27,0)</f>
        <v>0</v>
      </c>
      <c r="EW27" s="964"/>
      <c r="EX27" s="942"/>
      <c r="EY27" s="942"/>
      <c r="EZ27" s="942"/>
      <c r="FA27" s="942"/>
      <c r="FB27" s="956"/>
    </row>
    <row r="28" spans="1:214" s="223" customFormat="1" ht="39" customHeight="1" x14ac:dyDescent="0.25">
      <c r="A28" s="898"/>
      <c r="B28" s="901"/>
      <c r="C28" s="889"/>
      <c r="D28" s="892"/>
      <c r="E28" s="892"/>
      <c r="F28" s="272" t="s">
        <v>4</v>
      </c>
      <c r="G28" s="1410">
        <f t="shared" si="35"/>
        <v>109108375</v>
      </c>
      <c r="H28" s="770"/>
      <c r="I28" s="267"/>
      <c r="J28" s="267"/>
      <c r="K28" s="267"/>
      <c r="L28" s="267"/>
      <c r="M28" s="267"/>
      <c r="N28" s="267"/>
      <c r="O28" s="267"/>
      <c r="P28" s="267"/>
      <c r="Q28" s="267"/>
      <c r="R28" s="267"/>
      <c r="S28" s="267"/>
      <c r="T28" s="268"/>
      <c r="U28" s="268"/>
      <c r="V28" s="268"/>
      <c r="W28" s="268">
        <f t="shared" si="36"/>
        <v>0</v>
      </c>
      <c r="X28" s="268">
        <f t="shared" si="37"/>
        <v>0</v>
      </c>
      <c r="Y28" s="268">
        <f t="shared" si="37"/>
        <v>0</v>
      </c>
      <c r="Z28" s="1410">
        <v>0</v>
      </c>
      <c r="AA28" s="1410">
        <v>0</v>
      </c>
      <c r="AB28" s="1410">
        <v>70558838</v>
      </c>
      <c r="AC28" s="1410">
        <v>10149000</v>
      </c>
      <c r="AD28" s="1410">
        <v>10149000</v>
      </c>
      <c r="AE28" s="1410">
        <v>20641000</v>
      </c>
      <c r="AF28" s="1410">
        <f>30790000-AD28</f>
        <v>20641000</v>
      </c>
      <c r="AG28" s="1410">
        <f>48000966-AE28-AC28</f>
        <v>17210966</v>
      </c>
      <c r="AH28" s="1410">
        <f>48000966-AF28-AD28</f>
        <v>17210966</v>
      </c>
      <c r="AI28" s="1410">
        <v>0</v>
      </c>
      <c r="AJ28" s="1410">
        <v>0</v>
      </c>
      <c r="AK28" s="1410">
        <v>0</v>
      </c>
      <c r="AL28" s="1410">
        <v>0</v>
      </c>
      <c r="AM28" s="1410">
        <v>22557872</v>
      </c>
      <c r="AN28" s="1410">
        <v>22553009</v>
      </c>
      <c r="AO28" s="1410"/>
      <c r="AP28" s="1410">
        <v>0</v>
      </c>
      <c r="AQ28" s="1410">
        <v>0</v>
      </c>
      <c r="AR28" s="1410">
        <v>0</v>
      </c>
      <c r="AS28" s="1410"/>
      <c r="AT28" s="1410"/>
      <c r="AU28" s="1410">
        <v>-4863</v>
      </c>
      <c r="AV28" s="1410"/>
      <c r="AW28" s="1410">
        <v>0</v>
      </c>
      <c r="AX28" s="1410">
        <v>0</v>
      </c>
      <c r="AY28" s="1410"/>
      <c r="AZ28" s="1410"/>
      <c r="BA28" s="1410">
        <f t="shared" si="2"/>
        <v>70553975</v>
      </c>
      <c r="BB28" s="1410">
        <f t="shared" si="3"/>
        <v>70553975</v>
      </c>
      <c r="BC28" s="1410">
        <f t="shared" si="4"/>
        <v>70553975</v>
      </c>
      <c r="BD28" s="1410">
        <f t="shared" si="5"/>
        <v>70553975</v>
      </c>
      <c r="BE28" s="1410">
        <f t="shared" si="6"/>
        <v>70553975</v>
      </c>
      <c r="BF28" s="1410">
        <v>18201967</v>
      </c>
      <c r="BG28" s="1410">
        <v>16616867</v>
      </c>
      <c r="BH28" s="1410">
        <v>16616867</v>
      </c>
      <c r="BI28" s="1410">
        <v>1585100</v>
      </c>
      <c r="BJ28" s="1410">
        <v>1585100</v>
      </c>
      <c r="BK28" s="1410">
        <v>0</v>
      </c>
      <c r="BL28" s="1410">
        <v>0</v>
      </c>
      <c r="BM28" s="1410">
        <v>0</v>
      </c>
      <c r="BN28" s="1410">
        <v>0</v>
      </c>
      <c r="BO28" s="1410">
        <v>0</v>
      </c>
      <c r="BP28" s="1410">
        <v>0</v>
      </c>
      <c r="BQ28" s="1410">
        <v>0</v>
      </c>
      <c r="BR28" s="1410">
        <v>0</v>
      </c>
      <c r="BS28" s="1410">
        <v>0</v>
      </c>
      <c r="BT28" s="1410">
        <v>0</v>
      </c>
      <c r="BU28" s="1410">
        <v>0</v>
      </c>
      <c r="BV28" s="1410">
        <v>0</v>
      </c>
      <c r="BW28" s="1410">
        <v>0</v>
      </c>
      <c r="BX28" s="1410">
        <v>0</v>
      </c>
      <c r="BY28" s="1410">
        <v>0</v>
      </c>
      <c r="BZ28" s="1410">
        <v>0</v>
      </c>
      <c r="CA28" s="1410">
        <v>0</v>
      </c>
      <c r="CB28" s="1410">
        <v>0</v>
      </c>
      <c r="CC28" s="1410">
        <v>0</v>
      </c>
      <c r="CD28" s="1410">
        <v>0</v>
      </c>
      <c r="CE28" s="1410">
        <f t="shared" si="7"/>
        <v>18201967</v>
      </c>
      <c r="CF28" s="1410">
        <f t="shared" si="8"/>
        <v>18201967</v>
      </c>
      <c r="CG28" s="1410">
        <f t="shared" si="8"/>
        <v>18201967</v>
      </c>
      <c r="CH28" s="1410">
        <f t="shared" si="9"/>
        <v>18201967</v>
      </c>
      <c r="CI28" s="1410">
        <f t="shared" si="9"/>
        <v>18201967</v>
      </c>
      <c r="CJ28" s="1410">
        <v>20352433</v>
      </c>
      <c r="CK28" s="1410">
        <v>12536634</v>
      </c>
      <c r="CL28" s="1410">
        <v>12536634</v>
      </c>
      <c r="CM28" s="1410">
        <v>5120530</v>
      </c>
      <c r="CN28" s="1410">
        <v>5120530</v>
      </c>
      <c r="CO28" s="1410">
        <v>56050</v>
      </c>
      <c r="CP28" s="1410">
        <v>56050</v>
      </c>
      <c r="CQ28" s="1410">
        <v>2639219</v>
      </c>
      <c r="CR28" s="1410"/>
      <c r="CS28" s="1410"/>
      <c r="CT28" s="1410"/>
      <c r="CU28" s="1410"/>
      <c r="CV28" s="1410"/>
      <c r="CW28" s="1410"/>
      <c r="CX28" s="1410"/>
      <c r="CY28" s="1410"/>
      <c r="CZ28" s="1410"/>
      <c r="DA28" s="1410"/>
      <c r="DB28" s="1410"/>
      <c r="DC28" s="1410"/>
      <c r="DD28" s="1410"/>
      <c r="DE28" s="1410"/>
      <c r="DF28" s="1410"/>
      <c r="DG28" s="1410"/>
      <c r="DH28" s="1410"/>
      <c r="DI28" s="1410">
        <f t="shared" si="11"/>
        <v>20352433</v>
      </c>
      <c r="DJ28" s="1410">
        <f t="shared" si="12"/>
        <v>17713214</v>
      </c>
      <c r="DK28" s="1410">
        <f t="shared" si="13"/>
        <v>17713214</v>
      </c>
      <c r="DL28" s="1410">
        <f t="shared" si="14"/>
        <v>20352433</v>
      </c>
      <c r="DM28" s="1410">
        <f t="shared" si="15"/>
        <v>17713214</v>
      </c>
      <c r="DN28" s="1410"/>
      <c r="DO28" s="759"/>
      <c r="DP28" s="759"/>
      <c r="DQ28" s="759"/>
      <c r="DR28" s="759"/>
      <c r="DS28" s="759"/>
      <c r="DT28" s="759"/>
      <c r="DU28" s="759"/>
      <c r="DV28" s="759"/>
      <c r="DW28" s="759"/>
      <c r="DX28" s="759"/>
      <c r="DY28" s="759"/>
      <c r="DZ28" s="759"/>
      <c r="EA28" s="759"/>
      <c r="EB28" s="759"/>
      <c r="EC28" s="759"/>
      <c r="ED28" s="759"/>
      <c r="EE28" s="759"/>
      <c r="EF28" s="759"/>
      <c r="EG28" s="759"/>
      <c r="EH28" s="759"/>
      <c r="EI28" s="759"/>
      <c r="EJ28" s="759"/>
      <c r="EK28" s="759"/>
      <c r="EL28" s="759"/>
      <c r="EM28" s="759">
        <f t="shared" si="16"/>
        <v>0</v>
      </c>
      <c r="EN28" s="759">
        <f t="shared" si="17"/>
        <v>0</v>
      </c>
      <c r="EO28" s="759">
        <f t="shared" si="18"/>
        <v>0</v>
      </c>
      <c r="EP28" s="759"/>
      <c r="EQ28" s="759">
        <v>17</v>
      </c>
      <c r="ER28" s="717">
        <f t="shared" si="10"/>
        <v>1</v>
      </c>
      <c r="ES28" s="768">
        <f t="shared" si="19"/>
        <v>1</v>
      </c>
      <c r="ET28" s="769">
        <f t="shared" si="20"/>
        <v>0.87032415239986294</v>
      </c>
      <c r="EU28" s="771">
        <f t="shared" si="21"/>
        <v>1</v>
      </c>
      <c r="EV28" s="769">
        <f t="shared" si="22"/>
        <v>0.97581103192124341</v>
      </c>
      <c r="EW28" s="964"/>
      <c r="EX28" s="942"/>
      <c r="EY28" s="942"/>
      <c r="EZ28" s="942"/>
      <c r="FA28" s="942"/>
      <c r="FB28" s="956"/>
    </row>
    <row r="29" spans="1:214" s="222" customFormat="1" ht="39" customHeight="1" thickBot="1" x14ac:dyDescent="0.3">
      <c r="A29" s="898"/>
      <c r="B29" s="901"/>
      <c r="C29" s="889"/>
      <c r="D29" s="892"/>
      <c r="E29" s="892"/>
      <c r="F29" s="716" t="s">
        <v>43</v>
      </c>
      <c r="G29" s="739">
        <f t="shared" si="35"/>
        <v>47</v>
      </c>
      <c r="H29" s="760">
        <v>7</v>
      </c>
      <c r="I29" s="795"/>
      <c r="J29" s="795"/>
      <c r="K29" s="795">
        <v>7</v>
      </c>
      <c r="L29" s="795">
        <v>0</v>
      </c>
      <c r="M29" s="795">
        <v>7</v>
      </c>
      <c r="N29" s="795">
        <v>7</v>
      </c>
      <c r="O29" s="795">
        <v>7</v>
      </c>
      <c r="P29" s="795">
        <v>7</v>
      </c>
      <c r="Q29" s="795">
        <v>7</v>
      </c>
      <c r="R29" s="795">
        <v>7</v>
      </c>
      <c r="S29" s="795">
        <v>7</v>
      </c>
      <c r="T29" s="667">
        <v>7</v>
      </c>
      <c r="U29" s="797">
        <v>7</v>
      </c>
      <c r="V29" s="797">
        <v>7</v>
      </c>
      <c r="W29" s="796">
        <f t="shared" si="36"/>
        <v>7</v>
      </c>
      <c r="X29" s="796">
        <f t="shared" si="37"/>
        <v>7</v>
      </c>
      <c r="Y29" s="796">
        <f t="shared" si="37"/>
        <v>7</v>
      </c>
      <c r="Z29" s="797">
        <v>7</v>
      </c>
      <c r="AA29" s="797">
        <f>AA24+AA27</f>
        <v>7</v>
      </c>
      <c r="AB29" s="797">
        <f t="shared" ref="AB29:CM29" si="38">AB24+AB27</f>
        <v>13</v>
      </c>
      <c r="AC29" s="797">
        <f t="shared" si="38"/>
        <v>6</v>
      </c>
      <c r="AD29" s="797">
        <f t="shared" si="38"/>
        <v>6</v>
      </c>
      <c r="AE29" s="797">
        <f t="shared" si="38"/>
        <v>0</v>
      </c>
      <c r="AF29" s="797">
        <f t="shared" si="38"/>
        <v>0</v>
      </c>
      <c r="AG29" s="797">
        <f t="shared" si="38"/>
        <v>1</v>
      </c>
      <c r="AH29" s="797">
        <f t="shared" si="38"/>
        <v>1</v>
      </c>
      <c r="AI29" s="797">
        <f t="shared" si="38"/>
        <v>1</v>
      </c>
      <c r="AJ29" s="797">
        <f t="shared" si="38"/>
        <v>1</v>
      </c>
      <c r="AK29" s="797">
        <f t="shared" si="38"/>
        <v>3</v>
      </c>
      <c r="AL29" s="797">
        <f t="shared" si="38"/>
        <v>3</v>
      </c>
      <c r="AM29" s="797">
        <f t="shared" si="38"/>
        <v>0</v>
      </c>
      <c r="AN29" s="797">
        <f t="shared" si="38"/>
        <v>0</v>
      </c>
      <c r="AO29" s="797">
        <f t="shared" si="38"/>
        <v>1</v>
      </c>
      <c r="AP29" s="797">
        <f t="shared" si="38"/>
        <v>1</v>
      </c>
      <c r="AQ29" s="797">
        <f t="shared" si="38"/>
        <v>0</v>
      </c>
      <c r="AR29" s="797">
        <f t="shared" si="38"/>
        <v>0</v>
      </c>
      <c r="AS29" s="797">
        <f t="shared" si="38"/>
        <v>0</v>
      </c>
      <c r="AT29" s="797">
        <f t="shared" si="38"/>
        <v>0</v>
      </c>
      <c r="AU29" s="797">
        <f t="shared" si="38"/>
        <v>0</v>
      </c>
      <c r="AV29" s="797">
        <f t="shared" si="38"/>
        <v>0</v>
      </c>
      <c r="AW29" s="797">
        <f t="shared" si="38"/>
        <v>1</v>
      </c>
      <c r="AX29" s="797">
        <f t="shared" si="38"/>
        <v>1</v>
      </c>
      <c r="AY29" s="797">
        <f t="shared" si="38"/>
        <v>0</v>
      </c>
      <c r="AZ29" s="797">
        <f t="shared" si="38"/>
        <v>0</v>
      </c>
      <c r="BA29" s="797">
        <f t="shared" si="38"/>
        <v>13</v>
      </c>
      <c r="BB29" s="797">
        <f t="shared" si="38"/>
        <v>13</v>
      </c>
      <c r="BC29" s="797">
        <f t="shared" si="38"/>
        <v>13</v>
      </c>
      <c r="BD29" s="797">
        <f t="shared" si="38"/>
        <v>13</v>
      </c>
      <c r="BE29" s="797">
        <f t="shared" si="38"/>
        <v>13</v>
      </c>
      <c r="BF29" s="797">
        <f t="shared" si="38"/>
        <v>7</v>
      </c>
      <c r="BG29" s="797">
        <f t="shared" si="38"/>
        <v>0</v>
      </c>
      <c r="BH29" s="797">
        <f t="shared" si="38"/>
        <v>0</v>
      </c>
      <c r="BI29" s="797">
        <f t="shared" si="38"/>
        <v>1</v>
      </c>
      <c r="BJ29" s="797">
        <f t="shared" si="38"/>
        <v>6</v>
      </c>
      <c r="BK29" s="797">
        <f t="shared" si="38"/>
        <v>1</v>
      </c>
      <c r="BL29" s="797">
        <f t="shared" si="38"/>
        <v>0</v>
      </c>
      <c r="BM29" s="797">
        <f t="shared" si="38"/>
        <v>2</v>
      </c>
      <c r="BN29" s="797">
        <f t="shared" si="38"/>
        <v>1</v>
      </c>
      <c r="BO29" s="797">
        <f t="shared" si="38"/>
        <v>1</v>
      </c>
      <c r="BP29" s="797">
        <f t="shared" si="38"/>
        <v>0</v>
      </c>
      <c r="BQ29" s="797">
        <f t="shared" si="38"/>
        <v>1</v>
      </c>
      <c r="BR29" s="797">
        <f t="shared" si="38"/>
        <v>0</v>
      </c>
      <c r="BS29" s="797">
        <f t="shared" si="38"/>
        <v>0</v>
      </c>
      <c r="BT29" s="797">
        <f t="shared" si="38"/>
        <v>0</v>
      </c>
      <c r="BU29" s="797">
        <f t="shared" si="38"/>
        <v>1</v>
      </c>
      <c r="BV29" s="797">
        <f t="shared" si="38"/>
        <v>0</v>
      </c>
      <c r="BW29" s="797">
        <f t="shared" si="38"/>
        <v>0</v>
      </c>
      <c r="BX29" s="797">
        <f t="shared" si="38"/>
        <v>0</v>
      </c>
      <c r="BY29" s="797">
        <f t="shared" si="38"/>
        <v>0</v>
      </c>
      <c r="BZ29" s="797">
        <f t="shared" si="38"/>
        <v>0</v>
      </c>
      <c r="CA29" s="797">
        <f t="shared" si="38"/>
        <v>3</v>
      </c>
      <c r="CB29" s="797">
        <f t="shared" si="38"/>
        <v>3</v>
      </c>
      <c r="CC29" s="797">
        <f t="shared" si="38"/>
        <v>0</v>
      </c>
      <c r="CD29" s="797">
        <f t="shared" si="38"/>
        <v>0</v>
      </c>
      <c r="CE29" s="797">
        <f t="shared" si="38"/>
        <v>10</v>
      </c>
      <c r="CF29" s="797">
        <f t="shared" si="38"/>
        <v>10</v>
      </c>
      <c r="CG29" s="797">
        <f t="shared" si="38"/>
        <v>10</v>
      </c>
      <c r="CH29" s="797">
        <f t="shared" si="38"/>
        <v>10</v>
      </c>
      <c r="CI29" s="797">
        <f t="shared" si="38"/>
        <v>10</v>
      </c>
      <c r="CJ29" s="797">
        <f>CJ24+CJ27</f>
        <v>12</v>
      </c>
      <c r="CK29" s="797">
        <f t="shared" ref="CK29:CL29" si="39">CK24+CK27</f>
        <v>0</v>
      </c>
      <c r="CL29" s="797">
        <f t="shared" si="39"/>
        <v>0</v>
      </c>
      <c r="CM29" s="797">
        <f t="shared" si="38"/>
        <v>5</v>
      </c>
      <c r="CN29" s="797">
        <v>5</v>
      </c>
      <c r="CO29" s="797">
        <f t="shared" ref="CO29:DH29" si="40">CO24+CO27</f>
        <v>6</v>
      </c>
      <c r="CP29" s="797">
        <f t="shared" si="40"/>
        <v>6</v>
      </c>
      <c r="CQ29" s="797">
        <f t="shared" si="40"/>
        <v>0</v>
      </c>
      <c r="CR29" s="797">
        <f t="shared" si="40"/>
        <v>0</v>
      </c>
      <c r="CS29" s="797">
        <f t="shared" si="40"/>
        <v>1</v>
      </c>
      <c r="CT29" s="797">
        <f t="shared" si="40"/>
        <v>0</v>
      </c>
      <c r="CU29" s="797">
        <f t="shared" si="40"/>
        <v>0</v>
      </c>
      <c r="CV29" s="797">
        <f t="shared" si="40"/>
        <v>0</v>
      </c>
      <c r="CW29" s="797">
        <f t="shared" si="40"/>
        <v>0</v>
      </c>
      <c r="CX29" s="797">
        <f t="shared" si="40"/>
        <v>0</v>
      </c>
      <c r="CY29" s="797">
        <f t="shared" si="40"/>
        <v>0</v>
      </c>
      <c r="CZ29" s="797">
        <f t="shared" si="40"/>
        <v>0</v>
      </c>
      <c r="DA29" s="797">
        <f t="shared" si="40"/>
        <v>0</v>
      </c>
      <c r="DB29" s="797">
        <f t="shared" si="40"/>
        <v>0</v>
      </c>
      <c r="DC29" s="797">
        <f t="shared" si="40"/>
        <v>0</v>
      </c>
      <c r="DD29" s="797">
        <f t="shared" si="40"/>
        <v>0</v>
      </c>
      <c r="DE29" s="797">
        <f t="shared" si="40"/>
        <v>0</v>
      </c>
      <c r="DF29" s="797">
        <f t="shared" si="40"/>
        <v>0</v>
      </c>
      <c r="DG29" s="797">
        <f t="shared" si="40"/>
        <v>0</v>
      </c>
      <c r="DH29" s="797">
        <f t="shared" si="40"/>
        <v>0</v>
      </c>
      <c r="DI29" s="714">
        <f t="shared" si="11"/>
        <v>12</v>
      </c>
      <c r="DJ29" s="714">
        <f t="shared" si="12"/>
        <v>11</v>
      </c>
      <c r="DK29" s="714">
        <f t="shared" si="13"/>
        <v>11</v>
      </c>
      <c r="DL29" s="714">
        <f t="shared" si="14"/>
        <v>12</v>
      </c>
      <c r="DM29" s="714">
        <f t="shared" si="15"/>
        <v>11</v>
      </c>
      <c r="DN29" s="760">
        <f>DN24</f>
        <v>5</v>
      </c>
      <c r="DO29" s="714"/>
      <c r="DP29" s="714"/>
      <c r="DQ29" s="714"/>
      <c r="DR29" s="714"/>
      <c r="DS29" s="714"/>
      <c r="DT29" s="714"/>
      <c r="DU29" s="714"/>
      <c r="DV29" s="714"/>
      <c r="DW29" s="714"/>
      <c r="DX29" s="714"/>
      <c r="DY29" s="714"/>
      <c r="DZ29" s="714"/>
      <c r="EA29" s="714"/>
      <c r="EB29" s="714"/>
      <c r="EC29" s="714"/>
      <c r="ED29" s="714"/>
      <c r="EE29" s="714"/>
      <c r="EF29" s="714"/>
      <c r="EG29" s="714"/>
      <c r="EH29" s="714"/>
      <c r="EI29" s="714"/>
      <c r="EJ29" s="714"/>
      <c r="EK29" s="714"/>
      <c r="EL29" s="714"/>
      <c r="EM29" s="714">
        <f t="shared" si="16"/>
        <v>0</v>
      </c>
      <c r="EN29" s="714">
        <f t="shared" si="17"/>
        <v>0</v>
      </c>
      <c r="EO29" s="714">
        <f t="shared" si="18"/>
        <v>0</v>
      </c>
      <c r="EP29" s="714"/>
      <c r="EQ29" s="714">
        <v>18</v>
      </c>
      <c r="ER29" s="731">
        <f t="shared" si="10"/>
        <v>1</v>
      </c>
      <c r="ES29" s="775">
        <f t="shared" si="19"/>
        <v>1</v>
      </c>
      <c r="ET29" s="776">
        <f t="shared" si="20"/>
        <v>0.91666666666666663</v>
      </c>
      <c r="EU29" s="777">
        <f t="shared" si="21"/>
        <v>1</v>
      </c>
      <c r="EV29" s="776">
        <f t="shared" si="22"/>
        <v>0.87234042553191493</v>
      </c>
      <c r="EW29" s="964"/>
      <c r="EX29" s="942"/>
      <c r="EY29" s="942"/>
      <c r="EZ29" s="942"/>
      <c r="FA29" s="942"/>
      <c r="FB29" s="956"/>
    </row>
    <row r="30" spans="1:214" s="223" customFormat="1" ht="39" customHeight="1" thickBot="1" x14ac:dyDescent="0.3">
      <c r="A30" s="899"/>
      <c r="B30" s="902"/>
      <c r="C30" s="890"/>
      <c r="D30" s="893"/>
      <c r="E30" s="893"/>
      <c r="F30" s="351" t="s">
        <v>45</v>
      </c>
      <c r="G30" s="1411">
        <f>G25+G28</f>
        <v>1385836980</v>
      </c>
      <c r="H30" s="1411">
        <f t="shared" ref="H30:BS30" si="41">H25+H28</f>
        <v>171232872</v>
      </c>
      <c r="I30" s="1411">
        <f t="shared" si="41"/>
        <v>0</v>
      </c>
      <c r="J30" s="1411">
        <f t="shared" si="41"/>
        <v>0</v>
      </c>
      <c r="K30" s="1411">
        <f t="shared" si="41"/>
        <v>171232872</v>
      </c>
      <c r="L30" s="1411">
        <f t="shared" si="41"/>
        <v>0</v>
      </c>
      <c r="M30" s="1411">
        <f t="shared" si="41"/>
        <v>171232872</v>
      </c>
      <c r="N30" s="1411">
        <f t="shared" si="41"/>
        <v>94940000</v>
      </c>
      <c r="O30" s="1411">
        <f t="shared" si="41"/>
        <v>171232872</v>
      </c>
      <c r="P30" s="1411">
        <f t="shared" si="41"/>
        <v>94940000</v>
      </c>
      <c r="Q30" s="1411">
        <f t="shared" si="41"/>
        <v>171232872</v>
      </c>
      <c r="R30" s="1411">
        <f t="shared" si="41"/>
        <v>94940000</v>
      </c>
      <c r="S30" s="1411">
        <f t="shared" si="41"/>
        <v>171232872</v>
      </c>
      <c r="T30" s="1411">
        <f t="shared" si="41"/>
        <v>94940000</v>
      </c>
      <c r="U30" s="1411">
        <f t="shared" si="41"/>
        <v>171232872</v>
      </c>
      <c r="V30" s="1411">
        <f t="shared" si="41"/>
        <v>164967872</v>
      </c>
      <c r="W30" s="1411">
        <f t="shared" si="41"/>
        <v>171232872</v>
      </c>
      <c r="X30" s="1411">
        <f t="shared" si="41"/>
        <v>171232872</v>
      </c>
      <c r="Y30" s="1411">
        <f t="shared" si="41"/>
        <v>164967872</v>
      </c>
      <c r="Z30" s="1411">
        <f t="shared" si="41"/>
        <v>171232872</v>
      </c>
      <c r="AA30" s="1411">
        <f t="shared" si="41"/>
        <v>164967872</v>
      </c>
      <c r="AB30" s="1411">
        <f t="shared" si="41"/>
        <v>434619838</v>
      </c>
      <c r="AC30" s="1411">
        <f t="shared" si="41"/>
        <v>10149000</v>
      </c>
      <c r="AD30" s="1411">
        <f t="shared" si="41"/>
        <v>10149000</v>
      </c>
      <c r="AE30" s="1411">
        <f t="shared" si="41"/>
        <v>164451000</v>
      </c>
      <c r="AF30" s="1411">
        <f t="shared" si="41"/>
        <v>164451000</v>
      </c>
      <c r="AG30" s="1411">
        <f t="shared" si="41"/>
        <v>208792966</v>
      </c>
      <c r="AH30" s="1411">
        <f t="shared" si="41"/>
        <v>168968966</v>
      </c>
      <c r="AI30" s="1411">
        <f t="shared" si="41"/>
        <v>0</v>
      </c>
      <c r="AJ30" s="1411">
        <f t="shared" si="41"/>
        <v>39824000</v>
      </c>
      <c r="AK30" s="1411">
        <f t="shared" si="41"/>
        <v>0</v>
      </c>
      <c r="AL30" s="1411">
        <f t="shared" si="41"/>
        <v>0</v>
      </c>
      <c r="AM30" s="1411">
        <f t="shared" si="41"/>
        <v>22557872</v>
      </c>
      <c r="AN30" s="1411">
        <f t="shared" si="41"/>
        <v>22553009</v>
      </c>
      <c r="AO30" s="1411">
        <f t="shared" si="41"/>
        <v>7993000</v>
      </c>
      <c r="AP30" s="1411">
        <f t="shared" si="41"/>
        <v>0</v>
      </c>
      <c r="AQ30" s="1411">
        <f t="shared" si="41"/>
        <v>0</v>
      </c>
      <c r="AR30" s="1411">
        <f t="shared" si="41"/>
        <v>0</v>
      </c>
      <c r="AS30" s="1411">
        <f t="shared" si="41"/>
        <v>-3670000</v>
      </c>
      <c r="AT30" s="1411">
        <f t="shared" si="41"/>
        <v>4323000</v>
      </c>
      <c r="AU30" s="1411">
        <f t="shared" si="41"/>
        <v>-4863</v>
      </c>
      <c r="AV30" s="1411">
        <f t="shared" si="41"/>
        <v>0</v>
      </c>
      <c r="AW30" s="1411">
        <f t="shared" si="41"/>
        <v>0</v>
      </c>
      <c r="AX30" s="1411">
        <f t="shared" si="41"/>
        <v>0</v>
      </c>
      <c r="AY30" s="1411">
        <f t="shared" si="41"/>
        <v>0</v>
      </c>
      <c r="AZ30" s="1411">
        <f t="shared" si="41"/>
        <v>-248033</v>
      </c>
      <c r="BA30" s="1411">
        <f t="shared" si="41"/>
        <v>410268975</v>
      </c>
      <c r="BB30" s="1411">
        <f t="shared" si="41"/>
        <v>410268975</v>
      </c>
      <c r="BC30" s="1411">
        <f t="shared" si="41"/>
        <v>410020942</v>
      </c>
      <c r="BD30" s="1411">
        <f t="shared" si="41"/>
        <v>410268975</v>
      </c>
      <c r="BE30" s="1411">
        <f t="shared" si="41"/>
        <v>410020942</v>
      </c>
      <c r="BF30" s="1411">
        <f t="shared" si="41"/>
        <v>305538967</v>
      </c>
      <c r="BG30" s="1411">
        <f t="shared" si="41"/>
        <v>299294867</v>
      </c>
      <c r="BH30" s="1411">
        <f t="shared" si="41"/>
        <v>299294867</v>
      </c>
      <c r="BI30" s="1411">
        <f t="shared" si="41"/>
        <v>1585100</v>
      </c>
      <c r="BJ30" s="1411">
        <f t="shared" si="41"/>
        <v>1585100</v>
      </c>
      <c r="BK30" s="1411">
        <f t="shared" si="41"/>
        <v>0</v>
      </c>
      <c r="BL30" s="1411">
        <f t="shared" si="41"/>
        <v>0</v>
      </c>
      <c r="BM30" s="1411">
        <f t="shared" si="41"/>
        <v>0</v>
      </c>
      <c r="BN30" s="1411">
        <f t="shared" si="41"/>
        <v>0</v>
      </c>
      <c r="BO30" s="1411">
        <f t="shared" si="41"/>
        <v>4659000</v>
      </c>
      <c r="BP30" s="1411">
        <f t="shared" si="41"/>
        <v>0</v>
      </c>
      <c r="BQ30" s="1411">
        <f t="shared" si="41"/>
        <v>0</v>
      </c>
      <c r="BR30" s="1411">
        <f t="shared" si="41"/>
        <v>3679000</v>
      </c>
      <c r="BS30" s="1411">
        <f t="shared" si="41"/>
        <v>0</v>
      </c>
      <c r="BT30" s="1411">
        <f t="shared" ref="BT30:DN30" si="42">BT25+BT28</f>
        <v>0</v>
      </c>
      <c r="BU30" s="1411">
        <f t="shared" si="42"/>
        <v>0</v>
      </c>
      <c r="BV30" s="1411">
        <f t="shared" si="42"/>
        <v>0</v>
      </c>
      <c r="BW30" s="1411">
        <f t="shared" si="42"/>
        <v>0</v>
      </c>
      <c r="BX30" s="1411">
        <f t="shared" si="42"/>
        <v>835200</v>
      </c>
      <c r="BY30" s="1411">
        <f t="shared" si="42"/>
        <v>32449934</v>
      </c>
      <c r="BZ30" s="1411">
        <f t="shared" si="42"/>
        <v>10618500</v>
      </c>
      <c r="CA30" s="1411">
        <f t="shared" si="42"/>
        <v>0</v>
      </c>
      <c r="CB30" s="1411">
        <f t="shared" si="42"/>
        <v>21942066</v>
      </c>
      <c r="CC30" s="1411">
        <f t="shared" si="42"/>
        <v>2530000</v>
      </c>
      <c r="CD30" s="1411">
        <f t="shared" si="42"/>
        <v>2530000</v>
      </c>
      <c r="CE30" s="1411">
        <f t="shared" si="42"/>
        <v>340518901</v>
      </c>
      <c r="CF30" s="1411">
        <f t="shared" si="42"/>
        <v>340518901</v>
      </c>
      <c r="CG30" s="1411">
        <f t="shared" si="42"/>
        <v>340484733</v>
      </c>
      <c r="CH30" s="1411">
        <f t="shared" si="42"/>
        <v>340518901</v>
      </c>
      <c r="CI30" s="1411">
        <f t="shared" si="42"/>
        <v>340484733</v>
      </c>
      <c r="CJ30" s="1411">
        <f t="shared" si="42"/>
        <v>264884433</v>
      </c>
      <c r="CK30" s="1411">
        <f t="shared" si="42"/>
        <v>12536634</v>
      </c>
      <c r="CL30" s="1411">
        <f t="shared" si="42"/>
        <v>12536634</v>
      </c>
      <c r="CM30" s="1411">
        <f t="shared" si="42"/>
        <v>201995530</v>
      </c>
      <c r="CN30" s="1411">
        <f t="shared" si="42"/>
        <v>201995530</v>
      </c>
      <c r="CO30" s="1411">
        <f t="shared" si="42"/>
        <v>39186050</v>
      </c>
      <c r="CP30" s="1411">
        <f t="shared" si="42"/>
        <v>39186050</v>
      </c>
      <c r="CQ30" s="1411">
        <f t="shared" si="42"/>
        <v>11166219</v>
      </c>
      <c r="CR30" s="1411">
        <f t="shared" si="42"/>
        <v>0</v>
      </c>
      <c r="CS30" s="1411">
        <f t="shared" si="42"/>
        <v>0</v>
      </c>
      <c r="CT30" s="1411">
        <f t="shared" si="42"/>
        <v>0</v>
      </c>
      <c r="CU30" s="1411">
        <f t="shared" si="42"/>
        <v>0</v>
      </c>
      <c r="CV30" s="1411">
        <f t="shared" si="42"/>
        <v>0</v>
      </c>
      <c r="CW30" s="1411">
        <f t="shared" si="42"/>
        <v>0</v>
      </c>
      <c r="CX30" s="1411">
        <f t="shared" si="42"/>
        <v>0</v>
      </c>
      <c r="CY30" s="1411">
        <f t="shared" si="42"/>
        <v>0</v>
      </c>
      <c r="CZ30" s="1411">
        <f t="shared" si="42"/>
        <v>0</v>
      </c>
      <c r="DA30" s="1411">
        <f t="shared" si="42"/>
        <v>0</v>
      </c>
      <c r="DB30" s="1411">
        <f t="shared" si="42"/>
        <v>0</v>
      </c>
      <c r="DC30" s="1411">
        <f t="shared" si="42"/>
        <v>0</v>
      </c>
      <c r="DD30" s="1411">
        <f t="shared" si="42"/>
        <v>0</v>
      </c>
      <c r="DE30" s="1411">
        <f t="shared" si="42"/>
        <v>0</v>
      </c>
      <c r="DF30" s="1411">
        <f t="shared" si="42"/>
        <v>0</v>
      </c>
      <c r="DG30" s="1411">
        <f t="shared" si="42"/>
        <v>0</v>
      </c>
      <c r="DH30" s="1411">
        <f t="shared" si="42"/>
        <v>0</v>
      </c>
      <c r="DI30" s="1411">
        <f t="shared" si="42"/>
        <v>264884433</v>
      </c>
      <c r="DJ30" s="1411">
        <f t="shared" si="42"/>
        <v>253718214</v>
      </c>
      <c r="DK30" s="1411">
        <f t="shared" si="42"/>
        <v>253718214</v>
      </c>
      <c r="DL30" s="1411">
        <f t="shared" si="42"/>
        <v>264884433</v>
      </c>
      <c r="DM30" s="1411">
        <f t="shared" si="42"/>
        <v>253718214</v>
      </c>
      <c r="DN30" s="1411">
        <f t="shared" si="42"/>
        <v>205479000</v>
      </c>
      <c r="DO30" s="785"/>
      <c r="DP30" s="785"/>
      <c r="DQ30" s="785"/>
      <c r="DR30" s="785"/>
      <c r="DS30" s="785"/>
      <c r="DT30" s="785"/>
      <c r="DU30" s="785"/>
      <c r="DV30" s="785"/>
      <c r="DW30" s="785"/>
      <c r="DX30" s="785"/>
      <c r="DY30" s="785"/>
      <c r="DZ30" s="785"/>
      <c r="EA30" s="785"/>
      <c r="EB30" s="785"/>
      <c r="EC30" s="785"/>
      <c r="ED30" s="785"/>
      <c r="EE30" s="785"/>
      <c r="EF30" s="785"/>
      <c r="EG30" s="785"/>
      <c r="EH30" s="785"/>
      <c r="EI30" s="785"/>
      <c r="EJ30" s="785"/>
      <c r="EK30" s="785"/>
      <c r="EL30" s="785"/>
      <c r="EM30" s="785">
        <f t="shared" si="16"/>
        <v>0</v>
      </c>
      <c r="EN30" s="785">
        <f t="shared" si="17"/>
        <v>0</v>
      </c>
      <c r="EO30" s="785">
        <f t="shared" si="18"/>
        <v>0</v>
      </c>
      <c r="EP30" s="785"/>
      <c r="EQ30" s="785">
        <v>19</v>
      </c>
      <c r="ER30" s="736">
        <f t="shared" si="10"/>
        <v>1</v>
      </c>
      <c r="ES30" s="786">
        <f t="shared" si="19"/>
        <v>1</v>
      </c>
      <c r="ET30" s="787">
        <f t="shared" si="20"/>
        <v>0.95784494062737169</v>
      </c>
      <c r="EU30" s="788">
        <f t="shared" si="21"/>
        <v>0.99443141614626529</v>
      </c>
      <c r="EV30" s="789">
        <f t="shared" si="22"/>
        <v>0.84367193102322902</v>
      </c>
      <c r="EW30" s="965"/>
      <c r="EX30" s="942"/>
      <c r="EY30" s="942"/>
      <c r="EZ30" s="942"/>
      <c r="FA30" s="942"/>
      <c r="FB30" s="956"/>
    </row>
    <row r="31" spans="1:214" s="213" customFormat="1" ht="39" customHeight="1" thickBot="1" x14ac:dyDescent="0.3">
      <c r="A31" s="894" t="s">
        <v>5</v>
      </c>
      <c r="B31" s="895"/>
      <c r="C31" s="895"/>
      <c r="D31" s="895"/>
      <c r="E31" s="895"/>
      <c r="F31" s="275" t="s">
        <v>44</v>
      </c>
      <c r="G31" s="1412">
        <f>G11+G18+G25</f>
        <v>22916252405</v>
      </c>
      <c r="H31" s="1412">
        <f t="shared" ref="H31:BS31" si="43">H11+H18+H25</f>
        <v>3100351062</v>
      </c>
      <c r="I31" s="1412">
        <f t="shared" si="43"/>
        <v>0</v>
      </c>
      <c r="J31" s="1412">
        <f t="shared" si="43"/>
        <v>0</v>
      </c>
      <c r="K31" s="1412">
        <f t="shared" si="43"/>
        <v>3100351062</v>
      </c>
      <c r="L31" s="1412">
        <f t="shared" si="43"/>
        <v>61765000</v>
      </c>
      <c r="M31" s="1412">
        <f t="shared" si="43"/>
        <v>3100351062</v>
      </c>
      <c r="N31" s="1412">
        <f t="shared" si="43"/>
        <v>1834168000</v>
      </c>
      <c r="O31" s="1412">
        <f t="shared" si="43"/>
        <v>3100351062</v>
      </c>
      <c r="P31" s="1412">
        <f t="shared" si="43"/>
        <v>2020192000</v>
      </c>
      <c r="Q31" s="1412">
        <f t="shared" si="43"/>
        <v>3100351062</v>
      </c>
      <c r="R31" s="1412">
        <f t="shared" si="43"/>
        <v>2034888255</v>
      </c>
      <c r="S31" s="1412">
        <f t="shared" si="43"/>
        <v>3100351062</v>
      </c>
      <c r="T31" s="1412">
        <f t="shared" si="43"/>
        <v>2264196031</v>
      </c>
      <c r="U31" s="1412">
        <f t="shared" si="43"/>
        <v>3100351062</v>
      </c>
      <c r="V31" s="1412">
        <f t="shared" si="43"/>
        <v>3057415113</v>
      </c>
      <c r="W31" s="1412">
        <f t="shared" si="43"/>
        <v>3100351062</v>
      </c>
      <c r="X31" s="1412">
        <f t="shared" si="43"/>
        <v>3100351062</v>
      </c>
      <c r="Y31" s="1412">
        <f t="shared" si="43"/>
        <v>3057415113</v>
      </c>
      <c r="Z31" s="1412">
        <f t="shared" si="43"/>
        <v>3100351062</v>
      </c>
      <c r="AA31" s="1412">
        <f t="shared" si="43"/>
        <v>3057415113</v>
      </c>
      <c r="AB31" s="1412">
        <f t="shared" si="43"/>
        <v>4401256731</v>
      </c>
      <c r="AC31" s="1412">
        <f t="shared" si="43"/>
        <v>0</v>
      </c>
      <c r="AD31" s="1412">
        <f t="shared" si="43"/>
        <v>0</v>
      </c>
      <c r="AE31" s="1412">
        <f t="shared" si="43"/>
        <v>3549336000</v>
      </c>
      <c r="AF31" s="1412">
        <f t="shared" si="43"/>
        <v>1251929000</v>
      </c>
      <c r="AG31" s="1412">
        <f t="shared" si="43"/>
        <v>608219200</v>
      </c>
      <c r="AH31" s="1412">
        <f t="shared" si="43"/>
        <v>2448577000</v>
      </c>
      <c r="AI31" s="1412">
        <f t="shared" si="43"/>
        <v>0</v>
      </c>
      <c r="AJ31" s="1412">
        <f t="shared" si="43"/>
        <v>279035000</v>
      </c>
      <c r="AK31" s="1412">
        <f t="shared" si="43"/>
        <v>10850000</v>
      </c>
      <c r="AL31" s="1412">
        <f t="shared" si="43"/>
        <v>7044550</v>
      </c>
      <c r="AM31" s="1412">
        <f t="shared" si="43"/>
        <v>0</v>
      </c>
      <c r="AN31" s="1412">
        <f t="shared" si="43"/>
        <v>161532180</v>
      </c>
      <c r="AO31" s="1412">
        <f t="shared" si="43"/>
        <v>51815800</v>
      </c>
      <c r="AP31" s="1412">
        <f t="shared" si="43"/>
        <v>0</v>
      </c>
      <c r="AQ31" s="1412">
        <f t="shared" si="43"/>
        <v>0</v>
      </c>
      <c r="AR31" s="1412">
        <f t="shared" si="43"/>
        <v>11804000</v>
      </c>
      <c r="AS31" s="1412">
        <f t="shared" si="43"/>
        <v>-3670000</v>
      </c>
      <c r="AT31" s="1412">
        <f t="shared" si="43"/>
        <v>58936000</v>
      </c>
      <c r="AU31" s="1412">
        <f t="shared" si="43"/>
        <v>24324000</v>
      </c>
      <c r="AV31" s="1412">
        <f t="shared" si="43"/>
        <v>24196667</v>
      </c>
      <c r="AW31" s="1412">
        <f t="shared" si="43"/>
        <v>89648469</v>
      </c>
      <c r="AX31" s="1412">
        <f t="shared" si="43"/>
        <v>96505434</v>
      </c>
      <c r="AY31" s="1412">
        <f t="shared" si="43"/>
        <v>77318531</v>
      </c>
      <c r="AZ31" s="1412">
        <f t="shared" si="43"/>
        <v>63992366</v>
      </c>
      <c r="BA31" s="1412">
        <f t="shared" si="43"/>
        <v>4407842000</v>
      </c>
      <c r="BB31" s="1412">
        <f t="shared" si="43"/>
        <v>4407842000</v>
      </c>
      <c r="BC31" s="1412">
        <f t="shared" si="43"/>
        <v>4403552197</v>
      </c>
      <c r="BD31" s="1412">
        <f t="shared" si="43"/>
        <v>4407842000</v>
      </c>
      <c r="BE31" s="1412">
        <f t="shared" si="43"/>
        <v>4403552197</v>
      </c>
      <c r="BF31" s="1412">
        <f t="shared" si="43"/>
        <v>6598755000</v>
      </c>
      <c r="BG31" s="1412">
        <f t="shared" si="43"/>
        <v>6321062000</v>
      </c>
      <c r="BH31" s="1412">
        <f t="shared" si="43"/>
        <v>6256327000</v>
      </c>
      <c r="BI31" s="1412">
        <f t="shared" si="43"/>
        <v>22628000</v>
      </c>
      <c r="BJ31" s="1412">
        <f t="shared" si="43"/>
        <v>50780000</v>
      </c>
      <c r="BK31" s="1412">
        <f t="shared" si="43"/>
        <v>23316000</v>
      </c>
      <c r="BL31" s="1412">
        <f t="shared" si="43"/>
        <v>18709000</v>
      </c>
      <c r="BM31" s="1412">
        <f t="shared" si="43"/>
        <v>0</v>
      </c>
      <c r="BN31" s="1412">
        <f t="shared" si="43"/>
        <v>0</v>
      </c>
      <c r="BO31" s="1412">
        <f t="shared" si="43"/>
        <v>4659000</v>
      </c>
      <c r="BP31" s="1412">
        <f t="shared" si="43"/>
        <v>0</v>
      </c>
      <c r="BQ31" s="1412">
        <f t="shared" si="43"/>
        <v>12677000</v>
      </c>
      <c r="BR31" s="1412">
        <f t="shared" si="43"/>
        <v>37649000</v>
      </c>
      <c r="BS31" s="1412">
        <f t="shared" si="43"/>
        <v>154634000</v>
      </c>
      <c r="BT31" s="1412">
        <f t="shared" ref="BT31:DN31" si="44">BT11+BT18+BT25</f>
        <v>2909400</v>
      </c>
      <c r="BU31" s="1412">
        <f t="shared" si="44"/>
        <v>10674000</v>
      </c>
      <c r="BV31" s="1412">
        <f t="shared" si="44"/>
        <v>53724300</v>
      </c>
      <c r="BW31" s="1412">
        <f t="shared" si="44"/>
        <v>0</v>
      </c>
      <c r="BX31" s="1412">
        <f t="shared" si="44"/>
        <v>9928200</v>
      </c>
      <c r="BY31" s="1412">
        <f t="shared" si="44"/>
        <v>60929734</v>
      </c>
      <c r="BZ31" s="1412">
        <f t="shared" si="44"/>
        <v>32642267</v>
      </c>
      <c r="CA31" s="1412">
        <f t="shared" si="44"/>
        <v>464103768</v>
      </c>
      <c r="CB31" s="1412">
        <f t="shared" si="44"/>
        <v>518173462</v>
      </c>
      <c r="CC31" s="1412">
        <f t="shared" si="44"/>
        <v>59071498</v>
      </c>
      <c r="CD31" s="1412">
        <f t="shared" si="44"/>
        <v>136419466</v>
      </c>
      <c r="CE31" s="1412">
        <f t="shared" si="44"/>
        <v>7133755000</v>
      </c>
      <c r="CF31" s="1412">
        <f t="shared" si="44"/>
        <v>7133755000</v>
      </c>
      <c r="CG31" s="1412">
        <f t="shared" si="44"/>
        <v>7117262095</v>
      </c>
      <c r="CH31" s="1412">
        <f t="shared" si="44"/>
        <v>7133755000</v>
      </c>
      <c r="CI31" s="1412">
        <f t="shared" si="44"/>
        <v>7117262095</v>
      </c>
      <c r="CJ31" s="1412">
        <f t="shared" si="44"/>
        <v>5061662000</v>
      </c>
      <c r="CK31" s="1412">
        <f t="shared" si="44"/>
        <v>1369056000</v>
      </c>
      <c r="CL31" s="1412">
        <f t="shared" si="44"/>
        <v>1369056000</v>
      </c>
      <c r="CM31" s="1412">
        <f t="shared" si="44"/>
        <v>2407691000</v>
      </c>
      <c r="CN31" s="1412">
        <f t="shared" si="44"/>
        <v>2407691000</v>
      </c>
      <c r="CO31" s="1412">
        <f t="shared" si="44"/>
        <v>998588000</v>
      </c>
      <c r="CP31" s="1412">
        <f t="shared" si="44"/>
        <v>998588000</v>
      </c>
      <c r="CQ31" s="1412">
        <f t="shared" si="44"/>
        <v>163670000</v>
      </c>
      <c r="CR31" s="1412">
        <f t="shared" si="44"/>
        <v>0</v>
      </c>
      <c r="CS31" s="1412">
        <f t="shared" si="44"/>
        <v>60833000</v>
      </c>
      <c r="CT31" s="1412">
        <f t="shared" si="44"/>
        <v>0</v>
      </c>
      <c r="CU31" s="1412">
        <f t="shared" si="44"/>
        <v>0</v>
      </c>
      <c r="CV31" s="1412">
        <f t="shared" si="44"/>
        <v>0</v>
      </c>
      <c r="CW31" s="1412">
        <f t="shared" si="44"/>
        <v>54586000</v>
      </c>
      <c r="CX31" s="1412">
        <f t="shared" si="44"/>
        <v>0</v>
      </c>
      <c r="CY31" s="1412">
        <f t="shared" si="44"/>
        <v>0</v>
      </c>
      <c r="CZ31" s="1412">
        <f t="shared" si="44"/>
        <v>0</v>
      </c>
      <c r="DA31" s="1412">
        <f t="shared" si="44"/>
        <v>0</v>
      </c>
      <c r="DB31" s="1412">
        <f t="shared" si="44"/>
        <v>0</v>
      </c>
      <c r="DC31" s="1412">
        <f t="shared" si="44"/>
        <v>0</v>
      </c>
      <c r="DD31" s="1412">
        <f t="shared" si="44"/>
        <v>0</v>
      </c>
      <c r="DE31" s="1412">
        <f t="shared" si="44"/>
        <v>0</v>
      </c>
      <c r="DF31" s="1412">
        <f t="shared" si="44"/>
        <v>0</v>
      </c>
      <c r="DG31" s="1412">
        <f t="shared" si="44"/>
        <v>7238000</v>
      </c>
      <c r="DH31" s="1412">
        <f t="shared" si="44"/>
        <v>0</v>
      </c>
      <c r="DI31" s="1412">
        <f t="shared" si="44"/>
        <v>5061662000</v>
      </c>
      <c r="DJ31" s="1412">
        <f t="shared" si="44"/>
        <v>4775335000</v>
      </c>
      <c r="DK31" s="1412">
        <f t="shared" si="44"/>
        <v>4775335000</v>
      </c>
      <c r="DL31" s="1412">
        <f t="shared" si="44"/>
        <v>5061662000</v>
      </c>
      <c r="DM31" s="1412">
        <f t="shared" si="44"/>
        <v>4775335000</v>
      </c>
      <c r="DN31" s="1412">
        <f t="shared" si="44"/>
        <v>3276361000</v>
      </c>
      <c r="DO31" s="798"/>
      <c r="DP31" s="763"/>
      <c r="DQ31" s="763"/>
      <c r="DR31" s="763"/>
      <c r="DS31" s="763"/>
      <c r="DT31" s="763"/>
      <c r="DU31" s="763"/>
      <c r="DV31" s="763"/>
      <c r="DW31" s="763"/>
      <c r="DX31" s="763"/>
      <c r="DY31" s="763"/>
      <c r="DZ31" s="763"/>
      <c r="EA31" s="763"/>
      <c r="EB31" s="763"/>
      <c r="EC31" s="763"/>
      <c r="ED31" s="763"/>
      <c r="EE31" s="763"/>
      <c r="EF31" s="763"/>
      <c r="EG31" s="763"/>
      <c r="EH31" s="763"/>
      <c r="EI31" s="763"/>
      <c r="EJ31" s="763"/>
      <c r="EK31" s="763"/>
      <c r="EL31" s="763"/>
      <c r="EM31" s="763">
        <f t="shared" ref="EM31:EM33" si="45">EK31+EI31+EG31+EE31+EA31+DY31+DW31+DU31+DS31+DQ31+DO31</f>
        <v>0</v>
      </c>
      <c r="EN31" s="763">
        <f t="shared" ref="EN31:EN33" si="46">DO31+DQ31+DS31+DU31</f>
        <v>0</v>
      </c>
      <c r="EO31" s="763">
        <f t="shared" ref="EO31:EO33" si="47">DP31+DR31+DT31+DV31</f>
        <v>0</v>
      </c>
      <c r="EP31" s="763"/>
      <c r="EQ31" s="763">
        <v>0</v>
      </c>
      <c r="ER31" s="958"/>
      <c r="ES31" s="959"/>
      <c r="ET31" s="959"/>
      <c r="EU31" s="959"/>
      <c r="EV31" s="959"/>
      <c r="EW31" s="959"/>
      <c r="EX31" s="959"/>
      <c r="EY31" s="959"/>
      <c r="EZ31" s="959"/>
      <c r="FA31" s="960"/>
      <c r="FB31" s="956"/>
    </row>
    <row r="32" spans="1:214" s="226" customFormat="1" ht="39" customHeight="1" thickBot="1" x14ac:dyDescent="0.3">
      <c r="A32" s="894"/>
      <c r="B32" s="895"/>
      <c r="C32" s="895"/>
      <c r="D32" s="895"/>
      <c r="E32" s="895"/>
      <c r="F32" s="276" t="s">
        <v>46</v>
      </c>
      <c r="G32" s="1412">
        <f>G14+G21+G28</f>
        <v>2064764338</v>
      </c>
      <c r="H32" s="1412">
        <f t="shared" ref="H32:BS32" si="48">H14+H21+H28</f>
        <v>0</v>
      </c>
      <c r="I32" s="1412">
        <f t="shared" si="48"/>
        <v>0</v>
      </c>
      <c r="J32" s="1412">
        <f t="shared" si="48"/>
        <v>0</v>
      </c>
      <c r="K32" s="1412">
        <f t="shared" si="48"/>
        <v>0</v>
      </c>
      <c r="L32" s="1412">
        <f t="shared" si="48"/>
        <v>0</v>
      </c>
      <c r="M32" s="1412">
        <f t="shared" si="48"/>
        <v>0</v>
      </c>
      <c r="N32" s="1412">
        <f t="shared" si="48"/>
        <v>0</v>
      </c>
      <c r="O32" s="1412">
        <f t="shared" si="48"/>
        <v>0</v>
      </c>
      <c r="P32" s="1412">
        <f t="shared" si="48"/>
        <v>0</v>
      </c>
      <c r="Q32" s="1412">
        <f t="shared" si="48"/>
        <v>0</v>
      </c>
      <c r="R32" s="1412">
        <f t="shared" si="48"/>
        <v>0</v>
      </c>
      <c r="S32" s="1412">
        <f t="shared" si="48"/>
        <v>0</v>
      </c>
      <c r="T32" s="1412">
        <f t="shared" si="48"/>
        <v>0</v>
      </c>
      <c r="U32" s="1412">
        <f t="shared" si="48"/>
        <v>0</v>
      </c>
      <c r="V32" s="1412">
        <f t="shared" si="48"/>
        <v>0</v>
      </c>
      <c r="W32" s="1412">
        <f t="shared" si="48"/>
        <v>0</v>
      </c>
      <c r="X32" s="1412">
        <f t="shared" si="48"/>
        <v>0</v>
      </c>
      <c r="Y32" s="1412">
        <f t="shared" si="48"/>
        <v>0</v>
      </c>
      <c r="Z32" s="1412">
        <f t="shared" si="48"/>
        <v>0</v>
      </c>
      <c r="AA32" s="1412">
        <f t="shared" si="48"/>
        <v>0</v>
      </c>
      <c r="AB32" s="1412">
        <f t="shared" si="48"/>
        <v>1235230250</v>
      </c>
      <c r="AC32" s="1412">
        <f t="shared" si="48"/>
        <v>232132433</v>
      </c>
      <c r="AD32" s="1412">
        <f t="shared" si="48"/>
        <v>232132433</v>
      </c>
      <c r="AE32" s="1412">
        <f t="shared" si="48"/>
        <v>407405013</v>
      </c>
      <c r="AF32" s="1412">
        <f t="shared" si="48"/>
        <v>407405013</v>
      </c>
      <c r="AG32" s="1412">
        <f t="shared" si="48"/>
        <v>343723052</v>
      </c>
      <c r="AH32" s="1412">
        <f t="shared" si="48"/>
        <v>343723052</v>
      </c>
      <c r="AI32" s="1412">
        <f t="shared" si="48"/>
        <v>112140965</v>
      </c>
      <c r="AJ32" s="1412">
        <f t="shared" si="48"/>
        <v>112140965</v>
      </c>
      <c r="AK32" s="1412">
        <f t="shared" si="48"/>
        <v>47503633</v>
      </c>
      <c r="AL32" s="1412">
        <f t="shared" si="48"/>
        <v>47503633</v>
      </c>
      <c r="AM32" s="1412">
        <f t="shared" si="48"/>
        <v>50189389</v>
      </c>
      <c r="AN32" s="1412">
        <f t="shared" si="48"/>
        <v>32150885</v>
      </c>
      <c r="AO32" s="1412">
        <f t="shared" si="48"/>
        <v>24221693</v>
      </c>
      <c r="AP32" s="1412">
        <f t="shared" si="48"/>
        <v>11552967</v>
      </c>
      <c r="AQ32" s="1412">
        <f t="shared" si="48"/>
        <v>0</v>
      </c>
      <c r="AR32" s="1412">
        <f t="shared" si="48"/>
        <v>3746000</v>
      </c>
      <c r="AS32" s="1412">
        <f t="shared" si="48"/>
        <v>0</v>
      </c>
      <c r="AT32" s="1412">
        <f t="shared" si="48"/>
        <v>7933367</v>
      </c>
      <c r="AU32" s="1412">
        <f t="shared" si="48"/>
        <v>-4863</v>
      </c>
      <c r="AV32" s="1412">
        <f t="shared" si="48"/>
        <v>2573700</v>
      </c>
      <c r="AW32" s="1412">
        <f t="shared" si="48"/>
        <v>0</v>
      </c>
      <c r="AX32" s="1412">
        <f t="shared" si="48"/>
        <v>3021300</v>
      </c>
      <c r="AY32" s="1412">
        <f t="shared" si="48"/>
        <v>-10518600</v>
      </c>
      <c r="AZ32" s="1412">
        <f t="shared" si="48"/>
        <v>0</v>
      </c>
      <c r="BA32" s="1412">
        <f t="shared" si="48"/>
        <v>1206792715</v>
      </c>
      <c r="BB32" s="1412">
        <f t="shared" si="48"/>
        <v>1206792715</v>
      </c>
      <c r="BC32" s="1412">
        <f t="shared" si="48"/>
        <v>1203883315</v>
      </c>
      <c r="BD32" s="1412">
        <f t="shared" si="48"/>
        <v>1206792715</v>
      </c>
      <c r="BE32" s="1412">
        <f t="shared" si="48"/>
        <v>1203883315</v>
      </c>
      <c r="BF32" s="1412">
        <f t="shared" si="48"/>
        <v>400985607</v>
      </c>
      <c r="BG32" s="1412">
        <f t="shared" si="48"/>
        <v>230854506</v>
      </c>
      <c r="BH32" s="1412">
        <f t="shared" si="48"/>
        <v>230854506</v>
      </c>
      <c r="BI32" s="1412">
        <f t="shared" si="48"/>
        <v>131040435</v>
      </c>
      <c r="BJ32" s="1412">
        <f t="shared" si="48"/>
        <v>48079700</v>
      </c>
      <c r="BK32" s="1412">
        <f t="shared" si="48"/>
        <v>-4526666</v>
      </c>
      <c r="BL32" s="1412">
        <f t="shared" si="48"/>
        <v>28568929</v>
      </c>
      <c r="BM32" s="1412">
        <f t="shared" si="48"/>
        <v>10096000</v>
      </c>
      <c r="BN32" s="1412">
        <f t="shared" si="48"/>
        <v>29846014</v>
      </c>
      <c r="BO32" s="1412">
        <f t="shared" si="48"/>
        <v>-770058</v>
      </c>
      <c r="BP32" s="1412">
        <f t="shared" si="48"/>
        <v>2580200</v>
      </c>
      <c r="BQ32" s="1412">
        <f t="shared" si="48"/>
        <v>136000</v>
      </c>
      <c r="BR32" s="1412">
        <f t="shared" si="48"/>
        <v>139200</v>
      </c>
      <c r="BS32" s="1412">
        <f t="shared" si="48"/>
        <v>0</v>
      </c>
      <c r="BT32" s="1412">
        <f t="shared" ref="BT32:DN32" si="49">BT14+BT21+BT28</f>
        <v>6875734</v>
      </c>
      <c r="BU32" s="1412">
        <f t="shared" si="49"/>
        <v>0</v>
      </c>
      <c r="BV32" s="1412">
        <f t="shared" si="49"/>
        <v>0</v>
      </c>
      <c r="BW32" s="1412">
        <f t="shared" si="49"/>
        <v>0</v>
      </c>
      <c r="BX32" s="1412">
        <f t="shared" si="49"/>
        <v>1604400</v>
      </c>
      <c r="BY32" s="1412">
        <f t="shared" si="49"/>
        <v>0</v>
      </c>
      <c r="BZ32" s="1412">
        <f t="shared" si="49"/>
        <v>0</v>
      </c>
      <c r="CA32" s="1412">
        <f t="shared" si="49"/>
        <v>0</v>
      </c>
      <c r="CB32" s="1412">
        <f t="shared" si="49"/>
        <v>0</v>
      </c>
      <c r="CC32" s="1412">
        <f t="shared" si="49"/>
        <v>12617866</v>
      </c>
      <c r="CD32" s="1412">
        <f t="shared" si="49"/>
        <v>0</v>
      </c>
      <c r="CE32" s="1412">
        <f t="shared" si="49"/>
        <v>379448083</v>
      </c>
      <c r="CF32" s="1412">
        <f t="shared" si="49"/>
        <v>379448083</v>
      </c>
      <c r="CG32" s="1412">
        <f t="shared" si="49"/>
        <v>348548683</v>
      </c>
      <c r="CH32" s="1412">
        <f t="shared" si="49"/>
        <v>379448083</v>
      </c>
      <c r="CI32" s="1412">
        <f t="shared" si="49"/>
        <v>348548683</v>
      </c>
      <c r="CJ32" s="1412">
        <f t="shared" si="49"/>
        <v>512332340</v>
      </c>
      <c r="CK32" s="1412">
        <f t="shared" si="49"/>
        <v>132425300</v>
      </c>
      <c r="CL32" s="1412">
        <f t="shared" si="49"/>
        <v>132425300</v>
      </c>
      <c r="CM32" s="1412">
        <f t="shared" si="49"/>
        <v>209897608</v>
      </c>
      <c r="CN32" s="1412">
        <f t="shared" si="49"/>
        <v>209897608</v>
      </c>
      <c r="CO32" s="1412">
        <f t="shared" si="49"/>
        <v>35850330</v>
      </c>
      <c r="CP32" s="1412">
        <f t="shared" si="49"/>
        <v>35850330</v>
      </c>
      <c r="CQ32" s="1412">
        <f t="shared" si="49"/>
        <v>77812149</v>
      </c>
      <c r="CR32" s="1412">
        <f t="shared" si="49"/>
        <v>0</v>
      </c>
      <c r="CS32" s="1412">
        <f t="shared" si="49"/>
        <v>34492953</v>
      </c>
      <c r="CT32" s="1412">
        <f t="shared" si="49"/>
        <v>0</v>
      </c>
      <c r="CU32" s="1412">
        <f t="shared" si="49"/>
        <v>7696000</v>
      </c>
      <c r="CV32" s="1412">
        <f t="shared" si="49"/>
        <v>0</v>
      </c>
      <c r="CW32" s="1412">
        <f t="shared" si="49"/>
        <v>0</v>
      </c>
      <c r="CX32" s="1412">
        <f t="shared" si="49"/>
        <v>0</v>
      </c>
      <c r="CY32" s="1412">
        <f t="shared" si="49"/>
        <v>14158000</v>
      </c>
      <c r="CZ32" s="1412">
        <f t="shared" si="49"/>
        <v>0</v>
      </c>
      <c r="DA32" s="1412">
        <f t="shared" si="49"/>
        <v>0</v>
      </c>
      <c r="DB32" s="1412">
        <f t="shared" si="49"/>
        <v>0</v>
      </c>
      <c r="DC32" s="1412">
        <f t="shared" si="49"/>
        <v>0</v>
      </c>
      <c r="DD32" s="1412">
        <f t="shared" si="49"/>
        <v>0</v>
      </c>
      <c r="DE32" s="1412">
        <f t="shared" si="49"/>
        <v>0</v>
      </c>
      <c r="DF32" s="1412">
        <f t="shared" si="49"/>
        <v>0</v>
      </c>
      <c r="DG32" s="1412">
        <f t="shared" si="49"/>
        <v>0</v>
      </c>
      <c r="DH32" s="1412">
        <f t="shared" si="49"/>
        <v>0</v>
      </c>
      <c r="DI32" s="1412">
        <f t="shared" si="49"/>
        <v>512332340</v>
      </c>
      <c r="DJ32" s="1412">
        <f t="shared" si="49"/>
        <v>378173238</v>
      </c>
      <c r="DK32" s="1412">
        <f t="shared" si="49"/>
        <v>378173238</v>
      </c>
      <c r="DL32" s="1412">
        <f t="shared" si="49"/>
        <v>512332340</v>
      </c>
      <c r="DM32" s="1412">
        <f t="shared" si="49"/>
        <v>378173238</v>
      </c>
      <c r="DN32" s="1412">
        <f t="shared" si="49"/>
        <v>0</v>
      </c>
      <c r="DO32" s="761"/>
      <c r="DP32" s="759"/>
      <c r="DQ32" s="759"/>
      <c r="DR32" s="759"/>
      <c r="DS32" s="759"/>
      <c r="DT32" s="759"/>
      <c r="DU32" s="759"/>
      <c r="DV32" s="759"/>
      <c r="DW32" s="759"/>
      <c r="DX32" s="759"/>
      <c r="DY32" s="759"/>
      <c r="DZ32" s="759"/>
      <c r="EA32" s="759"/>
      <c r="EB32" s="759"/>
      <c r="EC32" s="759"/>
      <c r="ED32" s="759"/>
      <c r="EE32" s="759"/>
      <c r="EF32" s="759"/>
      <c r="EG32" s="759"/>
      <c r="EH32" s="759"/>
      <c r="EI32" s="759"/>
      <c r="EJ32" s="759"/>
      <c r="EK32" s="759"/>
      <c r="EL32" s="759"/>
      <c r="EM32" s="759">
        <f t="shared" si="45"/>
        <v>0</v>
      </c>
      <c r="EN32" s="759">
        <f t="shared" si="46"/>
        <v>0</v>
      </c>
      <c r="EO32" s="759">
        <f t="shared" si="47"/>
        <v>0</v>
      </c>
      <c r="EP32" s="759"/>
      <c r="EQ32" s="759">
        <v>0</v>
      </c>
      <c r="ER32" s="958"/>
      <c r="ES32" s="959"/>
      <c r="ET32" s="959"/>
      <c r="EU32" s="959"/>
      <c r="EV32" s="959"/>
      <c r="EW32" s="959"/>
      <c r="EX32" s="959"/>
      <c r="EY32" s="959"/>
      <c r="EZ32" s="959"/>
      <c r="FA32" s="960"/>
      <c r="FB32" s="956"/>
    </row>
    <row r="33" spans="1:158" s="213" customFormat="1" ht="39" customHeight="1" thickBot="1" x14ac:dyDescent="0.3">
      <c r="A33" s="896"/>
      <c r="B33" s="897"/>
      <c r="C33" s="897"/>
      <c r="D33" s="897"/>
      <c r="E33" s="897"/>
      <c r="F33" s="277" t="s">
        <v>47</v>
      </c>
      <c r="G33" s="1412">
        <f>G31+G32</f>
        <v>24981016743</v>
      </c>
      <c r="H33" s="1412">
        <f t="shared" ref="H33:BS33" si="50">H31+H32</f>
        <v>3100351062</v>
      </c>
      <c r="I33" s="1412">
        <f t="shared" si="50"/>
        <v>0</v>
      </c>
      <c r="J33" s="1412">
        <f t="shared" si="50"/>
        <v>0</v>
      </c>
      <c r="K33" s="1412">
        <f t="shared" si="50"/>
        <v>3100351062</v>
      </c>
      <c r="L33" s="1412">
        <f t="shared" si="50"/>
        <v>61765000</v>
      </c>
      <c r="M33" s="1412">
        <f t="shared" si="50"/>
        <v>3100351062</v>
      </c>
      <c r="N33" s="1412">
        <f t="shared" si="50"/>
        <v>1834168000</v>
      </c>
      <c r="O33" s="1412">
        <f t="shared" si="50"/>
        <v>3100351062</v>
      </c>
      <c r="P33" s="1412">
        <f t="shared" si="50"/>
        <v>2020192000</v>
      </c>
      <c r="Q33" s="1412">
        <f t="shared" si="50"/>
        <v>3100351062</v>
      </c>
      <c r="R33" s="1412">
        <f t="shared" si="50"/>
        <v>2034888255</v>
      </c>
      <c r="S33" s="1412">
        <f t="shared" si="50"/>
        <v>3100351062</v>
      </c>
      <c r="T33" s="1412">
        <f t="shared" si="50"/>
        <v>2264196031</v>
      </c>
      <c r="U33" s="1412">
        <f t="shared" si="50"/>
        <v>3100351062</v>
      </c>
      <c r="V33" s="1412">
        <f t="shared" si="50"/>
        <v>3057415113</v>
      </c>
      <c r="W33" s="1412">
        <f t="shared" si="50"/>
        <v>3100351062</v>
      </c>
      <c r="X33" s="1412">
        <f t="shared" si="50"/>
        <v>3100351062</v>
      </c>
      <c r="Y33" s="1412">
        <f t="shared" si="50"/>
        <v>3057415113</v>
      </c>
      <c r="Z33" s="1412">
        <f t="shared" si="50"/>
        <v>3100351062</v>
      </c>
      <c r="AA33" s="1412">
        <f t="shared" si="50"/>
        <v>3057415113</v>
      </c>
      <c r="AB33" s="1412">
        <f t="shared" si="50"/>
        <v>5636486981</v>
      </c>
      <c r="AC33" s="1412">
        <f t="shared" si="50"/>
        <v>232132433</v>
      </c>
      <c r="AD33" s="1412">
        <f t="shared" si="50"/>
        <v>232132433</v>
      </c>
      <c r="AE33" s="1412">
        <f t="shared" si="50"/>
        <v>3956741013</v>
      </c>
      <c r="AF33" s="1412">
        <f t="shared" si="50"/>
        <v>1659334013</v>
      </c>
      <c r="AG33" s="1412">
        <f t="shared" si="50"/>
        <v>951942252</v>
      </c>
      <c r="AH33" s="1412">
        <f t="shared" si="50"/>
        <v>2792300052</v>
      </c>
      <c r="AI33" s="1412">
        <f t="shared" si="50"/>
        <v>112140965</v>
      </c>
      <c r="AJ33" s="1412">
        <f t="shared" si="50"/>
        <v>391175965</v>
      </c>
      <c r="AK33" s="1412">
        <f t="shared" si="50"/>
        <v>58353633</v>
      </c>
      <c r="AL33" s="1412">
        <f t="shared" si="50"/>
        <v>54548183</v>
      </c>
      <c r="AM33" s="1412">
        <f t="shared" si="50"/>
        <v>50189389</v>
      </c>
      <c r="AN33" s="1412">
        <f t="shared" si="50"/>
        <v>193683065</v>
      </c>
      <c r="AO33" s="1412">
        <f t="shared" si="50"/>
        <v>76037493</v>
      </c>
      <c r="AP33" s="1412">
        <f t="shared" si="50"/>
        <v>11552967</v>
      </c>
      <c r="AQ33" s="1412">
        <f t="shared" si="50"/>
        <v>0</v>
      </c>
      <c r="AR33" s="1412">
        <f t="shared" si="50"/>
        <v>15550000</v>
      </c>
      <c r="AS33" s="1412">
        <f t="shared" si="50"/>
        <v>-3670000</v>
      </c>
      <c r="AT33" s="1412">
        <f t="shared" si="50"/>
        <v>66869367</v>
      </c>
      <c r="AU33" s="1412">
        <f t="shared" si="50"/>
        <v>24319137</v>
      </c>
      <c r="AV33" s="1412">
        <f t="shared" si="50"/>
        <v>26770367</v>
      </c>
      <c r="AW33" s="1412">
        <f t="shared" si="50"/>
        <v>89648469</v>
      </c>
      <c r="AX33" s="1412">
        <f t="shared" si="50"/>
        <v>99526734</v>
      </c>
      <c r="AY33" s="1412">
        <f t="shared" si="50"/>
        <v>66799931</v>
      </c>
      <c r="AZ33" s="1412">
        <f t="shared" si="50"/>
        <v>63992366</v>
      </c>
      <c r="BA33" s="1412">
        <f t="shared" si="50"/>
        <v>5614634715</v>
      </c>
      <c r="BB33" s="1412">
        <f t="shared" si="50"/>
        <v>5614634715</v>
      </c>
      <c r="BC33" s="1412">
        <f t="shared" si="50"/>
        <v>5607435512</v>
      </c>
      <c r="BD33" s="1412">
        <f t="shared" si="50"/>
        <v>5614634715</v>
      </c>
      <c r="BE33" s="1412">
        <f t="shared" si="50"/>
        <v>5607435512</v>
      </c>
      <c r="BF33" s="1412">
        <f t="shared" si="50"/>
        <v>6999740607</v>
      </c>
      <c r="BG33" s="1412">
        <f t="shared" si="50"/>
        <v>6551916506</v>
      </c>
      <c r="BH33" s="1412">
        <f t="shared" si="50"/>
        <v>6487181506</v>
      </c>
      <c r="BI33" s="1412">
        <f t="shared" si="50"/>
        <v>153668435</v>
      </c>
      <c r="BJ33" s="1412">
        <f t="shared" si="50"/>
        <v>98859700</v>
      </c>
      <c r="BK33" s="1412">
        <f t="shared" si="50"/>
        <v>18789334</v>
      </c>
      <c r="BL33" s="1412">
        <f t="shared" si="50"/>
        <v>47277929</v>
      </c>
      <c r="BM33" s="1412">
        <f t="shared" si="50"/>
        <v>10096000</v>
      </c>
      <c r="BN33" s="1412">
        <f t="shared" si="50"/>
        <v>29846014</v>
      </c>
      <c r="BO33" s="1412">
        <f t="shared" si="50"/>
        <v>3888942</v>
      </c>
      <c r="BP33" s="1412">
        <f t="shared" si="50"/>
        <v>2580200</v>
      </c>
      <c r="BQ33" s="1412">
        <f t="shared" si="50"/>
        <v>12813000</v>
      </c>
      <c r="BR33" s="1412">
        <f t="shared" si="50"/>
        <v>37788200</v>
      </c>
      <c r="BS33" s="1412">
        <f t="shared" si="50"/>
        <v>154634000</v>
      </c>
      <c r="BT33" s="1412">
        <f t="shared" ref="BT33:DN33" si="51">BT31+BT32</f>
        <v>9785134</v>
      </c>
      <c r="BU33" s="1412">
        <f t="shared" si="51"/>
        <v>10674000</v>
      </c>
      <c r="BV33" s="1412">
        <f t="shared" si="51"/>
        <v>53724300</v>
      </c>
      <c r="BW33" s="1412">
        <f t="shared" si="51"/>
        <v>0</v>
      </c>
      <c r="BX33" s="1412">
        <f t="shared" si="51"/>
        <v>11532600</v>
      </c>
      <c r="BY33" s="1412">
        <f t="shared" si="51"/>
        <v>60929734</v>
      </c>
      <c r="BZ33" s="1412">
        <f t="shared" si="51"/>
        <v>32642267</v>
      </c>
      <c r="CA33" s="1412">
        <f t="shared" si="51"/>
        <v>464103768</v>
      </c>
      <c r="CB33" s="1412">
        <f t="shared" si="51"/>
        <v>518173462</v>
      </c>
      <c r="CC33" s="1412">
        <f t="shared" si="51"/>
        <v>71689364</v>
      </c>
      <c r="CD33" s="1412">
        <f t="shared" si="51"/>
        <v>136419466</v>
      </c>
      <c r="CE33" s="1412">
        <f t="shared" si="51"/>
        <v>7513203083</v>
      </c>
      <c r="CF33" s="1412">
        <f t="shared" si="51"/>
        <v>7513203083</v>
      </c>
      <c r="CG33" s="1412">
        <f t="shared" si="51"/>
        <v>7465810778</v>
      </c>
      <c r="CH33" s="1412">
        <f t="shared" si="51"/>
        <v>7513203083</v>
      </c>
      <c r="CI33" s="1412">
        <f t="shared" si="51"/>
        <v>7465810778</v>
      </c>
      <c r="CJ33" s="1412">
        <f t="shared" si="51"/>
        <v>5573994340</v>
      </c>
      <c r="CK33" s="1412">
        <f t="shared" si="51"/>
        <v>1501481300</v>
      </c>
      <c r="CL33" s="1412">
        <f t="shared" si="51"/>
        <v>1501481300</v>
      </c>
      <c r="CM33" s="1412">
        <f t="shared" si="51"/>
        <v>2617588608</v>
      </c>
      <c r="CN33" s="1412">
        <f t="shared" si="51"/>
        <v>2617588608</v>
      </c>
      <c r="CO33" s="1412">
        <f t="shared" si="51"/>
        <v>1034438330</v>
      </c>
      <c r="CP33" s="1412">
        <f t="shared" si="51"/>
        <v>1034438330</v>
      </c>
      <c r="CQ33" s="1412">
        <f t="shared" si="51"/>
        <v>241482149</v>
      </c>
      <c r="CR33" s="1412">
        <f t="shared" si="51"/>
        <v>0</v>
      </c>
      <c r="CS33" s="1412">
        <f t="shared" si="51"/>
        <v>95325953</v>
      </c>
      <c r="CT33" s="1412">
        <f t="shared" si="51"/>
        <v>0</v>
      </c>
      <c r="CU33" s="1412">
        <f t="shared" si="51"/>
        <v>7696000</v>
      </c>
      <c r="CV33" s="1412">
        <f t="shared" si="51"/>
        <v>0</v>
      </c>
      <c r="CW33" s="1412">
        <f t="shared" si="51"/>
        <v>54586000</v>
      </c>
      <c r="CX33" s="1412">
        <f t="shared" si="51"/>
        <v>0</v>
      </c>
      <c r="CY33" s="1412">
        <f t="shared" si="51"/>
        <v>14158000</v>
      </c>
      <c r="CZ33" s="1412">
        <f t="shared" si="51"/>
        <v>0</v>
      </c>
      <c r="DA33" s="1412">
        <f t="shared" si="51"/>
        <v>0</v>
      </c>
      <c r="DB33" s="1412">
        <f t="shared" si="51"/>
        <v>0</v>
      </c>
      <c r="DC33" s="1412">
        <f t="shared" si="51"/>
        <v>0</v>
      </c>
      <c r="DD33" s="1412">
        <f t="shared" si="51"/>
        <v>0</v>
      </c>
      <c r="DE33" s="1412">
        <f t="shared" si="51"/>
        <v>0</v>
      </c>
      <c r="DF33" s="1412">
        <f t="shared" si="51"/>
        <v>0</v>
      </c>
      <c r="DG33" s="1412">
        <f t="shared" si="51"/>
        <v>7238000</v>
      </c>
      <c r="DH33" s="1412">
        <f t="shared" si="51"/>
        <v>0</v>
      </c>
      <c r="DI33" s="1412">
        <f t="shared" si="51"/>
        <v>5573994340</v>
      </c>
      <c r="DJ33" s="1412">
        <f t="shared" si="51"/>
        <v>5153508238</v>
      </c>
      <c r="DK33" s="1412">
        <f t="shared" si="51"/>
        <v>5153508238</v>
      </c>
      <c r="DL33" s="1412">
        <f t="shared" si="51"/>
        <v>5573994340</v>
      </c>
      <c r="DM33" s="1412">
        <f t="shared" si="51"/>
        <v>5153508238</v>
      </c>
      <c r="DN33" s="1412">
        <f t="shared" si="51"/>
        <v>3276361000</v>
      </c>
      <c r="DO33" s="761"/>
      <c r="DP33" s="759"/>
      <c r="DQ33" s="759"/>
      <c r="DR33" s="759"/>
      <c r="DS33" s="759"/>
      <c r="DT33" s="759"/>
      <c r="DU33" s="759"/>
      <c r="DV33" s="759"/>
      <c r="DW33" s="759"/>
      <c r="DX33" s="759"/>
      <c r="DY33" s="759"/>
      <c r="DZ33" s="759"/>
      <c r="EA33" s="759"/>
      <c r="EB33" s="759"/>
      <c r="EC33" s="759"/>
      <c r="ED33" s="759"/>
      <c r="EE33" s="759"/>
      <c r="EF33" s="759"/>
      <c r="EG33" s="759"/>
      <c r="EH33" s="759"/>
      <c r="EI33" s="759"/>
      <c r="EJ33" s="759"/>
      <c r="EK33" s="759"/>
      <c r="EL33" s="759"/>
      <c r="EM33" s="759">
        <f t="shared" si="45"/>
        <v>0</v>
      </c>
      <c r="EN33" s="759">
        <f t="shared" si="46"/>
        <v>0</v>
      </c>
      <c r="EO33" s="759">
        <f t="shared" si="47"/>
        <v>0</v>
      </c>
      <c r="EP33" s="759"/>
      <c r="EQ33" s="759">
        <v>0</v>
      </c>
      <c r="ER33" s="961"/>
      <c r="ES33" s="962"/>
      <c r="ET33" s="962"/>
      <c r="EU33" s="962"/>
      <c r="EV33" s="962"/>
      <c r="EW33" s="962"/>
      <c r="EX33" s="962"/>
      <c r="EY33" s="962"/>
      <c r="EZ33" s="962"/>
      <c r="FA33" s="963"/>
      <c r="FB33" s="956"/>
    </row>
    <row r="34" spans="1:158" ht="39" customHeight="1" thickBot="1" x14ac:dyDescent="0.3">
      <c r="H34" s="204"/>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303"/>
      <c r="AV34" s="303"/>
      <c r="AW34" s="58"/>
      <c r="AX34" s="58"/>
      <c r="AY34" s="58"/>
      <c r="AZ34" s="58"/>
      <c r="BA34" s="368"/>
      <c r="BB34" s="58"/>
      <c r="BC34" s="58"/>
      <c r="BD34" s="58"/>
      <c r="BE34" s="58"/>
      <c r="BF34" s="392"/>
      <c r="BG34" s="58"/>
      <c r="BH34" s="58"/>
      <c r="BI34" s="58"/>
      <c r="BJ34" s="58"/>
      <c r="BK34" s="58"/>
      <c r="BL34" s="58"/>
      <c r="BM34" s="58"/>
      <c r="BN34" s="58"/>
      <c r="BO34" s="58"/>
      <c r="BP34" s="58"/>
      <c r="BQ34" s="58"/>
      <c r="BR34" s="58"/>
      <c r="BS34" s="58"/>
      <c r="BT34" s="58"/>
      <c r="BU34" s="58"/>
      <c r="BV34" s="58"/>
      <c r="BW34" s="303"/>
      <c r="BX34" s="303"/>
      <c r="BY34" s="58"/>
      <c r="BZ34" s="58"/>
      <c r="CA34" s="58"/>
      <c r="CB34" s="58"/>
      <c r="CC34" s="58"/>
      <c r="CD34" s="58"/>
      <c r="CE34" s="58"/>
      <c r="CF34" s="58"/>
      <c r="CG34" s="58">
        <f>CG12+CG19+CG26</f>
        <v>6604929755</v>
      </c>
      <c r="CH34" s="58"/>
      <c r="CI34" s="58"/>
      <c r="CJ34" s="58"/>
      <c r="CK34" s="58"/>
      <c r="CL34" s="58"/>
      <c r="CM34" s="58"/>
      <c r="CN34" s="58"/>
      <c r="CO34" s="58"/>
      <c r="CP34" s="58"/>
      <c r="CQ34" s="615"/>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row>
    <row r="35" spans="1:158" ht="39" customHeight="1" thickBot="1" x14ac:dyDescent="0.3">
      <c r="F35" s="19" t="s">
        <v>35</v>
      </c>
      <c r="G35"/>
      <c r="H35" s="3"/>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s="2"/>
      <c r="AV35" s="2"/>
      <c r="AW35"/>
      <c r="AX35"/>
      <c r="AY35"/>
      <c r="AZ35" s="58"/>
      <c r="BA35" s="302"/>
      <c r="BB35" s="58"/>
      <c r="BC35" s="303"/>
      <c r="BD35" s="58"/>
      <c r="BE35" s="58"/>
      <c r="BW35" s="2"/>
      <c r="BX35" s="384"/>
      <c r="BY35"/>
      <c r="BZ35"/>
      <c r="CA35"/>
      <c r="CB35"/>
      <c r="CC35"/>
      <c r="CD35"/>
      <c r="CE35" s="302"/>
      <c r="CF35" s="302"/>
      <c r="CG35" s="302"/>
      <c r="CH35"/>
      <c r="CI35" s="302"/>
      <c r="CQ35" s="612"/>
      <c r="CR35" s="613"/>
      <c r="CS35" s="613"/>
      <c r="CT35" s="614"/>
      <c r="DK35" s="609"/>
    </row>
    <row r="36" spans="1:158" ht="39" customHeight="1" x14ac:dyDescent="0.25">
      <c r="F36" s="631" t="s">
        <v>36</v>
      </c>
      <c r="G36" s="882" t="s">
        <v>37</v>
      </c>
      <c r="H36" s="883"/>
      <c r="I36" s="883"/>
      <c r="J36" s="883"/>
      <c r="K36" s="883"/>
      <c r="L36" s="883"/>
      <c r="M36" s="884"/>
      <c r="N36" s="885" t="s">
        <v>38</v>
      </c>
      <c r="O36" s="886"/>
      <c r="P36" s="886"/>
      <c r="Q36" s="886"/>
      <c r="R36" s="886"/>
      <c r="S36" s="886"/>
      <c r="T36" s="887"/>
      <c r="AM36"/>
      <c r="BB36" s="231"/>
      <c r="BD36" s="58"/>
      <c r="BE36" s="58"/>
      <c r="BF36" s="393"/>
      <c r="CJ36" s="202"/>
      <c r="CK36" s="202"/>
      <c r="CL36" s="202"/>
      <c r="CM36" s="202"/>
      <c r="CN36" s="202"/>
      <c r="CO36" s="202"/>
      <c r="CP36" s="202"/>
      <c r="CQ36" s="202"/>
      <c r="CR36" s="202"/>
      <c r="CS36" s="202"/>
      <c r="CT36" s="202"/>
      <c r="CU36" s="202"/>
      <c r="CV36" s="202"/>
      <c r="CW36" s="202"/>
      <c r="CX36" s="202"/>
      <c r="CY36" s="202"/>
      <c r="CZ36" s="202"/>
      <c r="DA36" s="202"/>
      <c r="DB36" s="202"/>
      <c r="DC36" s="202"/>
      <c r="DD36" s="202"/>
      <c r="DE36" s="202"/>
      <c r="DF36" s="202"/>
      <c r="DG36" s="202"/>
      <c r="DH36" s="202"/>
    </row>
    <row r="37" spans="1:158" ht="39" customHeight="1" x14ac:dyDescent="0.25">
      <c r="F37" s="20">
        <v>13</v>
      </c>
      <c r="G37" s="860" t="s">
        <v>96</v>
      </c>
      <c r="H37" s="860"/>
      <c r="I37" s="860"/>
      <c r="J37" s="860"/>
      <c r="K37" s="860"/>
      <c r="L37" s="860"/>
      <c r="M37" s="860"/>
      <c r="N37" s="860" t="s">
        <v>87</v>
      </c>
      <c r="O37" s="860"/>
      <c r="P37" s="860"/>
      <c r="Q37" s="860"/>
      <c r="R37" s="860"/>
      <c r="S37" s="860"/>
      <c r="T37" s="860"/>
      <c r="BB37" s="308"/>
      <c r="BD37" s="58"/>
      <c r="BE37" s="58"/>
      <c r="CJ37" s="202"/>
      <c r="CK37" s="202"/>
      <c r="CL37" s="202"/>
      <c r="CM37" s="202"/>
      <c r="CN37" s="202"/>
      <c r="CO37" s="202"/>
      <c r="CP37" s="202"/>
      <c r="CQ37" s="202"/>
      <c r="CR37" s="202"/>
      <c r="CS37" s="202"/>
      <c r="CT37" s="202"/>
      <c r="CU37" s="202"/>
      <c r="CV37" s="202"/>
      <c r="CW37" s="202"/>
      <c r="CX37" s="202"/>
      <c r="CY37" s="202"/>
      <c r="CZ37" s="202"/>
      <c r="DA37" s="202"/>
      <c r="DB37" s="202"/>
      <c r="DC37" s="202"/>
      <c r="DD37" s="202"/>
      <c r="DE37" s="202"/>
      <c r="DF37" s="202"/>
      <c r="DG37" s="202"/>
      <c r="DH37" s="202"/>
      <c r="DN37" s="202"/>
      <c r="DO37" s="202"/>
      <c r="DP37" s="202"/>
      <c r="DQ37" s="202"/>
      <c r="DR37" s="202"/>
      <c r="DS37" s="202"/>
      <c r="DT37" s="202"/>
      <c r="DU37" s="202"/>
      <c r="DV37" s="202"/>
      <c r="DW37" s="202"/>
      <c r="DX37" s="202"/>
      <c r="DY37" s="202"/>
      <c r="DZ37" s="202"/>
      <c r="EA37" s="202"/>
      <c r="EB37" s="202"/>
      <c r="EC37" s="202"/>
      <c r="ED37" s="202"/>
      <c r="EE37" s="202"/>
      <c r="EF37" s="202"/>
    </row>
    <row r="38" spans="1:158" ht="39" customHeight="1" x14ac:dyDescent="0.25">
      <c r="F38" s="20">
        <v>14</v>
      </c>
      <c r="G38" s="860" t="s">
        <v>365</v>
      </c>
      <c r="H38" s="860"/>
      <c r="I38" s="860"/>
      <c r="J38" s="860"/>
      <c r="K38" s="860"/>
      <c r="L38" s="860"/>
      <c r="M38" s="860"/>
      <c r="N38" s="861" t="s">
        <v>581</v>
      </c>
      <c r="O38" s="861"/>
      <c r="P38" s="861"/>
      <c r="Q38" s="861"/>
      <c r="R38" s="861"/>
      <c r="S38" s="861"/>
      <c r="T38" s="861"/>
      <c r="BD38" s="58"/>
      <c r="BF38" s="394"/>
      <c r="CJ38" s="202"/>
      <c r="CK38" s="202"/>
      <c r="CL38" s="202"/>
      <c r="CM38" s="202"/>
      <c r="CN38" s="202"/>
      <c r="CO38" s="202"/>
      <c r="CP38" s="202"/>
      <c r="CQ38" s="202"/>
      <c r="CR38" s="202"/>
      <c r="CS38" s="202"/>
      <c r="CT38" s="202"/>
      <c r="CU38" s="202"/>
      <c r="CV38" s="202"/>
      <c r="CW38" s="202"/>
      <c r="CX38" s="202"/>
      <c r="CY38" s="202"/>
      <c r="CZ38" s="202"/>
      <c r="DA38" s="202"/>
      <c r="DB38" s="202"/>
      <c r="DC38" s="202"/>
      <c r="DD38" s="202"/>
      <c r="DE38" s="202"/>
      <c r="DF38" s="202"/>
      <c r="DG38" s="202"/>
      <c r="DH38" s="202"/>
    </row>
    <row r="39" spans="1:158" ht="39" customHeight="1" x14ac:dyDescent="0.25">
      <c r="G39" s="95"/>
      <c r="Q39" s="95"/>
      <c r="BD39" s="58"/>
    </row>
    <row r="40" spans="1:158" ht="39" customHeight="1" x14ac:dyDescent="0.25">
      <c r="BE40" s="322"/>
      <c r="BF40" s="395"/>
      <c r="CJ40" s="201"/>
      <c r="CK40" s="201"/>
      <c r="CL40" s="201"/>
      <c r="CM40" s="201"/>
      <c r="CN40" s="201"/>
      <c r="CO40" s="201"/>
      <c r="CP40" s="201"/>
      <c r="CQ40" s="201"/>
      <c r="CR40" s="201"/>
      <c r="CS40" s="201"/>
      <c r="CT40" s="201"/>
      <c r="CU40" s="201"/>
      <c r="CV40" s="201"/>
      <c r="CW40" s="201"/>
      <c r="CX40" s="201"/>
      <c r="CY40" s="201"/>
      <c r="CZ40" s="201"/>
      <c r="DA40" s="201"/>
      <c r="DB40" s="201"/>
      <c r="DC40" s="201"/>
      <c r="DD40" s="201"/>
      <c r="DE40" s="201"/>
      <c r="DF40" s="201"/>
      <c r="DG40" s="201"/>
      <c r="DH40" s="201"/>
    </row>
    <row r="42" spans="1:158" ht="39" customHeight="1" x14ac:dyDescent="0.25">
      <c r="BF42" s="395"/>
      <c r="CJ42" s="199"/>
      <c r="CK42" s="199"/>
      <c r="CL42" s="199"/>
      <c r="CM42" s="199"/>
      <c r="CN42" s="199"/>
      <c r="CO42" s="199"/>
      <c r="CP42" s="199"/>
      <c r="CQ42" s="199"/>
      <c r="CR42" s="199"/>
      <c r="CS42" s="199"/>
      <c r="CT42" s="199"/>
      <c r="CU42" s="199"/>
      <c r="CV42" s="199"/>
      <c r="CW42" s="199"/>
      <c r="CX42" s="199"/>
      <c r="CY42" s="199"/>
      <c r="CZ42" s="199"/>
      <c r="DA42" s="199"/>
      <c r="DB42" s="199"/>
      <c r="DC42" s="199"/>
      <c r="DD42" s="199"/>
      <c r="DE42" s="199"/>
      <c r="DF42" s="199"/>
      <c r="DG42" s="199"/>
      <c r="DH42" s="199"/>
    </row>
  </sheetData>
  <mergeCells count="67">
    <mergeCell ref="EW17:EW23"/>
    <mergeCell ref="EX17:EX23"/>
    <mergeCell ref="ER31:FA33"/>
    <mergeCell ref="EW10:EW16"/>
    <mergeCell ref="EW24:EW30"/>
    <mergeCell ref="EX10:EX16"/>
    <mergeCell ref="EX24:EX30"/>
    <mergeCell ref="FB27:FB33"/>
    <mergeCell ref="FB10:FB17"/>
    <mergeCell ref="FB18:FB25"/>
    <mergeCell ref="EY10:EY16"/>
    <mergeCell ref="EZ10:EZ16"/>
    <mergeCell ref="FA10:FA16"/>
    <mergeCell ref="FA7:FA9"/>
    <mergeCell ref="DN8:EQ8"/>
    <mergeCell ref="CJ8:DM8"/>
    <mergeCell ref="EX7:EX9"/>
    <mergeCell ref="EV7:EV9"/>
    <mergeCell ref="EW7:EW9"/>
    <mergeCell ref="ET7:ET9"/>
    <mergeCell ref="ES7:ES9"/>
    <mergeCell ref="EY24:EY30"/>
    <mergeCell ref="EZ24:EZ30"/>
    <mergeCell ref="FA24:FA30"/>
    <mergeCell ref="EY17:EY23"/>
    <mergeCell ref="EZ17:EZ23"/>
    <mergeCell ref="FA17:FA23"/>
    <mergeCell ref="A1:E3"/>
    <mergeCell ref="A4:E4"/>
    <mergeCell ref="A5:E5"/>
    <mergeCell ref="F1:FA1"/>
    <mergeCell ref="F2:FA2"/>
    <mergeCell ref="F3:EQ3"/>
    <mergeCell ref="ER3:FA3"/>
    <mergeCell ref="F5:FA5"/>
    <mergeCell ref="F4:FA4"/>
    <mergeCell ref="A10:A16"/>
    <mergeCell ref="B10:B16"/>
    <mergeCell ref="C10:C16"/>
    <mergeCell ref="D10:D16"/>
    <mergeCell ref="E10:E16"/>
    <mergeCell ref="A17:A23"/>
    <mergeCell ref="B17:B23"/>
    <mergeCell ref="C17:C23"/>
    <mergeCell ref="D17:D23"/>
    <mergeCell ref="E17:E23"/>
    <mergeCell ref="C24:C30"/>
    <mergeCell ref="D24:D30"/>
    <mergeCell ref="E24:E30"/>
    <mergeCell ref="A31:E33"/>
    <mergeCell ref="A24:A30"/>
    <mergeCell ref="B24:B30"/>
    <mergeCell ref="G36:M36"/>
    <mergeCell ref="N36:T36"/>
    <mergeCell ref="G37:M37"/>
    <mergeCell ref="N37:T37"/>
    <mergeCell ref="G38:M38"/>
    <mergeCell ref="N38:T38"/>
    <mergeCell ref="ER7:ER9"/>
    <mergeCell ref="EU7:EU9"/>
    <mergeCell ref="EZ7:EZ9"/>
    <mergeCell ref="A7:G8"/>
    <mergeCell ref="H7:EQ7"/>
    <mergeCell ref="H8:AA8"/>
    <mergeCell ref="AB8:BE8"/>
    <mergeCell ref="BF8:CI8"/>
    <mergeCell ref="EY7:EY9"/>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50"/>
  <sheetViews>
    <sheetView zoomScale="51" zoomScaleNormal="51" workbookViewId="0">
      <selection activeCell="C13" sqref="C13:C14"/>
    </sheetView>
  </sheetViews>
  <sheetFormatPr baseColWidth="10" defaultColWidth="11.42578125" defaultRowHeight="135" customHeight="1" x14ac:dyDescent="0.25"/>
  <cols>
    <col min="1" max="1" width="10" style="6" customWidth="1"/>
    <col min="2" max="2" width="18.5703125" style="6" customWidth="1"/>
    <col min="3" max="3" width="57.140625" style="13" customWidth="1"/>
    <col min="4" max="5" width="11.42578125" style="6" customWidth="1"/>
    <col min="6" max="6" width="11.42578125" style="373" customWidth="1"/>
    <col min="7" max="7" width="11.42578125" style="6" customWidth="1"/>
    <col min="8" max="8" width="10" style="6" customWidth="1"/>
    <col min="9" max="9" width="10.7109375" style="6" customWidth="1"/>
    <col min="10" max="10" width="9.85546875" style="6" customWidth="1"/>
    <col min="11" max="12" width="9.7109375" style="6" customWidth="1"/>
    <col min="13" max="13" width="10.85546875" style="6" customWidth="1"/>
    <col min="14" max="14" width="9.7109375" style="7" customWidth="1"/>
    <col min="15" max="15" width="11.42578125" style="7" customWidth="1"/>
    <col min="16" max="16" width="10.42578125" style="7" customWidth="1"/>
    <col min="17" max="17" width="9.85546875" style="7" customWidth="1"/>
    <col min="18" max="18" width="11.42578125" style="367" customWidth="1"/>
    <col min="19" max="19" width="10.7109375" style="379" customWidth="1"/>
    <col min="20" max="20" width="11.140625" style="7" customWidth="1"/>
    <col min="21" max="21" width="19.42578125" style="7" customWidth="1"/>
    <col min="22" max="22" width="80.7109375" style="8" customWidth="1"/>
    <col min="23" max="23" width="16.85546875" style="6" customWidth="1"/>
    <col min="24" max="24" width="16.140625" style="6" customWidth="1"/>
    <col min="25" max="25" width="19.42578125" style="6" customWidth="1"/>
    <col min="26" max="26" width="20.7109375" style="6" bestFit="1" customWidth="1"/>
    <col min="27" max="27" width="11.140625" style="6" customWidth="1"/>
    <col min="28" max="28" width="17.7109375" style="6" customWidth="1"/>
    <col min="29" max="16384" width="11.42578125" style="6"/>
  </cols>
  <sheetData>
    <row r="1" spans="1:33" ht="33.75" customHeight="1" x14ac:dyDescent="0.25">
      <c r="A1" s="925"/>
      <c r="B1" s="926"/>
      <c r="C1" s="926"/>
      <c r="D1" s="1021" t="s">
        <v>39</v>
      </c>
      <c r="E1" s="1022"/>
      <c r="F1" s="1022"/>
      <c r="G1" s="1022"/>
      <c r="H1" s="1022"/>
      <c r="I1" s="1022"/>
      <c r="J1" s="1022"/>
      <c r="K1" s="1022"/>
      <c r="L1" s="1022"/>
      <c r="M1" s="1022"/>
      <c r="N1" s="1022"/>
      <c r="O1" s="1022"/>
      <c r="P1" s="1022"/>
      <c r="Q1" s="1022"/>
      <c r="R1" s="1022"/>
      <c r="S1" s="1022"/>
      <c r="T1" s="1022"/>
      <c r="U1" s="1022"/>
      <c r="V1" s="1023"/>
    </row>
    <row r="2" spans="1:33" ht="33.75" customHeight="1" x14ac:dyDescent="0.25">
      <c r="A2" s="928"/>
      <c r="B2" s="871"/>
      <c r="C2" s="871"/>
      <c r="D2" s="1024" t="s">
        <v>579</v>
      </c>
      <c r="E2" s="1025"/>
      <c r="F2" s="1025"/>
      <c r="G2" s="1025"/>
      <c r="H2" s="1025"/>
      <c r="I2" s="1025"/>
      <c r="J2" s="1025"/>
      <c r="K2" s="1025"/>
      <c r="L2" s="1025"/>
      <c r="M2" s="1025"/>
      <c r="N2" s="1025"/>
      <c r="O2" s="1025"/>
      <c r="P2" s="1025"/>
      <c r="Q2" s="1025"/>
      <c r="R2" s="1025"/>
      <c r="S2" s="1025"/>
      <c r="T2" s="1025"/>
      <c r="U2" s="1025"/>
      <c r="V2" s="1026"/>
    </row>
    <row r="3" spans="1:33" ht="33.75" customHeight="1" thickBot="1" x14ac:dyDescent="0.3">
      <c r="A3" s="930"/>
      <c r="B3" s="931"/>
      <c r="C3" s="931"/>
      <c r="D3" s="1027" t="s">
        <v>40</v>
      </c>
      <c r="E3" s="1028"/>
      <c r="F3" s="1028"/>
      <c r="G3" s="1028"/>
      <c r="H3" s="1028"/>
      <c r="I3" s="1028"/>
      <c r="J3" s="1028"/>
      <c r="K3" s="1028"/>
      <c r="L3" s="1028"/>
      <c r="M3" s="1028"/>
      <c r="N3" s="1028"/>
      <c r="O3" s="1028"/>
      <c r="P3" s="1028"/>
      <c r="Q3" s="1028"/>
      <c r="R3" s="1028"/>
      <c r="S3" s="1028"/>
      <c r="T3" s="1028"/>
      <c r="U3" s="1029"/>
      <c r="V3" s="647" t="s">
        <v>578</v>
      </c>
    </row>
    <row r="4" spans="1:33" ht="33.75" customHeight="1" thickBot="1" x14ac:dyDescent="0.3">
      <c r="A4" s="814" t="s">
        <v>0</v>
      </c>
      <c r="B4" s="815"/>
      <c r="C4" s="1030"/>
      <c r="D4" s="1031" t="s">
        <v>371</v>
      </c>
      <c r="E4" s="1032"/>
      <c r="F4" s="1032"/>
      <c r="G4" s="1032"/>
      <c r="H4" s="1032"/>
      <c r="I4" s="1032"/>
      <c r="J4" s="1032"/>
      <c r="K4" s="1032"/>
      <c r="L4" s="1032"/>
      <c r="M4" s="1032"/>
      <c r="N4" s="1032"/>
      <c r="O4" s="1032"/>
      <c r="P4" s="1032"/>
      <c r="Q4" s="1032"/>
      <c r="R4" s="1032"/>
      <c r="S4" s="1032"/>
      <c r="T4" s="1032"/>
      <c r="U4" s="1032"/>
      <c r="V4" s="1033"/>
    </row>
    <row r="5" spans="1:33" ht="33.75" customHeight="1" thickBot="1" x14ac:dyDescent="0.3">
      <c r="A5" s="1034" t="s">
        <v>2</v>
      </c>
      <c r="B5" s="1035"/>
      <c r="C5" s="1036"/>
      <c r="D5" s="1037" t="s">
        <v>372</v>
      </c>
      <c r="E5" s="1038"/>
      <c r="F5" s="1038"/>
      <c r="G5" s="1038"/>
      <c r="H5" s="1038"/>
      <c r="I5" s="1038"/>
      <c r="J5" s="1038"/>
      <c r="K5" s="1038"/>
      <c r="L5" s="1038"/>
      <c r="M5" s="1038"/>
      <c r="N5" s="1038"/>
      <c r="O5" s="1038"/>
      <c r="P5" s="1038"/>
      <c r="Q5" s="1038"/>
      <c r="R5" s="1038"/>
      <c r="S5" s="1038"/>
      <c r="T5" s="1038"/>
      <c r="U5" s="1038"/>
      <c r="V5" s="1039"/>
    </row>
    <row r="6" spans="1:33" ht="31.5" customHeight="1" thickBot="1" x14ac:dyDescent="0.3">
      <c r="A6" s="1040"/>
      <c r="B6" s="1041"/>
      <c r="C6" s="1041"/>
      <c r="D6" s="1041"/>
      <c r="E6" s="1041"/>
      <c r="F6" s="1041"/>
      <c r="G6" s="1041"/>
      <c r="H6" s="1041"/>
      <c r="I6" s="1041"/>
      <c r="J6" s="1041"/>
      <c r="K6" s="1041"/>
      <c r="L6" s="1041"/>
      <c r="M6" s="1041"/>
      <c r="N6" s="1041"/>
      <c r="O6" s="1041"/>
      <c r="P6" s="1041"/>
      <c r="Q6" s="1041"/>
      <c r="R6" s="1041"/>
      <c r="S6" s="1041"/>
      <c r="T6" s="1041"/>
      <c r="U6" s="1041"/>
      <c r="V6" s="1042"/>
    </row>
    <row r="7" spans="1:33" s="8" customFormat="1" ht="40.5" customHeight="1" x14ac:dyDescent="0.25">
      <c r="A7" s="1008" t="s">
        <v>23</v>
      </c>
      <c r="B7" s="1010" t="s">
        <v>24</v>
      </c>
      <c r="C7" s="1012" t="s">
        <v>68</v>
      </c>
      <c r="D7" s="1013" t="s">
        <v>25</v>
      </c>
      <c r="E7" s="1014"/>
      <c r="F7" s="1015" t="s">
        <v>531</v>
      </c>
      <c r="G7" s="1015"/>
      <c r="H7" s="1015"/>
      <c r="I7" s="1015"/>
      <c r="J7" s="1015"/>
      <c r="K7" s="1015"/>
      <c r="L7" s="1015"/>
      <c r="M7" s="1015"/>
      <c r="N7" s="1015"/>
      <c r="O7" s="1015"/>
      <c r="P7" s="1015"/>
      <c r="Q7" s="1015"/>
      <c r="R7" s="1015"/>
      <c r="S7" s="1015"/>
      <c r="T7" s="1010" t="s">
        <v>29</v>
      </c>
      <c r="U7" s="1010"/>
      <c r="V7" s="1016" t="s">
        <v>559</v>
      </c>
    </row>
    <row r="8" spans="1:33" s="8" customFormat="1" ht="45.75" customHeight="1" thickBot="1" x14ac:dyDescent="0.3">
      <c r="A8" s="1009"/>
      <c r="B8" s="1011"/>
      <c r="C8" s="971"/>
      <c r="D8" s="282" t="s">
        <v>26</v>
      </c>
      <c r="E8" s="282" t="s">
        <v>27</v>
      </c>
      <c r="F8" s="374" t="s">
        <v>28</v>
      </c>
      <c r="G8" s="283" t="s">
        <v>6</v>
      </c>
      <c r="H8" s="283" t="s">
        <v>7</v>
      </c>
      <c r="I8" s="283" t="s">
        <v>8</v>
      </c>
      <c r="J8" s="283" t="s">
        <v>9</v>
      </c>
      <c r="K8" s="283" t="s">
        <v>10</v>
      </c>
      <c r="L8" s="283" t="s">
        <v>11</v>
      </c>
      <c r="M8" s="283" t="s">
        <v>12</v>
      </c>
      <c r="N8" s="283" t="s">
        <v>13</v>
      </c>
      <c r="O8" s="283" t="s">
        <v>14</v>
      </c>
      <c r="P8" s="283" t="s">
        <v>15</v>
      </c>
      <c r="Q8" s="283" t="s">
        <v>16</v>
      </c>
      <c r="R8" s="283" t="s">
        <v>17</v>
      </c>
      <c r="S8" s="377" t="s">
        <v>18</v>
      </c>
      <c r="T8" s="506" t="s">
        <v>30</v>
      </c>
      <c r="U8" s="506" t="s">
        <v>31</v>
      </c>
      <c r="V8" s="1017"/>
    </row>
    <row r="9" spans="1:33" s="8" customFormat="1" ht="43.5" customHeight="1" x14ac:dyDescent="0.25">
      <c r="A9" s="972" t="s">
        <v>376</v>
      </c>
      <c r="B9" s="972" t="s">
        <v>384</v>
      </c>
      <c r="C9" s="979" t="s">
        <v>385</v>
      </c>
      <c r="D9" s="981" t="s">
        <v>386</v>
      </c>
      <c r="E9" s="981" t="s">
        <v>386</v>
      </c>
      <c r="F9" s="305" t="s">
        <v>19</v>
      </c>
      <c r="G9" s="639">
        <v>0.25</v>
      </c>
      <c r="H9" s="639">
        <v>0.75</v>
      </c>
      <c r="I9" s="639"/>
      <c r="J9" s="639"/>
      <c r="K9" s="639"/>
      <c r="L9" s="639"/>
      <c r="M9" s="639"/>
      <c r="N9" s="639"/>
      <c r="O9" s="639"/>
      <c r="P9" s="639"/>
      <c r="Q9" s="640"/>
      <c r="R9" s="640"/>
      <c r="S9" s="616">
        <f t="shared" ref="S9:S30" si="0">SUM(G9:R9)</f>
        <v>1</v>
      </c>
      <c r="T9" s="1002">
        <v>86</v>
      </c>
      <c r="U9" s="1018">
        <v>8.5999999999999993E-2</v>
      </c>
      <c r="V9" s="1019" t="s">
        <v>541</v>
      </c>
    </row>
    <row r="10" spans="1:33" s="8" customFormat="1" ht="45" customHeight="1" x14ac:dyDescent="0.25">
      <c r="A10" s="972"/>
      <c r="B10" s="972"/>
      <c r="C10" s="980"/>
      <c r="D10" s="981"/>
      <c r="E10" s="981"/>
      <c r="F10" s="306" t="s">
        <v>20</v>
      </c>
      <c r="G10" s="639">
        <v>0.25</v>
      </c>
      <c r="H10" s="639">
        <v>0.75</v>
      </c>
      <c r="I10" s="639"/>
      <c r="J10" s="639"/>
      <c r="K10" s="639"/>
      <c r="L10" s="639"/>
      <c r="M10" s="639"/>
      <c r="N10" s="639"/>
      <c r="O10" s="639"/>
      <c r="P10" s="639"/>
      <c r="Q10" s="639"/>
      <c r="R10" s="639"/>
      <c r="S10" s="644">
        <f t="shared" si="0"/>
        <v>1</v>
      </c>
      <c r="T10" s="1003"/>
      <c r="U10" s="966"/>
      <c r="V10" s="1020"/>
    </row>
    <row r="11" spans="1:33" s="8" customFormat="1" ht="55.5" customHeight="1" x14ac:dyDescent="0.25">
      <c r="A11" s="972"/>
      <c r="B11" s="972"/>
      <c r="C11" s="979" t="s">
        <v>435</v>
      </c>
      <c r="D11" s="981" t="s">
        <v>386</v>
      </c>
      <c r="E11" s="981" t="s">
        <v>386</v>
      </c>
      <c r="F11" s="305" t="s">
        <v>19</v>
      </c>
      <c r="G11" s="639">
        <v>0</v>
      </c>
      <c r="H11" s="639">
        <v>0.05</v>
      </c>
      <c r="I11" s="639">
        <v>0.1</v>
      </c>
      <c r="J11" s="639">
        <v>0.1</v>
      </c>
      <c r="K11" s="639">
        <v>0.1</v>
      </c>
      <c r="L11" s="639">
        <v>0.1</v>
      </c>
      <c r="M11" s="639">
        <v>0.1</v>
      </c>
      <c r="N11" s="639">
        <v>0.1</v>
      </c>
      <c r="O11" s="639">
        <v>0.1</v>
      </c>
      <c r="P11" s="639">
        <v>0.1</v>
      </c>
      <c r="Q11" s="640">
        <v>0.1</v>
      </c>
      <c r="R11" s="640">
        <v>0.05</v>
      </c>
      <c r="S11" s="616">
        <f t="shared" si="0"/>
        <v>0.99999999999999989</v>
      </c>
      <c r="T11" s="1003"/>
      <c r="U11" s="966">
        <v>0.35</v>
      </c>
      <c r="V11" s="1000" t="s">
        <v>565</v>
      </c>
    </row>
    <row r="12" spans="1:33" s="8" customFormat="1" ht="46.5" customHeight="1" x14ac:dyDescent="0.25">
      <c r="A12" s="972"/>
      <c r="B12" s="972"/>
      <c r="C12" s="980"/>
      <c r="D12" s="981"/>
      <c r="E12" s="981"/>
      <c r="F12" s="306" t="s">
        <v>20</v>
      </c>
      <c r="G12" s="639"/>
      <c r="H12" s="639">
        <v>0.05</v>
      </c>
      <c r="I12" s="639">
        <v>0.1</v>
      </c>
      <c r="J12" s="639"/>
      <c r="K12" s="639"/>
      <c r="L12" s="639"/>
      <c r="M12" s="640"/>
      <c r="N12" s="639"/>
      <c r="O12" s="639"/>
      <c r="P12" s="639"/>
      <c r="Q12" s="639"/>
      <c r="R12" s="639"/>
      <c r="S12" s="644">
        <f t="shared" si="0"/>
        <v>0.15000000000000002</v>
      </c>
      <c r="T12" s="1003"/>
      <c r="U12" s="966"/>
      <c r="V12" s="1001"/>
    </row>
    <row r="13" spans="1:33" s="8" customFormat="1" ht="54" customHeight="1" x14ac:dyDescent="0.25">
      <c r="A13" s="972"/>
      <c r="B13" s="972"/>
      <c r="C13" s="979" t="s">
        <v>439</v>
      </c>
      <c r="D13" s="981" t="s">
        <v>386</v>
      </c>
      <c r="E13" s="981" t="s">
        <v>386</v>
      </c>
      <c r="F13" s="305" t="s">
        <v>19</v>
      </c>
      <c r="G13" s="639">
        <v>0.05</v>
      </c>
      <c r="H13" s="639">
        <v>0</v>
      </c>
      <c r="I13" s="639">
        <v>0.05</v>
      </c>
      <c r="J13" s="639">
        <v>0.05</v>
      </c>
      <c r="K13" s="639">
        <v>0.05</v>
      </c>
      <c r="L13" s="639">
        <v>0.2</v>
      </c>
      <c r="M13" s="639">
        <v>0.05</v>
      </c>
      <c r="N13" s="639">
        <v>0.05</v>
      </c>
      <c r="O13" s="639">
        <v>0.2</v>
      </c>
      <c r="P13" s="639">
        <v>0.05</v>
      </c>
      <c r="Q13" s="640">
        <v>0.05</v>
      </c>
      <c r="R13" s="640">
        <v>0.2</v>
      </c>
      <c r="S13" s="616">
        <f t="shared" si="0"/>
        <v>1</v>
      </c>
      <c r="T13" s="1003"/>
      <c r="U13" s="966">
        <v>0.15</v>
      </c>
      <c r="V13" s="1004" t="s">
        <v>566</v>
      </c>
    </row>
    <row r="14" spans="1:33" s="8" customFormat="1" ht="49.5" customHeight="1" x14ac:dyDescent="0.25">
      <c r="A14" s="972"/>
      <c r="B14" s="972"/>
      <c r="C14" s="980"/>
      <c r="D14" s="981"/>
      <c r="E14" s="981"/>
      <c r="F14" s="306" t="s">
        <v>20</v>
      </c>
      <c r="G14" s="641">
        <v>0.05</v>
      </c>
      <c r="H14" s="639">
        <v>0</v>
      </c>
      <c r="I14" s="639">
        <v>0.05</v>
      </c>
      <c r="J14" s="639"/>
      <c r="K14" s="639"/>
      <c r="L14" s="639"/>
      <c r="M14" s="639"/>
      <c r="N14" s="639"/>
      <c r="O14" s="639"/>
      <c r="P14" s="639"/>
      <c r="Q14" s="639"/>
      <c r="R14" s="642"/>
      <c r="S14" s="644">
        <f t="shared" si="0"/>
        <v>0.1</v>
      </c>
      <c r="T14" s="1003"/>
      <c r="U14" s="966"/>
      <c r="V14" s="1005"/>
      <c r="W14" s="617"/>
      <c r="X14" s="617"/>
      <c r="Y14" s="617"/>
      <c r="Z14" s="617"/>
      <c r="AA14" s="617"/>
      <c r="AB14" s="617"/>
      <c r="AC14" s="617"/>
      <c r="AD14" s="617"/>
      <c r="AE14" s="617"/>
      <c r="AF14" s="617"/>
      <c r="AG14" s="617"/>
    </row>
    <row r="15" spans="1:33" s="8" customFormat="1" ht="42.75" customHeight="1" x14ac:dyDescent="0.25">
      <c r="A15" s="972"/>
      <c r="B15" s="972"/>
      <c r="C15" s="979" t="s">
        <v>436</v>
      </c>
      <c r="D15" s="981" t="s">
        <v>386</v>
      </c>
      <c r="E15" s="981"/>
      <c r="F15" s="305" t="s">
        <v>19</v>
      </c>
      <c r="G15" s="639">
        <v>0</v>
      </c>
      <c r="H15" s="639">
        <v>0.03</v>
      </c>
      <c r="I15" s="639">
        <v>0.09</v>
      </c>
      <c r="J15" s="639">
        <v>0.11</v>
      </c>
      <c r="K15" s="639">
        <v>0.11</v>
      </c>
      <c r="L15" s="639">
        <v>0.11</v>
      </c>
      <c r="M15" s="639">
        <v>0.11</v>
      </c>
      <c r="N15" s="639">
        <v>0.105</v>
      </c>
      <c r="O15" s="639">
        <v>0.1</v>
      </c>
      <c r="P15" s="639">
        <v>0.1</v>
      </c>
      <c r="Q15" s="640">
        <v>8.5000000000000006E-2</v>
      </c>
      <c r="R15" s="640">
        <v>0.05</v>
      </c>
      <c r="S15" s="616">
        <f t="shared" si="0"/>
        <v>0.99999999999999989</v>
      </c>
      <c r="T15" s="1003"/>
      <c r="U15" s="966">
        <v>0.08</v>
      </c>
      <c r="V15" s="985" t="s">
        <v>560</v>
      </c>
      <c r="W15" s="620"/>
      <c r="X15" s="618"/>
      <c r="Y15" s="618"/>
      <c r="Z15" s="618"/>
      <c r="AA15" s="617"/>
      <c r="AB15" s="617"/>
      <c r="AC15" s="617"/>
      <c r="AD15" s="617"/>
      <c r="AE15" s="617"/>
      <c r="AF15" s="617"/>
      <c r="AG15" s="617"/>
    </row>
    <row r="16" spans="1:33" s="8" customFormat="1" ht="75.75" customHeight="1" x14ac:dyDescent="0.25">
      <c r="A16" s="972"/>
      <c r="B16" s="972"/>
      <c r="C16" s="980"/>
      <c r="D16" s="981"/>
      <c r="E16" s="981"/>
      <c r="F16" s="306" t="s">
        <v>20</v>
      </c>
      <c r="G16" s="639"/>
      <c r="H16" s="639">
        <v>3.2899999999999999E-2</v>
      </c>
      <c r="I16" s="639">
        <v>9.5200000000000007E-2</v>
      </c>
      <c r="J16" s="639"/>
      <c r="K16" s="639"/>
      <c r="L16" s="639"/>
      <c r="M16" s="639"/>
      <c r="N16" s="639"/>
      <c r="O16" s="639"/>
      <c r="P16" s="639"/>
      <c r="Q16" s="639"/>
      <c r="R16" s="639"/>
      <c r="S16" s="644">
        <f t="shared" si="0"/>
        <v>0.12809999999999999</v>
      </c>
      <c r="T16" s="1003"/>
      <c r="U16" s="966"/>
      <c r="V16" s="968"/>
      <c r="W16" s="618"/>
      <c r="X16" s="617"/>
      <c r="Y16" s="619"/>
      <c r="Z16" s="617"/>
      <c r="AA16" s="617"/>
      <c r="AB16" s="618"/>
      <c r="AC16" s="617"/>
      <c r="AD16" s="617"/>
      <c r="AE16" s="617"/>
      <c r="AF16" s="617"/>
      <c r="AG16" s="617"/>
    </row>
    <row r="17" spans="1:33" s="8" customFormat="1" ht="57" customHeight="1" x14ac:dyDescent="0.25">
      <c r="A17" s="972"/>
      <c r="B17" s="972"/>
      <c r="C17" s="979" t="s">
        <v>387</v>
      </c>
      <c r="D17" s="981" t="s">
        <v>386</v>
      </c>
      <c r="E17" s="981"/>
      <c r="F17" s="305" t="s">
        <v>19</v>
      </c>
      <c r="G17" s="639">
        <v>0.79120000000000001</v>
      </c>
      <c r="H17" s="639">
        <v>0</v>
      </c>
      <c r="I17" s="639">
        <v>5.7999999999999996E-3</v>
      </c>
      <c r="J17" s="639">
        <v>0.02</v>
      </c>
      <c r="K17" s="639">
        <v>0.02</v>
      </c>
      <c r="L17" s="639">
        <v>0.02</v>
      </c>
      <c r="M17" s="639">
        <v>0.02</v>
      </c>
      <c r="N17" s="639">
        <v>0.02</v>
      </c>
      <c r="O17" s="639">
        <v>0.02</v>
      </c>
      <c r="P17" s="639">
        <v>0.02</v>
      </c>
      <c r="Q17" s="640">
        <v>0.02</v>
      </c>
      <c r="R17" s="640">
        <v>4.2999999999999997E-2</v>
      </c>
      <c r="S17" s="616">
        <f t="shared" si="0"/>
        <v>1.0000000000000002</v>
      </c>
      <c r="T17" s="1003"/>
      <c r="U17" s="983">
        <v>3.4000000000000002E-2</v>
      </c>
      <c r="V17" s="985" t="s">
        <v>561</v>
      </c>
      <c r="W17" s="617"/>
      <c r="X17" s="621"/>
      <c r="Y17" s="619"/>
      <c r="Z17" s="622"/>
      <c r="AA17" s="621"/>
      <c r="AB17" s="618"/>
      <c r="AC17" s="617"/>
      <c r="AD17" s="617"/>
      <c r="AE17" s="617"/>
      <c r="AF17" s="617"/>
      <c r="AG17" s="617"/>
    </row>
    <row r="18" spans="1:33" s="8" customFormat="1" ht="68.25" customHeight="1" x14ac:dyDescent="0.25">
      <c r="A18" s="972"/>
      <c r="B18" s="972"/>
      <c r="C18" s="980"/>
      <c r="D18" s="981"/>
      <c r="E18" s="981"/>
      <c r="F18" s="306" t="s">
        <v>20</v>
      </c>
      <c r="G18" s="639">
        <v>0.79120000000000001</v>
      </c>
      <c r="H18" s="639">
        <v>0</v>
      </c>
      <c r="I18" s="639">
        <v>5.7999999999999996E-3</v>
      </c>
      <c r="J18" s="639"/>
      <c r="K18" s="639"/>
      <c r="L18" s="639"/>
      <c r="M18" s="639"/>
      <c r="N18" s="639"/>
      <c r="O18" s="639"/>
      <c r="P18" s="639"/>
      <c r="Q18" s="639"/>
      <c r="R18" s="639"/>
      <c r="S18" s="644">
        <f>SUM(G18:R18)</f>
        <v>0.79700000000000004</v>
      </c>
      <c r="T18" s="1003"/>
      <c r="U18" s="977"/>
      <c r="V18" s="968"/>
      <c r="W18" s="618"/>
      <c r="X18" s="617"/>
      <c r="Y18" s="617"/>
      <c r="Z18" s="623"/>
      <c r="AA18" s="617"/>
      <c r="AB18" s="618"/>
      <c r="AC18" s="617"/>
      <c r="AD18" s="617"/>
      <c r="AE18" s="617"/>
      <c r="AF18" s="617"/>
      <c r="AG18" s="617"/>
    </row>
    <row r="19" spans="1:33" s="8" customFormat="1" ht="70.5" customHeight="1" x14ac:dyDescent="0.25">
      <c r="A19" s="972"/>
      <c r="B19" s="972"/>
      <c r="C19" s="979" t="s">
        <v>437</v>
      </c>
      <c r="D19" s="981" t="s">
        <v>386</v>
      </c>
      <c r="E19" s="981"/>
      <c r="F19" s="305" t="s">
        <v>19</v>
      </c>
      <c r="G19" s="639">
        <v>0</v>
      </c>
      <c r="H19" s="639">
        <v>0.03</v>
      </c>
      <c r="I19" s="639">
        <v>0.09</v>
      </c>
      <c r="J19" s="639">
        <v>0.1</v>
      </c>
      <c r="K19" s="639">
        <v>0.11</v>
      </c>
      <c r="L19" s="639">
        <v>0.1</v>
      </c>
      <c r="M19" s="639">
        <v>0.1</v>
      </c>
      <c r="N19" s="639">
        <v>0.1</v>
      </c>
      <c r="O19" s="639">
        <v>0.1</v>
      </c>
      <c r="P19" s="639">
        <v>0.1</v>
      </c>
      <c r="Q19" s="640">
        <v>0.1</v>
      </c>
      <c r="R19" s="640">
        <v>7.0000000000000007E-2</v>
      </c>
      <c r="S19" s="616">
        <f t="shared" si="0"/>
        <v>1</v>
      </c>
      <c r="T19" s="1003"/>
      <c r="U19" s="983">
        <v>0.1</v>
      </c>
      <c r="V19" s="1006" t="s">
        <v>563</v>
      </c>
      <c r="W19" s="219"/>
      <c r="X19" s="625"/>
      <c r="Y19" s="626"/>
      <c r="Z19" s="625"/>
    </row>
    <row r="20" spans="1:33" s="8" customFormat="1" ht="56.25" customHeight="1" x14ac:dyDescent="0.25">
      <c r="A20" s="972"/>
      <c r="B20" s="972"/>
      <c r="C20" s="980"/>
      <c r="D20" s="981"/>
      <c r="E20" s="981"/>
      <c r="F20" s="306" t="s">
        <v>20</v>
      </c>
      <c r="G20" s="639"/>
      <c r="H20" s="639">
        <v>3.4599999999999999E-2</v>
      </c>
      <c r="I20" s="639">
        <v>9.2999999999999999E-2</v>
      </c>
      <c r="J20" s="639"/>
      <c r="K20" s="639"/>
      <c r="L20" s="639"/>
      <c r="M20" s="639"/>
      <c r="N20" s="639"/>
      <c r="O20" s="639"/>
      <c r="P20" s="639"/>
      <c r="Q20" s="639"/>
      <c r="R20" s="639"/>
      <c r="S20" s="644">
        <f t="shared" si="0"/>
        <v>0.12759999999999999</v>
      </c>
      <c r="T20" s="1003"/>
      <c r="U20" s="977"/>
      <c r="V20" s="1007"/>
      <c r="W20" s="505"/>
      <c r="X20" s="219"/>
    </row>
    <row r="21" spans="1:33" s="8" customFormat="1" ht="63" customHeight="1" x14ac:dyDescent="0.25">
      <c r="A21" s="972"/>
      <c r="B21" s="972"/>
      <c r="C21" s="979" t="s">
        <v>536</v>
      </c>
      <c r="D21" s="981" t="s">
        <v>386</v>
      </c>
      <c r="E21" s="981"/>
      <c r="F21" s="305" t="s">
        <v>19</v>
      </c>
      <c r="G21" s="639">
        <v>0</v>
      </c>
      <c r="H21" s="639">
        <v>0.08</v>
      </c>
      <c r="I21" s="639">
        <v>0.09</v>
      </c>
      <c r="J21" s="639">
        <v>0.09</v>
      </c>
      <c r="K21" s="639">
        <v>0.09</v>
      </c>
      <c r="L21" s="639">
        <v>0.09</v>
      </c>
      <c r="M21" s="639">
        <v>0.09</v>
      </c>
      <c r="N21" s="639">
        <v>0.09</v>
      </c>
      <c r="O21" s="639">
        <v>0.09</v>
      </c>
      <c r="P21" s="639">
        <v>0.09</v>
      </c>
      <c r="Q21" s="639">
        <v>0.09</v>
      </c>
      <c r="R21" s="639">
        <v>0.11</v>
      </c>
      <c r="S21" s="616">
        <f t="shared" si="0"/>
        <v>0.99999999999999978</v>
      </c>
      <c r="T21" s="1003"/>
      <c r="U21" s="983">
        <v>0.06</v>
      </c>
      <c r="V21" s="985" t="s">
        <v>571</v>
      </c>
      <c r="W21" s="219"/>
    </row>
    <row r="22" spans="1:33" s="8" customFormat="1" ht="63" customHeight="1" thickBot="1" x14ac:dyDescent="0.3">
      <c r="A22" s="972"/>
      <c r="B22" s="972"/>
      <c r="C22" s="980"/>
      <c r="D22" s="981"/>
      <c r="E22" s="981"/>
      <c r="F22" s="306" t="s">
        <v>20</v>
      </c>
      <c r="G22" s="639">
        <v>0</v>
      </c>
      <c r="H22" s="639">
        <v>0.08</v>
      </c>
      <c r="I22" s="639">
        <v>0.09</v>
      </c>
      <c r="J22" s="639"/>
      <c r="K22" s="639"/>
      <c r="L22" s="639"/>
      <c r="M22" s="639"/>
      <c r="N22" s="639"/>
      <c r="O22" s="639"/>
      <c r="P22" s="639"/>
      <c r="Q22" s="639"/>
      <c r="R22" s="639"/>
      <c r="S22" s="644">
        <f t="shared" si="0"/>
        <v>0.16999999999999998</v>
      </c>
      <c r="T22" s="1003"/>
      <c r="U22" s="977"/>
      <c r="V22" s="968"/>
    </row>
    <row r="23" spans="1:33" s="8" customFormat="1" ht="69.75" customHeight="1" x14ac:dyDescent="0.25">
      <c r="A23" s="972" t="s">
        <v>379</v>
      </c>
      <c r="B23" s="986" t="s">
        <v>388</v>
      </c>
      <c r="C23" s="989" t="s">
        <v>389</v>
      </c>
      <c r="D23" s="975" t="s">
        <v>386</v>
      </c>
      <c r="E23" s="990" t="s">
        <v>386</v>
      </c>
      <c r="F23" s="305" t="s">
        <v>19</v>
      </c>
      <c r="G23" s="639">
        <v>0</v>
      </c>
      <c r="H23" s="639">
        <v>0</v>
      </c>
      <c r="I23" s="639">
        <v>0.1</v>
      </c>
      <c r="J23" s="639">
        <v>0.1</v>
      </c>
      <c r="K23" s="639">
        <v>0.1</v>
      </c>
      <c r="L23" s="639">
        <v>0.1</v>
      </c>
      <c r="M23" s="639">
        <v>0.1</v>
      </c>
      <c r="N23" s="639">
        <v>0.1</v>
      </c>
      <c r="O23" s="639">
        <v>0.1</v>
      </c>
      <c r="P23" s="639">
        <v>0.1</v>
      </c>
      <c r="Q23" s="639">
        <v>0.1</v>
      </c>
      <c r="R23" s="640">
        <v>0.1</v>
      </c>
      <c r="S23" s="616">
        <f t="shared" si="0"/>
        <v>0.99999999999999989</v>
      </c>
      <c r="T23" s="994">
        <v>6</v>
      </c>
      <c r="U23" s="983">
        <v>2.5000000000000001E-2</v>
      </c>
      <c r="V23" s="996" t="s">
        <v>556</v>
      </c>
    </row>
    <row r="24" spans="1:33" s="8" customFormat="1" ht="56.25" customHeight="1" thickBot="1" x14ac:dyDescent="0.3">
      <c r="A24" s="972"/>
      <c r="B24" s="987"/>
      <c r="C24" s="989"/>
      <c r="D24" s="976"/>
      <c r="E24" s="991"/>
      <c r="F24" s="306" t="s">
        <v>20</v>
      </c>
      <c r="G24" s="639">
        <v>0</v>
      </c>
      <c r="H24" s="639">
        <v>0</v>
      </c>
      <c r="I24" s="639">
        <v>5.2999999999999999E-2</v>
      </c>
      <c r="J24" s="639"/>
      <c r="K24" s="639"/>
      <c r="L24" s="639"/>
      <c r="M24" s="639"/>
      <c r="N24" s="639"/>
      <c r="O24" s="639"/>
      <c r="P24" s="639"/>
      <c r="Q24" s="639"/>
      <c r="R24" s="639"/>
      <c r="S24" s="644">
        <f t="shared" si="0"/>
        <v>5.2999999999999999E-2</v>
      </c>
      <c r="T24" s="984"/>
      <c r="U24" s="977"/>
      <c r="V24" s="997"/>
    </row>
    <row r="25" spans="1:33" s="8" customFormat="1" ht="65.25" customHeight="1" x14ac:dyDescent="0.25">
      <c r="A25" s="972"/>
      <c r="B25" s="987"/>
      <c r="C25" s="974" t="s">
        <v>572</v>
      </c>
      <c r="D25" s="975" t="s">
        <v>386</v>
      </c>
      <c r="E25" s="990" t="s">
        <v>386</v>
      </c>
      <c r="F25" s="305" t="s">
        <v>19</v>
      </c>
      <c r="G25" s="639">
        <v>0</v>
      </c>
      <c r="H25" s="639">
        <v>0.09</v>
      </c>
      <c r="I25" s="639">
        <v>0.09</v>
      </c>
      <c r="J25" s="639">
        <v>0.09</v>
      </c>
      <c r="K25" s="639">
        <v>0.09</v>
      </c>
      <c r="L25" s="639">
        <v>0.09</v>
      </c>
      <c r="M25" s="639">
        <v>0.09</v>
      </c>
      <c r="N25" s="639">
        <v>0.09</v>
      </c>
      <c r="O25" s="639">
        <v>0.09</v>
      </c>
      <c r="P25" s="639">
        <v>0.09</v>
      </c>
      <c r="Q25" s="640">
        <v>0.09</v>
      </c>
      <c r="R25" s="640">
        <v>0.1</v>
      </c>
      <c r="S25" s="616">
        <f>SUM(H25:R25)</f>
        <v>0.99999999999999978</v>
      </c>
      <c r="T25" s="984"/>
      <c r="U25" s="983">
        <v>5.0000000000000001E-3</v>
      </c>
      <c r="V25" s="998" t="s">
        <v>553</v>
      </c>
    </row>
    <row r="26" spans="1:33" s="8" customFormat="1" ht="65.25" customHeight="1" x14ac:dyDescent="0.25">
      <c r="A26" s="972"/>
      <c r="B26" s="987"/>
      <c r="C26" s="974"/>
      <c r="D26" s="976"/>
      <c r="E26" s="991"/>
      <c r="F26" s="306" t="s">
        <v>20</v>
      </c>
      <c r="G26" s="639">
        <v>0</v>
      </c>
      <c r="H26" s="639">
        <v>0.09</v>
      </c>
      <c r="I26" s="639">
        <v>0.09</v>
      </c>
      <c r="J26" s="639"/>
      <c r="K26" s="639"/>
      <c r="L26" s="639"/>
      <c r="M26" s="639"/>
      <c r="N26" s="639"/>
      <c r="O26" s="639"/>
      <c r="P26" s="639"/>
      <c r="Q26" s="639"/>
      <c r="R26" s="639"/>
      <c r="S26" s="644">
        <f t="shared" si="0"/>
        <v>0.18</v>
      </c>
      <c r="T26" s="984"/>
      <c r="U26" s="977"/>
      <c r="V26" s="999"/>
    </row>
    <row r="27" spans="1:33" s="8" customFormat="1" ht="64.349999999999994" customHeight="1" x14ac:dyDescent="0.25">
      <c r="A27" s="972"/>
      <c r="B27" s="987"/>
      <c r="C27" s="974" t="s">
        <v>573</v>
      </c>
      <c r="D27" s="975" t="s">
        <v>386</v>
      </c>
      <c r="E27" s="990" t="s">
        <v>386</v>
      </c>
      <c r="F27" s="305" t="s">
        <v>19</v>
      </c>
      <c r="G27" s="639">
        <v>0</v>
      </c>
      <c r="H27" s="639">
        <v>0.09</v>
      </c>
      <c r="I27" s="639">
        <v>0.09</v>
      </c>
      <c r="J27" s="639">
        <v>0.09</v>
      </c>
      <c r="K27" s="639">
        <v>0.09</v>
      </c>
      <c r="L27" s="639">
        <v>0.09</v>
      </c>
      <c r="M27" s="639">
        <v>0.09</v>
      </c>
      <c r="N27" s="639">
        <v>0.09</v>
      </c>
      <c r="O27" s="639">
        <v>0.09</v>
      </c>
      <c r="P27" s="639">
        <v>0.09</v>
      </c>
      <c r="Q27" s="640">
        <v>0.09</v>
      </c>
      <c r="R27" s="640">
        <v>0.1</v>
      </c>
      <c r="S27" s="616">
        <f>SUM(H27:R27)</f>
        <v>0.99999999999999978</v>
      </c>
      <c r="T27" s="984"/>
      <c r="U27" s="983">
        <v>2.5000000000000001E-2</v>
      </c>
      <c r="V27" s="992" t="s">
        <v>554</v>
      </c>
    </row>
    <row r="28" spans="1:33" s="8" customFormat="1" ht="64.349999999999994" customHeight="1" x14ac:dyDescent="0.25">
      <c r="A28" s="972"/>
      <c r="B28" s="987"/>
      <c r="C28" s="974"/>
      <c r="D28" s="976"/>
      <c r="E28" s="991"/>
      <c r="F28" s="306" t="s">
        <v>20</v>
      </c>
      <c r="G28" s="639">
        <v>0</v>
      </c>
      <c r="H28" s="639">
        <v>0.09</v>
      </c>
      <c r="I28" s="639">
        <v>0.09</v>
      </c>
      <c r="J28" s="639"/>
      <c r="K28" s="639"/>
      <c r="L28" s="639"/>
      <c r="M28" s="639"/>
      <c r="N28" s="639"/>
      <c r="O28" s="639"/>
      <c r="P28" s="639"/>
      <c r="Q28" s="639"/>
      <c r="R28" s="639"/>
      <c r="S28" s="644">
        <f t="shared" si="0"/>
        <v>0.18</v>
      </c>
      <c r="T28" s="984"/>
      <c r="U28" s="977"/>
      <c r="V28" s="993"/>
    </row>
    <row r="29" spans="1:33" s="8" customFormat="1" ht="64.349999999999994" customHeight="1" x14ac:dyDescent="0.25">
      <c r="A29" s="972"/>
      <c r="B29" s="987"/>
      <c r="C29" s="974" t="s">
        <v>574</v>
      </c>
      <c r="D29" s="975" t="s">
        <v>386</v>
      </c>
      <c r="E29" s="990" t="s">
        <v>386</v>
      </c>
      <c r="F29" s="305" t="s">
        <v>19</v>
      </c>
      <c r="G29" s="639">
        <v>0</v>
      </c>
      <c r="H29" s="639">
        <v>0.09</v>
      </c>
      <c r="I29" s="639">
        <v>0.09</v>
      </c>
      <c r="J29" s="639">
        <v>0.09</v>
      </c>
      <c r="K29" s="639">
        <v>0.09</v>
      </c>
      <c r="L29" s="639">
        <v>0.09</v>
      </c>
      <c r="M29" s="639">
        <v>0.09</v>
      </c>
      <c r="N29" s="639">
        <v>0.09</v>
      </c>
      <c r="O29" s="639">
        <v>0.09</v>
      </c>
      <c r="P29" s="639">
        <v>0.09</v>
      </c>
      <c r="Q29" s="640">
        <v>0.09</v>
      </c>
      <c r="R29" s="640">
        <v>0.1</v>
      </c>
      <c r="S29" s="616">
        <f>SUM(G29:R29)</f>
        <v>0.99999999999999978</v>
      </c>
      <c r="T29" s="984"/>
      <c r="U29" s="983">
        <v>5.0000000000000001E-3</v>
      </c>
      <c r="V29" s="992" t="s">
        <v>555</v>
      </c>
    </row>
    <row r="30" spans="1:33" s="8" customFormat="1" ht="64.349999999999994" customHeight="1" thickBot="1" x14ac:dyDescent="0.3">
      <c r="A30" s="972"/>
      <c r="B30" s="988"/>
      <c r="C30" s="974"/>
      <c r="D30" s="976"/>
      <c r="E30" s="991"/>
      <c r="F30" s="306" t="s">
        <v>20</v>
      </c>
      <c r="G30" s="639">
        <v>0</v>
      </c>
      <c r="H30" s="639">
        <v>0.09</v>
      </c>
      <c r="I30" s="639">
        <v>0.09</v>
      </c>
      <c r="J30" s="639"/>
      <c r="K30" s="639"/>
      <c r="L30" s="639"/>
      <c r="M30" s="639"/>
      <c r="N30" s="639"/>
      <c r="O30" s="639"/>
      <c r="P30" s="639"/>
      <c r="Q30" s="639"/>
      <c r="R30" s="639"/>
      <c r="S30" s="644">
        <f t="shared" si="0"/>
        <v>0.18</v>
      </c>
      <c r="T30" s="995"/>
      <c r="U30" s="977"/>
      <c r="V30" s="993"/>
    </row>
    <row r="31" spans="1:33" ht="55.5" customHeight="1" x14ac:dyDescent="0.25">
      <c r="A31" s="972" t="s">
        <v>382</v>
      </c>
      <c r="B31" s="973" t="s">
        <v>390</v>
      </c>
      <c r="C31" s="979" t="s">
        <v>575</v>
      </c>
      <c r="D31" s="981" t="s">
        <v>386</v>
      </c>
      <c r="E31" s="982" t="s">
        <v>386</v>
      </c>
      <c r="F31" s="305" t="s">
        <v>19</v>
      </c>
      <c r="G31" s="639">
        <v>0</v>
      </c>
      <c r="H31" s="639">
        <v>0.03</v>
      </c>
      <c r="I31" s="639">
        <v>0.05</v>
      </c>
      <c r="J31" s="639">
        <v>0.06</v>
      </c>
      <c r="K31" s="639">
        <v>0.15</v>
      </c>
      <c r="L31" s="639">
        <v>0.09</v>
      </c>
      <c r="M31" s="639">
        <v>0.1</v>
      </c>
      <c r="N31" s="639">
        <v>0.1</v>
      </c>
      <c r="O31" s="639">
        <v>0.1</v>
      </c>
      <c r="P31" s="639">
        <v>0.1</v>
      </c>
      <c r="Q31" s="639">
        <v>0.18</v>
      </c>
      <c r="R31" s="639">
        <v>0.04</v>
      </c>
      <c r="S31" s="616">
        <f t="shared" ref="S31:S35" si="1">SUM(G31:R31)</f>
        <v>1</v>
      </c>
      <c r="T31" s="984">
        <v>8</v>
      </c>
      <c r="U31" s="977">
        <v>4.1399999999999999E-2</v>
      </c>
      <c r="V31" s="967" t="s">
        <v>568</v>
      </c>
    </row>
    <row r="32" spans="1:33" ht="55.5" customHeight="1" thickBot="1" x14ac:dyDescent="0.3">
      <c r="A32" s="972"/>
      <c r="B32" s="973"/>
      <c r="C32" s="980"/>
      <c r="D32" s="981"/>
      <c r="E32" s="982"/>
      <c r="F32" s="306" t="s">
        <v>20</v>
      </c>
      <c r="G32" s="643">
        <v>0</v>
      </c>
      <c r="H32" s="643">
        <v>0.02</v>
      </c>
      <c r="I32" s="643">
        <v>0.05</v>
      </c>
      <c r="J32" s="643"/>
      <c r="K32" s="643"/>
      <c r="L32" s="639"/>
      <c r="M32" s="643"/>
      <c r="N32" s="643"/>
      <c r="O32" s="643"/>
      <c r="P32" s="643"/>
      <c r="Q32" s="643"/>
      <c r="R32" s="643"/>
      <c r="S32" s="644">
        <f t="shared" si="1"/>
        <v>7.0000000000000007E-2</v>
      </c>
      <c r="T32" s="984"/>
      <c r="U32" s="966"/>
      <c r="V32" s="978"/>
    </row>
    <row r="33" spans="1:27" ht="54.75" customHeight="1" x14ac:dyDescent="0.25">
      <c r="A33" s="972"/>
      <c r="B33" s="973"/>
      <c r="C33" s="979" t="s">
        <v>576</v>
      </c>
      <c r="D33" s="981" t="s">
        <v>386</v>
      </c>
      <c r="E33" s="982" t="s">
        <v>386</v>
      </c>
      <c r="F33" s="305" t="s">
        <v>19</v>
      </c>
      <c r="G33" s="639">
        <v>0</v>
      </c>
      <c r="H33" s="639">
        <v>0</v>
      </c>
      <c r="I33" s="639">
        <v>0.05</v>
      </c>
      <c r="J33" s="639">
        <v>0.05</v>
      </c>
      <c r="K33" s="639">
        <v>0.1</v>
      </c>
      <c r="L33" s="639">
        <v>0.1</v>
      </c>
      <c r="M33" s="639">
        <v>0.13</v>
      </c>
      <c r="N33" s="639">
        <v>0.13</v>
      </c>
      <c r="O33" s="639">
        <v>0.15</v>
      </c>
      <c r="P33" s="639">
        <v>0.15</v>
      </c>
      <c r="Q33" s="639">
        <v>7.0000000000000007E-2</v>
      </c>
      <c r="R33" s="639">
        <v>7.0000000000000007E-2</v>
      </c>
      <c r="S33" s="616">
        <f t="shared" si="1"/>
        <v>1.0000000000000002</v>
      </c>
      <c r="T33" s="984"/>
      <c r="U33" s="983">
        <v>1.7600000000000001E-2</v>
      </c>
      <c r="V33" s="967" t="s">
        <v>569</v>
      </c>
      <c r="W33" s="627"/>
      <c r="X33" s="627"/>
      <c r="Y33" s="628"/>
      <c r="Z33" s="627"/>
      <c r="AA33" s="627"/>
    </row>
    <row r="34" spans="1:27" ht="53.25" customHeight="1" thickBot="1" x14ac:dyDescent="0.3">
      <c r="A34" s="972"/>
      <c r="B34" s="973"/>
      <c r="C34" s="980"/>
      <c r="D34" s="981"/>
      <c r="E34" s="982"/>
      <c r="F34" s="306" t="s">
        <v>20</v>
      </c>
      <c r="G34" s="643">
        <v>0</v>
      </c>
      <c r="H34" s="643">
        <v>0.01</v>
      </c>
      <c r="I34" s="643">
        <v>0.06</v>
      </c>
      <c r="J34" s="643"/>
      <c r="K34" s="643"/>
      <c r="L34" s="639"/>
      <c r="M34" s="643"/>
      <c r="N34" s="643"/>
      <c r="O34" s="643"/>
      <c r="P34" s="643"/>
      <c r="Q34" s="643"/>
      <c r="R34" s="643"/>
      <c r="S34" s="644">
        <f t="shared" si="1"/>
        <v>6.9999999999999993E-2</v>
      </c>
      <c r="T34" s="984"/>
      <c r="U34" s="977"/>
      <c r="V34" s="968"/>
      <c r="W34" s="628"/>
      <c r="X34" s="627"/>
      <c r="Y34" s="627"/>
      <c r="Z34" s="627"/>
      <c r="AA34" s="627"/>
    </row>
    <row r="35" spans="1:27" ht="57" customHeight="1" x14ac:dyDescent="0.25">
      <c r="A35" s="972"/>
      <c r="B35" s="973"/>
      <c r="C35" s="979" t="s">
        <v>577</v>
      </c>
      <c r="D35" s="981" t="s">
        <v>386</v>
      </c>
      <c r="E35" s="982" t="s">
        <v>386</v>
      </c>
      <c r="F35" s="375" t="s">
        <v>19</v>
      </c>
      <c r="G35" s="639">
        <v>0</v>
      </c>
      <c r="H35" s="639">
        <v>0.03</v>
      </c>
      <c r="I35" s="639">
        <v>0.03</v>
      </c>
      <c r="J35" s="639">
        <v>0.04</v>
      </c>
      <c r="K35" s="639">
        <v>0.1</v>
      </c>
      <c r="L35" s="639">
        <v>0.1</v>
      </c>
      <c r="M35" s="639">
        <v>0.15</v>
      </c>
      <c r="N35" s="639">
        <v>0.15</v>
      </c>
      <c r="O35" s="639">
        <v>0.15</v>
      </c>
      <c r="P35" s="639">
        <v>0.15</v>
      </c>
      <c r="Q35" s="639">
        <v>0.05</v>
      </c>
      <c r="R35" s="639">
        <v>0.05</v>
      </c>
      <c r="S35" s="616">
        <f t="shared" si="1"/>
        <v>1.0000000000000002</v>
      </c>
      <c r="T35" s="984"/>
      <c r="U35" s="966">
        <v>2.1000000000000001E-2</v>
      </c>
      <c r="V35" s="967" t="s">
        <v>570</v>
      </c>
      <c r="W35" s="627"/>
      <c r="X35" s="627"/>
      <c r="Y35" s="627"/>
      <c r="AA35" s="630"/>
    </row>
    <row r="36" spans="1:27" ht="57" customHeight="1" x14ac:dyDescent="0.25">
      <c r="A36" s="972"/>
      <c r="B36" s="973"/>
      <c r="C36" s="980"/>
      <c r="D36" s="981"/>
      <c r="E36" s="982"/>
      <c r="F36" s="376" t="s">
        <v>20</v>
      </c>
      <c r="G36" s="640">
        <v>0</v>
      </c>
      <c r="H36" s="640">
        <v>0.03</v>
      </c>
      <c r="I36" s="640">
        <v>0.03</v>
      </c>
      <c r="J36" s="640"/>
      <c r="K36" s="640"/>
      <c r="L36" s="639"/>
      <c r="M36" s="640"/>
      <c r="N36" s="640"/>
      <c r="O36" s="640"/>
      <c r="P36" s="640"/>
      <c r="Q36" s="640"/>
      <c r="R36" s="640"/>
      <c r="S36" s="644">
        <f>SUM(G36:R36)</f>
        <v>0.06</v>
      </c>
      <c r="T36" s="984"/>
      <c r="U36" s="966"/>
      <c r="V36" s="968"/>
      <c r="W36" s="969"/>
      <c r="X36" s="969"/>
      <c r="Y36" s="629"/>
      <c r="AA36" s="630"/>
    </row>
    <row r="37" spans="1:27" s="9" customFormat="1" ht="48.75" customHeight="1" thickBot="1" x14ac:dyDescent="0.3">
      <c r="A37" s="970" t="s">
        <v>580</v>
      </c>
      <c r="B37" s="971"/>
      <c r="C37" s="971"/>
      <c r="D37" s="971"/>
      <c r="E37" s="971"/>
      <c r="F37" s="971"/>
      <c r="G37" s="971"/>
      <c r="H37" s="971"/>
      <c r="I37" s="971"/>
      <c r="J37" s="971"/>
      <c r="K37" s="971"/>
      <c r="L37" s="971"/>
      <c r="M37" s="971"/>
      <c r="N37" s="971"/>
      <c r="O37" s="971"/>
      <c r="P37" s="971"/>
      <c r="Q37" s="971"/>
      <c r="R37" s="971"/>
      <c r="S37" s="971"/>
      <c r="T37" s="206">
        <f>SUM(T9:T36)</f>
        <v>100</v>
      </c>
      <c r="U37" s="207">
        <f>SUM(U9:U36)</f>
        <v>0.99999999999999989</v>
      </c>
      <c r="V37" s="419"/>
      <c r="W37" s="969"/>
      <c r="X37" s="969"/>
      <c r="Y37" s="629"/>
      <c r="Z37" s="627"/>
      <c r="AA37" s="627"/>
    </row>
    <row r="38" spans="1:27" ht="41.25" customHeight="1" x14ac:dyDescent="0.25">
      <c r="A38" s="8"/>
      <c r="B38" s="8"/>
      <c r="C38" s="12"/>
      <c r="D38" s="8"/>
      <c r="E38" s="8"/>
      <c r="F38" s="372"/>
      <c r="G38" s="8"/>
      <c r="H38" s="8"/>
      <c r="I38" s="8"/>
      <c r="J38" s="8"/>
      <c r="K38" s="8"/>
      <c r="L38" s="8"/>
      <c r="M38" s="8"/>
      <c r="N38" s="10"/>
      <c r="O38" s="10"/>
      <c r="P38" s="10"/>
      <c r="Q38" s="10"/>
      <c r="R38" s="645"/>
      <c r="S38" s="378"/>
      <c r="T38" s="10"/>
      <c r="U38" s="10"/>
      <c r="W38" s="628"/>
      <c r="X38" s="627"/>
      <c r="Y38" s="628"/>
      <c r="Z38" s="628"/>
      <c r="AA38" s="627"/>
    </row>
    <row r="39" spans="1:27" ht="41.25" customHeight="1" x14ac:dyDescent="0.25">
      <c r="A39" s="8"/>
      <c r="B39" s="8"/>
      <c r="C39" s="12"/>
      <c r="D39" s="8"/>
      <c r="E39" s="8"/>
      <c r="F39" s="372"/>
      <c r="G39" s="8"/>
      <c r="H39" s="8"/>
      <c r="I39" s="8"/>
      <c r="J39" s="8"/>
      <c r="K39" s="8"/>
      <c r="L39" s="8"/>
      <c r="M39" s="8"/>
      <c r="N39" s="10"/>
      <c r="O39" s="10"/>
      <c r="P39" s="10"/>
      <c r="Q39" s="10"/>
      <c r="R39" s="646"/>
      <c r="S39" s="378"/>
      <c r="T39" s="10"/>
      <c r="U39" s="10"/>
    </row>
    <row r="40" spans="1:27" ht="41.25" customHeight="1" x14ac:dyDescent="0.25">
      <c r="A40" s="8"/>
      <c r="B40" s="631" t="s">
        <v>36</v>
      </c>
      <c r="C40" s="882" t="s">
        <v>37</v>
      </c>
      <c r="D40" s="883"/>
      <c r="E40" s="883"/>
      <c r="F40" s="883"/>
      <c r="G40" s="883"/>
      <c r="H40" s="883"/>
      <c r="I40" s="884"/>
      <c r="J40" s="885" t="s">
        <v>38</v>
      </c>
      <c r="K40" s="886"/>
      <c r="L40" s="886"/>
      <c r="M40" s="886"/>
      <c r="N40" s="886"/>
      <c r="O40" s="886"/>
      <c r="P40" s="887"/>
      <c r="Q40" s="10"/>
      <c r="R40" s="646"/>
      <c r="S40" s="378"/>
      <c r="T40" s="10"/>
      <c r="U40" s="10"/>
    </row>
    <row r="41" spans="1:27" ht="41.25" customHeight="1" x14ac:dyDescent="0.25">
      <c r="A41" s="8"/>
      <c r="B41" s="20">
        <v>13</v>
      </c>
      <c r="C41" s="860" t="s">
        <v>96</v>
      </c>
      <c r="D41" s="860"/>
      <c r="E41" s="860"/>
      <c r="F41" s="860"/>
      <c r="G41" s="860"/>
      <c r="H41" s="860"/>
      <c r="I41" s="860"/>
      <c r="J41" s="860" t="s">
        <v>87</v>
      </c>
      <c r="K41" s="860"/>
      <c r="L41" s="860"/>
      <c r="M41" s="860"/>
      <c r="N41" s="860"/>
      <c r="O41" s="860"/>
      <c r="P41" s="860"/>
      <c r="Q41" s="10"/>
      <c r="R41" s="646"/>
      <c r="S41" s="378"/>
      <c r="T41" s="10"/>
      <c r="U41" s="10"/>
    </row>
    <row r="42" spans="1:27" ht="41.25" customHeight="1" x14ac:dyDescent="0.25">
      <c r="A42" s="8"/>
      <c r="B42" s="20">
        <v>14</v>
      </c>
      <c r="C42" s="860" t="s">
        <v>365</v>
      </c>
      <c r="D42" s="860"/>
      <c r="E42" s="860"/>
      <c r="F42" s="860"/>
      <c r="G42" s="860"/>
      <c r="H42" s="860"/>
      <c r="I42" s="860"/>
      <c r="J42" s="861" t="s">
        <v>581</v>
      </c>
      <c r="K42" s="861"/>
      <c r="L42" s="861"/>
      <c r="M42" s="861"/>
      <c r="N42" s="861"/>
      <c r="O42" s="861"/>
      <c r="P42" s="861"/>
      <c r="Q42" s="10"/>
      <c r="R42" s="646"/>
      <c r="S42" s="378"/>
      <c r="T42" s="10"/>
      <c r="U42" s="10"/>
    </row>
    <row r="43" spans="1:27" ht="41.25" customHeight="1" x14ac:dyDescent="0.25">
      <c r="A43" s="8"/>
      <c r="B43" s="8"/>
      <c r="C43" s="12"/>
      <c r="D43" s="8"/>
      <c r="E43" s="8"/>
      <c r="F43" s="372"/>
      <c r="G43" s="8"/>
      <c r="H43" s="8"/>
      <c r="I43" s="8"/>
      <c r="J43" s="8"/>
      <c r="K43" s="8"/>
      <c r="L43" s="8"/>
      <c r="M43" s="8"/>
      <c r="N43" s="10"/>
      <c r="O43" s="10"/>
      <c r="P43" s="10"/>
      <c r="Q43" s="10"/>
      <c r="R43" s="646"/>
      <c r="S43" s="378"/>
      <c r="T43" s="10"/>
      <c r="U43" s="10"/>
    </row>
    <row r="44" spans="1:27" ht="41.25" customHeight="1" x14ac:dyDescent="0.25">
      <c r="A44" s="8"/>
      <c r="B44" s="8"/>
      <c r="C44" s="12"/>
      <c r="D44" s="8"/>
      <c r="E44" s="8"/>
      <c r="F44" s="372"/>
      <c r="G44" s="8"/>
      <c r="H44" s="8"/>
      <c r="I44" s="8"/>
      <c r="J44" s="8"/>
      <c r="K44" s="8"/>
      <c r="L44" s="8"/>
      <c r="M44" s="8"/>
      <c r="N44" s="10"/>
      <c r="O44" s="10"/>
      <c r="P44" s="10"/>
      <c r="Q44" s="10"/>
      <c r="R44" s="646"/>
      <c r="S44" s="378"/>
      <c r="T44" s="10"/>
      <c r="U44" s="10"/>
    </row>
    <row r="45" spans="1:27" ht="41.25" customHeight="1" x14ac:dyDescent="0.25">
      <c r="A45" s="8"/>
      <c r="B45" s="8"/>
      <c r="C45" s="12"/>
      <c r="D45" s="8"/>
      <c r="E45" s="8"/>
      <c r="F45" s="372"/>
      <c r="G45" s="8"/>
      <c r="H45" s="8"/>
      <c r="I45" s="8"/>
      <c r="J45" s="8"/>
      <c r="K45" s="8"/>
      <c r="L45" s="8"/>
      <c r="M45" s="8"/>
      <c r="N45" s="10"/>
      <c r="O45" s="10"/>
      <c r="P45" s="10"/>
      <c r="Q45" s="10"/>
      <c r="R45" s="646"/>
      <c r="S45" s="378"/>
      <c r="T45" s="10"/>
      <c r="U45" s="10"/>
    </row>
    <row r="46" spans="1:27" ht="41.25" customHeight="1" x14ac:dyDescent="0.25">
      <c r="A46" s="8"/>
      <c r="B46" s="8"/>
      <c r="C46" s="12"/>
      <c r="D46" s="8"/>
      <c r="E46" s="8"/>
      <c r="F46" s="372"/>
      <c r="G46" s="8"/>
      <c r="H46" s="8"/>
      <c r="I46" s="8"/>
      <c r="J46" s="8"/>
      <c r="K46" s="8"/>
      <c r="L46" s="8"/>
      <c r="M46" s="8"/>
      <c r="N46" s="10"/>
      <c r="O46" s="10"/>
      <c r="P46" s="10"/>
      <c r="Q46" s="10"/>
      <c r="R46" s="646"/>
      <c r="S46" s="378"/>
      <c r="T46" s="10"/>
      <c r="U46" s="10"/>
    </row>
    <row r="47" spans="1:27" ht="41.25" customHeight="1" x14ac:dyDescent="0.25">
      <c r="A47" s="8"/>
      <c r="B47" s="8"/>
      <c r="C47" s="12"/>
      <c r="D47" s="8"/>
      <c r="E47" s="8"/>
      <c r="F47" s="372"/>
      <c r="G47" s="8"/>
      <c r="H47" s="8"/>
      <c r="I47" s="8"/>
      <c r="J47" s="8"/>
      <c r="K47" s="8"/>
      <c r="L47" s="8"/>
      <c r="M47" s="8"/>
      <c r="N47" s="10"/>
      <c r="O47" s="10"/>
      <c r="P47" s="10"/>
      <c r="Q47" s="10"/>
      <c r="R47" s="646"/>
      <c r="S47" s="378"/>
      <c r="T47" s="10"/>
      <c r="U47" s="10"/>
    </row>
    <row r="48" spans="1:27" ht="41.25" customHeight="1" x14ac:dyDescent="0.25">
      <c r="A48" s="8"/>
      <c r="B48" s="8"/>
      <c r="C48" s="12"/>
      <c r="D48" s="8"/>
      <c r="E48" s="8"/>
      <c r="F48" s="372"/>
      <c r="G48" s="8"/>
      <c r="H48" s="8"/>
      <c r="I48" s="8"/>
      <c r="J48" s="8"/>
      <c r="K48" s="8"/>
      <c r="L48" s="8"/>
      <c r="M48" s="8"/>
      <c r="N48" s="10"/>
      <c r="O48" s="10"/>
      <c r="P48" s="10"/>
      <c r="Q48" s="10"/>
      <c r="R48" s="646"/>
      <c r="S48" s="378"/>
      <c r="T48" s="10"/>
      <c r="U48" s="10"/>
    </row>
    <row r="49" spans="1:21" ht="45" customHeight="1" x14ac:dyDescent="0.25">
      <c r="A49" s="8"/>
      <c r="B49" s="8"/>
      <c r="C49" s="12"/>
      <c r="D49" s="8"/>
      <c r="E49" s="8"/>
      <c r="F49" s="372"/>
      <c r="G49" s="8"/>
      <c r="H49" s="8"/>
      <c r="I49" s="8"/>
      <c r="J49" s="8"/>
      <c r="K49" s="8"/>
      <c r="L49" s="8"/>
      <c r="M49" s="8"/>
      <c r="N49" s="10"/>
      <c r="O49" s="10"/>
      <c r="P49" s="10"/>
      <c r="Q49" s="10"/>
      <c r="R49" s="646"/>
      <c r="S49" s="378"/>
      <c r="T49" s="10"/>
      <c r="U49" s="10"/>
    </row>
    <row r="50" spans="1:21" ht="45" customHeight="1" x14ac:dyDescent="0.25">
      <c r="A50" s="8"/>
      <c r="B50" s="8"/>
      <c r="C50" s="12"/>
      <c r="D50" s="8"/>
      <c r="E50" s="8"/>
      <c r="F50" s="372"/>
      <c r="G50" s="8"/>
      <c r="H50" s="8"/>
      <c r="I50" s="8"/>
      <c r="J50" s="8"/>
      <c r="K50" s="8"/>
      <c r="L50" s="8"/>
      <c r="M50" s="8"/>
      <c r="N50" s="10"/>
      <c r="O50" s="10"/>
      <c r="P50" s="10"/>
      <c r="Q50" s="10"/>
      <c r="R50" s="646"/>
      <c r="S50" s="378"/>
      <c r="T50" s="10"/>
      <c r="U50" s="10"/>
    </row>
    <row r="51" spans="1:21" ht="45" customHeight="1" x14ac:dyDescent="0.25">
      <c r="A51" s="8"/>
      <c r="B51" s="8"/>
      <c r="C51" s="12"/>
      <c r="D51" s="8"/>
      <c r="E51" s="8"/>
      <c r="F51" s="372"/>
      <c r="G51" s="8"/>
      <c r="H51" s="8"/>
      <c r="I51" s="8"/>
      <c r="J51" s="8"/>
      <c r="K51" s="8"/>
      <c r="L51" s="8"/>
      <c r="M51" s="8"/>
      <c r="N51" s="10"/>
      <c r="O51" s="10"/>
      <c r="P51" s="10"/>
      <c r="Q51" s="10"/>
      <c r="R51" s="646"/>
      <c r="S51" s="378"/>
      <c r="T51" s="10"/>
      <c r="U51" s="10"/>
    </row>
    <row r="52" spans="1:21" ht="35.25" customHeight="1" x14ac:dyDescent="0.25">
      <c r="A52" s="8"/>
      <c r="B52" s="8"/>
      <c r="C52" s="12"/>
      <c r="D52" s="8"/>
      <c r="E52" s="8"/>
      <c r="F52" s="372"/>
      <c r="G52" s="8"/>
      <c r="H52" s="8"/>
      <c r="I52" s="8"/>
      <c r="J52" s="8"/>
      <c r="K52" s="8"/>
      <c r="L52" s="8"/>
      <c r="M52" s="8"/>
      <c r="N52" s="10"/>
      <c r="O52" s="10"/>
      <c r="P52" s="10"/>
      <c r="Q52" s="10"/>
      <c r="R52" s="646"/>
      <c r="S52" s="378"/>
      <c r="T52" s="10"/>
      <c r="U52" s="10"/>
    </row>
    <row r="53" spans="1:21" ht="135" customHeight="1" x14ac:dyDescent="0.25">
      <c r="A53" s="8"/>
      <c r="B53" s="8"/>
      <c r="C53" s="12"/>
      <c r="D53" s="8"/>
      <c r="E53" s="8"/>
      <c r="F53" s="372"/>
      <c r="G53" s="8"/>
      <c r="H53" s="8"/>
      <c r="I53" s="8"/>
      <c r="J53" s="8"/>
      <c r="K53" s="8"/>
      <c r="L53" s="8"/>
      <c r="M53" s="8"/>
      <c r="N53" s="10"/>
      <c r="O53" s="10"/>
      <c r="P53" s="10"/>
      <c r="Q53" s="10"/>
      <c r="R53" s="646"/>
      <c r="S53" s="378"/>
      <c r="T53" s="10"/>
      <c r="U53" s="10"/>
    </row>
    <row r="54" spans="1:21" ht="135" customHeight="1" x14ac:dyDescent="0.25">
      <c r="A54" s="8"/>
      <c r="B54" s="8"/>
      <c r="C54" s="12"/>
      <c r="D54" s="8"/>
      <c r="E54" s="8"/>
      <c r="F54" s="372"/>
      <c r="G54" s="8"/>
      <c r="H54" s="8"/>
      <c r="I54" s="8"/>
      <c r="J54" s="8"/>
      <c r="K54" s="8"/>
      <c r="L54" s="8"/>
      <c r="M54" s="8"/>
      <c r="N54" s="10"/>
      <c r="O54" s="10"/>
      <c r="P54" s="10"/>
      <c r="Q54" s="10"/>
      <c r="R54" s="646"/>
      <c r="S54" s="378"/>
      <c r="T54" s="10"/>
      <c r="U54" s="10"/>
    </row>
    <row r="55" spans="1:21" ht="135" customHeight="1" x14ac:dyDescent="0.25">
      <c r="A55" s="8"/>
      <c r="B55" s="8"/>
      <c r="C55" s="12"/>
      <c r="D55" s="8"/>
      <c r="E55" s="8"/>
      <c r="F55" s="372"/>
      <c r="G55" s="8"/>
      <c r="H55" s="8"/>
      <c r="I55" s="8"/>
      <c r="J55" s="8"/>
      <c r="K55" s="8"/>
      <c r="L55" s="8"/>
      <c r="M55" s="8"/>
      <c r="N55" s="10"/>
      <c r="O55" s="10"/>
      <c r="P55" s="10"/>
      <c r="Q55" s="10"/>
      <c r="R55" s="646"/>
      <c r="S55" s="378"/>
      <c r="T55" s="10"/>
      <c r="U55" s="10"/>
    </row>
    <row r="56" spans="1:21" ht="135" customHeight="1" x14ac:dyDescent="0.25">
      <c r="A56" s="8"/>
      <c r="B56" s="8"/>
      <c r="C56" s="12"/>
      <c r="D56" s="8"/>
      <c r="E56" s="8"/>
      <c r="F56" s="372"/>
      <c r="G56" s="8"/>
      <c r="H56" s="8"/>
      <c r="I56" s="8"/>
      <c r="J56" s="8"/>
      <c r="K56" s="8"/>
      <c r="L56" s="8"/>
      <c r="M56" s="8"/>
      <c r="N56" s="10"/>
      <c r="O56" s="10"/>
      <c r="P56" s="10"/>
      <c r="Q56" s="10"/>
      <c r="R56" s="646"/>
      <c r="S56" s="378"/>
      <c r="T56" s="10"/>
      <c r="U56" s="10"/>
    </row>
    <row r="57" spans="1:21" ht="135" customHeight="1" x14ac:dyDescent="0.25">
      <c r="A57" s="8"/>
      <c r="B57" s="8"/>
      <c r="C57" s="12"/>
      <c r="D57" s="8"/>
      <c r="E57" s="8"/>
      <c r="F57" s="372"/>
      <c r="G57" s="8"/>
      <c r="H57" s="8"/>
      <c r="I57" s="8"/>
      <c r="J57" s="8"/>
      <c r="K57" s="8"/>
      <c r="L57" s="8"/>
      <c r="M57" s="8"/>
      <c r="N57" s="10"/>
      <c r="O57" s="10"/>
      <c r="P57" s="10"/>
      <c r="Q57" s="10"/>
      <c r="R57" s="646"/>
      <c r="S57" s="378"/>
      <c r="T57" s="10"/>
      <c r="U57" s="10"/>
    </row>
    <row r="58" spans="1:21" ht="135" customHeight="1" x14ac:dyDescent="0.25">
      <c r="A58" s="8"/>
      <c r="B58" s="8"/>
      <c r="C58" s="12"/>
      <c r="D58" s="8"/>
      <c r="E58" s="8"/>
      <c r="F58" s="372"/>
      <c r="G58" s="8"/>
      <c r="H58" s="8"/>
      <c r="I58" s="8"/>
      <c r="J58" s="8"/>
      <c r="K58" s="8"/>
      <c r="L58" s="8"/>
      <c r="M58" s="8"/>
      <c r="N58" s="10"/>
      <c r="O58" s="10"/>
      <c r="P58" s="10"/>
      <c r="Q58" s="10"/>
      <c r="R58" s="646"/>
      <c r="S58" s="378"/>
      <c r="T58" s="10"/>
      <c r="U58" s="10"/>
    </row>
    <row r="59" spans="1:21" ht="135" customHeight="1" x14ac:dyDescent="0.25">
      <c r="A59" s="8"/>
      <c r="B59" s="8"/>
      <c r="C59" s="12"/>
      <c r="D59" s="8"/>
      <c r="E59" s="8"/>
      <c r="F59" s="372"/>
      <c r="G59" s="8"/>
      <c r="H59" s="8"/>
      <c r="I59" s="8"/>
      <c r="J59" s="8"/>
      <c r="K59" s="8"/>
      <c r="L59" s="8"/>
      <c r="M59" s="8"/>
      <c r="N59" s="10"/>
      <c r="O59" s="10"/>
      <c r="P59" s="10"/>
      <c r="Q59" s="10"/>
      <c r="R59" s="646"/>
      <c r="S59" s="378"/>
      <c r="T59" s="10"/>
      <c r="U59" s="10"/>
    </row>
    <row r="60" spans="1:21" ht="135" customHeight="1" x14ac:dyDescent="0.25">
      <c r="A60" s="8"/>
      <c r="B60" s="8"/>
      <c r="C60" s="12"/>
      <c r="D60" s="8"/>
      <c r="E60" s="8"/>
      <c r="F60" s="372"/>
      <c r="G60" s="8"/>
      <c r="H60" s="8"/>
      <c r="I60" s="8"/>
      <c r="J60" s="8"/>
      <c r="K60" s="8"/>
      <c r="L60" s="8"/>
      <c r="M60" s="8"/>
      <c r="N60" s="10"/>
      <c r="O60" s="10"/>
      <c r="P60" s="10"/>
      <c r="Q60" s="10"/>
      <c r="R60" s="646"/>
      <c r="S60" s="378"/>
      <c r="T60" s="10"/>
      <c r="U60" s="10"/>
    </row>
    <row r="61" spans="1:21" ht="135" customHeight="1" x14ac:dyDescent="0.25">
      <c r="A61" s="8"/>
      <c r="B61" s="8"/>
      <c r="C61" s="12"/>
      <c r="D61" s="8"/>
      <c r="E61" s="8"/>
      <c r="F61" s="372"/>
      <c r="G61" s="8"/>
      <c r="H61" s="8"/>
      <c r="I61" s="8"/>
      <c r="J61" s="8"/>
      <c r="K61" s="8"/>
      <c r="L61" s="8"/>
      <c r="M61" s="8"/>
      <c r="N61" s="10"/>
      <c r="O61" s="10"/>
      <c r="P61" s="10"/>
      <c r="Q61" s="10"/>
      <c r="R61" s="646"/>
      <c r="S61" s="378"/>
      <c r="T61" s="10"/>
      <c r="U61" s="10"/>
    </row>
    <row r="62" spans="1:21" ht="135" customHeight="1" x14ac:dyDescent="0.25">
      <c r="A62" s="8"/>
      <c r="B62" s="8"/>
      <c r="C62" s="12"/>
      <c r="D62" s="8"/>
      <c r="E62" s="8"/>
      <c r="F62" s="372"/>
      <c r="G62" s="8"/>
      <c r="H62" s="8"/>
      <c r="I62" s="8"/>
      <c r="J62" s="8"/>
      <c r="K62" s="8"/>
      <c r="L62" s="8"/>
      <c r="M62" s="8"/>
      <c r="N62" s="10"/>
      <c r="O62" s="10"/>
      <c r="P62" s="10"/>
      <c r="Q62" s="10"/>
      <c r="R62" s="646"/>
      <c r="S62" s="378"/>
      <c r="T62" s="10"/>
      <c r="U62" s="10"/>
    </row>
    <row r="63" spans="1:21" ht="135" customHeight="1" x14ac:dyDescent="0.25">
      <c r="A63" s="8"/>
      <c r="B63" s="8"/>
      <c r="C63" s="12"/>
      <c r="D63" s="8"/>
      <c r="E63" s="8"/>
      <c r="F63" s="372"/>
      <c r="G63" s="8"/>
      <c r="H63" s="8"/>
      <c r="I63" s="8"/>
      <c r="J63" s="8"/>
      <c r="K63" s="8"/>
      <c r="L63" s="8"/>
      <c r="M63" s="8"/>
      <c r="N63" s="10"/>
      <c r="O63" s="10"/>
      <c r="P63" s="10"/>
      <c r="Q63" s="10"/>
      <c r="R63" s="646"/>
      <c r="S63" s="378"/>
      <c r="T63" s="10"/>
      <c r="U63" s="10"/>
    </row>
    <row r="64" spans="1:21" ht="135" customHeight="1" x14ac:dyDescent="0.25">
      <c r="A64" s="8"/>
      <c r="B64" s="8"/>
      <c r="C64" s="12"/>
      <c r="D64" s="8"/>
      <c r="E64" s="8"/>
      <c r="F64" s="372"/>
      <c r="G64" s="8"/>
      <c r="H64" s="8"/>
      <c r="I64" s="8"/>
      <c r="J64" s="8"/>
      <c r="K64" s="8"/>
      <c r="L64" s="8"/>
      <c r="M64" s="8"/>
      <c r="N64" s="10"/>
      <c r="O64" s="10"/>
      <c r="P64" s="10"/>
      <c r="Q64" s="10"/>
      <c r="R64" s="646"/>
      <c r="S64" s="378"/>
      <c r="T64" s="10"/>
      <c r="U64" s="10"/>
    </row>
    <row r="65" spans="1:21" ht="135" customHeight="1" x14ac:dyDescent="0.25">
      <c r="A65" s="8"/>
      <c r="B65" s="8"/>
      <c r="C65" s="12"/>
      <c r="D65" s="8"/>
      <c r="E65" s="8"/>
      <c r="F65" s="372"/>
      <c r="G65" s="8"/>
      <c r="H65" s="8"/>
      <c r="I65" s="8"/>
      <c r="J65" s="8"/>
      <c r="K65" s="8"/>
      <c r="L65" s="8"/>
      <c r="M65" s="8"/>
      <c r="N65" s="10"/>
      <c r="O65" s="10"/>
      <c r="P65" s="10"/>
      <c r="Q65" s="10"/>
      <c r="R65" s="646"/>
      <c r="S65" s="378"/>
      <c r="T65" s="10"/>
      <c r="U65" s="10"/>
    </row>
    <row r="66" spans="1:21" ht="135" customHeight="1" x14ac:dyDescent="0.25">
      <c r="A66" s="8"/>
      <c r="B66" s="8"/>
      <c r="C66" s="12"/>
      <c r="D66" s="8"/>
      <c r="E66" s="8"/>
      <c r="F66" s="372"/>
      <c r="G66" s="8"/>
      <c r="H66" s="8"/>
      <c r="I66" s="8"/>
      <c r="J66" s="8"/>
      <c r="K66" s="8"/>
      <c r="L66" s="8"/>
      <c r="M66" s="8"/>
      <c r="N66" s="10"/>
      <c r="O66" s="10"/>
      <c r="P66" s="10"/>
      <c r="Q66" s="10"/>
      <c r="R66" s="646"/>
      <c r="S66" s="378"/>
      <c r="T66" s="10"/>
      <c r="U66" s="10"/>
    </row>
    <row r="67" spans="1:21" ht="135" customHeight="1" x14ac:dyDescent="0.25">
      <c r="A67" s="8"/>
      <c r="B67" s="8"/>
      <c r="C67" s="12"/>
      <c r="D67" s="8"/>
      <c r="E67" s="8"/>
      <c r="F67" s="372"/>
      <c r="G67" s="8"/>
      <c r="H67" s="8"/>
      <c r="I67" s="8"/>
      <c r="J67" s="8"/>
      <c r="K67" s="8"/>
      <c r="L67" s="8"/>
      <c r="M67" s="8"/>
      <c r="N67" s="10"/>
      <c r="O67" s="10"/>
      <c r="P67" s="10"/>
      <c r="Q67" s="10"/>
      <c r="R67" s="646"/>
      <c r="S67" s="378"/>
      <c r="T67" s="10"/>
      <c r="U67" s="10"/>
    </row>
    <row r="68" spans="1:21" ht="135" customHeight="1" x14ac:dyDescent="0.25">
      <c r="A68" s="8"/>
      <c r="B68" s="8"/>
      <c r="C68" s="12"/>
      <c r="D68" s="8"/>
      <c r="E68" s="8"/>
      <c r="F68" s="372"/>
      <c r="G68" s="8"/>
      <c r="H68" s="8"/>
      <c r="I68" s="8"/>
      <c r="J68" s="8"/>
      <c r="K68" s="8"/>
      <c r="L68" s="8"/>
      <c r="M68" s="8"/>
      <c r="N68" s="10"/>
      <c r="O68" s="10"/>
      <c r="P68" s="10"/>
      <c r="Q68" s="10"/>
      <c r="R68" s="646"/>
      <c r="S68" s="378"/>
      <c r="T68" s="10"/>
      <c r="U68" s="10"/>
    </row>
    <row r="69" spans="1:21" ht="135" customHeight="1" x14ac:dyDescent="0.25">
      <c r="A69" s="8"/>
      <c r="B69" s="8"/>
      <c r="C69" s="12"/>
      <c r="D69" s="8"/>
      <c r="E69" s="8"/>
      <c r="F69" s="372"/>
      <c r="G69" s="8"/>
      <c r="H69" s="8"/>
      <c r="I69" s="8"/>
      <c r="J69" s="8"/>
      <c r="K69" s="8"/>
      <c r="L69" s="8"/>
      <c r="M69" s="8"/>
      <c r="N69" s="10"/>
      <c r="O69" s="10"/>
      <c r="P69" s="10"/>
      <c r="Q69" s="10"/>
      <c r="R69" s="646"/>
      <c r="S69" s="378"/>
      <c r="T69" s="10"/>
      <c r="U69" s="10"/>
    </row>
    <row r="70" spans="1:21" ht="135" customHeight="1" x14ac:dyDescent="0.25">
      <c r="A70" s="8"/>
      <c r="B70" s="8"/>
      <c r="C70" s="12"/>
      <c r="D70" s="8"/>
      <c r="E70" s="8"/>
      <c r="F70" s="372"/>
      <c r="G70" s="8"/>
      <c r="H70" s="8"/>
      <c r="I70" s="8"/>
      <c r="J70" s="8"/>
      <c r="K70" s="8"/>
      <c r="L70" s="8"/>
      <c r="M70" s="8"/>
      <c r="N70" s="10"/>
      <c r="O70" s="10"/>
      <c r="P70" s="10"/>
      <c r="Q70" s="10"/>
      <c r="R70" s="646"/>
      <c r="S70" s="378"/>
      <c r="T70" s="10"/>
      <c r="U70" s="10"/>
    </row>
    <row r="71" spans="1:21" ht="135" customHeight="1" x14ac:dyDescent="0.25">
      <c r="A71" s="8"/>
      <c r="B71" s="8"/>
      <c r="C71" s="12"/>
      <c r="D71" s="8"/>
      <c r="E71" s="8"/>
      <c r="F71" s="372"/>
      <c r="G71" s="8"/>
      <c r="H71" s="8"/>
      <c r="I71" s="8"/>
      <c r="J71" s="8"/>
      <c r="K71" s="8"/>
      <c r="L71" s="8"/>
      <c r="M71" s="8"/>
      <c r="N71" s="10"/>
      <c r="O71" s="10"/>
      <c r="P71" s="10"/>
      <c r="Q71" s="10"/>
      <c r="R71" s="646"/>
      <c r="S71" s="378"/>
      <c r="T71" s="10"/>
      <c r="U71" s="10"/>
    </row>
    <row r="72" spans="1:21" ht="135" customHeight="1" x14ac:dyDescent="0.25">
      <c r="A72" s="8"/>
      <c r="B72" s="8"/>
      <c r="C72" s="12"/>
      <c r="D72" s="8"/>
      <c r="E72" s="8"/>
      <c r="F72" s="372"/>
      <c r="G72" s="8"/>
      <c r="H72" s="8"/>
      <c r="I72" s="8"/>
      <c r="J72" s="8"/>
      <c r="K72" s="8"/>
      <c r="L72" s="8"/>
      <c r="M72" s="8"/>
      <c r="N72" s="10"/>
      <c r="O72" s="10"/>
      <c r="P72" s="10"/>
      <c r="Q72" s="10"/>
      <c r="R72" s="646"/>
      <c r="S72" s="378"/>
      <c r="T72" s="10"/>
      <c r="U72" s="10"/>
    </row>
    <row r="73" spans="1:21" ht="135" customHeight="1" x14ac:dyDescent="0.25">
      <c r="A73" s="8"/>
      <c r="B73" s="8"/>
      <c r="C73" s="12"/>
      <c r="D73" s="8"/>
      <c r="E73" s="8"/>
      <c r="F73" s="372"/>
      <c r="G73" s="8"/>
      <c r="H73" s="8"/>
      <c r="I73" s="8"/>
      <c r="J73" s="8"/>
      <c r="K73" s="8"/>
      <c r="L73" s="8"/>
      <c r="M73" s="8"/>
      <c r="N73" s="10"/>
      <c r="O73" s="10"/>
      <c r="P73" s="10"/>
      <c r="Q73" s="10"/>
      <c r="R73" s="646"/>
      <c r="S73" s="378"/>
      <c r="T73" s="10"/>
      <c r="U73" s="10"/>
    </row>
    <row r="74" spans="1:21" ht="135" customHeight="1" x14ac:dyDescent="0.25">
      <c r="A74" s="8"/>
      <c r="B74" s="8"/>
      <c r="C74" s="12"/>
      <c r="D74" s="8"/>
      <c r="E74" s="8"/>
      <c r="F74" s="372"/>
      <c r="G74" s="8"/>
      <c r="H74" s="8"/>
      <c r="I74" s="8"/>
      <c r="J74" s="8"/>
      <c r="K74" s="8"/>
      <c r="L74" s="8"/>
      <c r="M74" s="8"/>
      <c r="N74" s="10"/>
      <c r="O74" s="10"/>
      <c r="P74" s="10"/>
      <c r="Q74" s="10"/>
      <c r="R74" s="646"/>
      <c r="S74" s="378"/>
      <c r="T74" s="10"/>
      <c r="U74" s="10"/>
    </row>
    <row r="75" spans="1:21" ht="135" customHeight="1" x14ac:dyDescent="0.25">
      <c r="A75" s="8"/>
      <c r="B75" s="8"/>
      <c r="C75" s="12"/>
      <c r="D75" s="8"/>
      <c r="E75" s="8"/>
      <c r="F75" s="372"/>
      <c r="G75" s="8"/>
      <c r="H75" s="8"/>
      <c r="I75" s="8"/>
      <c r="J75" s="8"/>
      <c r="K75" s="8"/>
      <c r="L75" s="8"/>
      <c r="M75" s="8"/>
      <c r="N75" s="10"/>
      <c r="O75" s="10"/>
      <c r="P75" s="10"/>
      <c r="Q75" s="10"/>
      <c r="R75" s="646"/>
      <c r="S75" s="378"/>
      <c r="T75" s="10"/>
      <c r="U75" s="10"/>
    </row>
    <row r="76" spans="1:21" ht="135" customHeight="1" x14ac:dyDescent="0.25">
      <c r="A76" s="8"/>
      <c r="B76" s="8"/>
      <c r="C76" s="12"/>
      <c r="D76" s="8"/>
      <c r="E76" s="8"/>
      <c r="F76" s="372"/>
      <c r="G76" s="8"/>
      <c r="H76" s="8"/>
      <c r="I76" s="8"/>
      <c r="J76" s="8"/>
      <c r="K76" s="8"/>
      <c r="L76" s="8"/>
      <c r="M76" s="8"/>
      <c r="N76" s="10"/>
      <c r="O76" s="10"/>
      <c r="P76" s="10"/>
      <c r="Q76" s="10"/>
      <c r="R76" s="646"/>
      <c r="S76" s="378"/>
      <c r="T76" s="10"/>
      <c r="U76" s="10"/>
    </row>
    <row r="77" spans="1:21" ht="135" customHeight="1" x14ac:dyDescent="0.25">
      <c r="A77" s="8"/>
      <c r="B77" s="8"/>
      <c r="C77" s="12"/>
      <c r="D77" s="8"/>
      <c r="E77" s="8"/>
      <c r="F77" s="372"/>
      <c r="G77" s="8"/>
      <c r="H77" s="8"/>
      <c r="I77" s="8"/>
      <c r="J77" s="8"/>
      <c r="K77" s="8"/>
      <c r="L77" s="8"/>
      <c r="M77" s="8"/>
      <c r="N77" s="10"/>
      <c r="O77" s="10"/>
      <c r="P77" s="10"/>
      <c r="Q77" s="10"/>
      <c r="R77" s="646"/>
      <c r="S77" s="378"/>
      <c r="T77" s="10"/>
      <c r="U77" s="10"/>
    </row>
    <row r="78" spans="1:21" ht="135" customHeight="1" x14ac:dyDescent="0.25">
      <c r="A78" s="8"/>
      <c r="B78" s="8"/>
      <c r="C78" s="12"/>
      <c r="D78" s="8"/>
      <c r="E78" s="8"/>
      <c r="F78" s="372"/>
      <c r="G78" s="8"/>
      <c r="H78" s="8"/>
      <c r="I78" s="8"/>
      <c r="J78" s="8"/>
      <c r="K78" s="8"/>
      <c r="L78" s="8"/>
      <c r="M78" s="8"/>
      <c r="N78" s="10"/>
      <c r="O78" s="10"/>
      <c r="P78" s="10"/>
      <c r="Q78" s="10"/>
      <c r="R78" s="646"/>
      <c r="S78" s="378"/>
      <c r="T78" s="10"/>
      <c r="U78" s="10"/>
    </row>
    <row r="79" spans="1:21" ht="135" customHeight="1" x14ac:dyDescent="0.25">
      <c r="A79" s="8"/>
      <c r="B79" s="8"/>
      <c r="C79" s="12"/>
      <c r="D79" s="8"/>
      <c r="E79" s="8"/>
      <c r="F79" s="372"/>
      <c r="G79" s="8"/>
      <c r="H79" s="8"/>
      <c r="I79" s="8"/>
      <c r="J79" s="8"/>
      <c r="K79" s="8"/>
      <c r="L79" s="8"/>
      <c r="M79" s="8"/>
      <c r="N79" s="10"/>
      <c r="O79" s="10"/>
      <c r="P79" s="10"/>
      <c r="Q79" s="10"/>
      <c r="R79" s="646"/>
      <c r="S79" s="378"/>
      <c r="T79" s="10"/>
      <c r="U79" s="10"/>
    </row>
    <row r="80" spans="1:21" ht="135" customHeight="1" x14ac:dyDescent="0.25">
      <c r="A80" s="8"/>
      <c r="B80" s="8"/>
      <c r="C80" s="12"/>
      <c r="D80" s="8"/>
      <c r="E80" s="8"/>
      <c r="F80" s="372"/>
      <c r="G80" s="8"/>
      <c r="H80" s="8"/>
      <c r="I80" s="8"/>
      <c r="J80" s="8"/>
      <c r="K80" s="8"/>
      <c r="L80" s="8"/>
      <c r="M80" s="8"/>
      <c r="N80" s="10"/>
      <c r="O80" s="10"/>
      <c r="P80" s="10"/>
      <c r="Q80" s="10"/>
      <c r="R80" s="646"/>
      <c r="S80" s="378"/>
      <c r="T80" s="10"/>
      <c r="U80" s="10"/>
    </row>
    <row r="81" spans="1:21" ht="135" customHeight="1" x14ac:dyDescent="0.25">
      <c r="A81" s="8"/>
      <c r="B81" s="8"/>
      <c r="C81" s="12"/>
      <c r="D81" s="8"/>
      <c r="E81" s="8"/>
      <c r="F81" s="372"/>
      <c r="G81" s="8"/>
      <c r="H81" s="8"/>
      <c r="I81" s="8"/>
      <c r="J81" s="8"/>
      <c r="K81" s="8"/>
      <c r="L81" s="8"/>
      <c r="M81" s="8"/>
      <c r="N81" s="10"/>
      <c r="O81" s="10"/>
      <c r="P81" s="10"/>
      <c r="Q81" s="10"/>
      <c r="R81" s="646"/>
      <c r="S81" s="378"/>
      <c r="T81" s="10"/>
      <c r="U81" s="10"/>
    </row>
    <row r="82" spans="1:21" ht="135" customHeight="1" x14ac:dyDescent="0.25">
      <c r="A82" s="8"/>
      <c r="B82" s="8"/>
      <c r="C82" s="12"/>
      <c r="D82" s="8"/>
      <c r="E82" s="8"/>
      <c r="F82" s="372"/>
      <c r="G82" s="8"/>
      <c r="H82" s="8"/>
      <c r="I82" s="8"/>
      <c r="J82" s="8"/>
      <c r="K82" s="8"/>
      <c r="L82" s="8"/>
      <c r="M82" s="8"/>
      <c r="N82" s="10"/>
      <c r="O82" s="10"/>
      <c r="P82" s="10"/>
      <c r="Q82" s="10"/>
      <c r="R82" s="646"/>
      <c r="S82" s="378"/>
      <c r="T82" s="10"/>
      <c r="U82" s="10"/>
    </row>
    <row r="83" spans="1:21" ht="135" customHeight="1" x14ac:dyDescent="0.25">
      <c r="A83" s="8"/>
      <c r="B83" s="8"/>
      <c r="C83" s="12"/>
      <c r="D83" s="8"/>
      <c r="E83" s="8"/>
      <c r="F83" s="372"/>
      <c r="G83" s="8"/>
      <c r="H83" s="8"/>
      <c r="I83" s="8"/>
      <c r="J83" s="8"/>
      <c r="K83" s="8"/>
      <c r="L83" s="8"/>
      <c r="M83" s="8"/>
      <c r="N83" s="10"/>
      <c r="O83" s="10"/>
      <c r="P83" s="10"/>
      <c r="Q83" s="10"/>
      <c r="R83" s="646"/>
      <c r="S83" s="378"/>
      <c r="T83" s="10"/>
      <c r="U83" s="10"/>
    </row>
    <row r="84" spans="1:21" ht="135" customHeight="1" x14ac:dyDescent="0.25">
      <c r="A84" s="8"/>
      <c r="B84" s="8"/>
      <c r="C84" s="12"/>
      <c r="D84" s="8"/>
      <c r="E84" s="8"/>
      <c r="F84" s="372"/>
      <c r="G84" s="8"/>
      <c r="H84" s="8"/>
      <c r="I84" s="8"/>
      <c r="J84" s="8"/>
      <c r="K84" s="8"/>
      <c r="L84" s="8"/>
      <c r="M84" s="8"/>
      <c r="N84" s="10"/>
      <c r="O84" s="10"/>
      <c r="P84" s="10"/>
      <c r="Q84" s="10"/>
      <c r="R84" s="646"/>
      <c r="S84" s="378"/>
      <c r="T84" s="10"/>
      <c r="U84" s="10"/>
    </row>
    <row r="85" spans="1:21" ht="135" customHeight="1" x14ac:dyDescent="0.25">
      <c r="A85" s="8"/>
      <c r="B85" s="8"/>
      <c r="C85" s="12"/>
      <c r="D85" s="8"/>
      <c r="E85" s="8"/>
      <c r="F85" s="372"/>
      <c r="G85" s="8"/>
      <c r="H85" s="8"/>
      <c r="I85" s="8"/>
      <c r="J85" s="8"/>
      <c r="K85" s="8"/>
      <c r="L85" s="8"/>
      <c r="M85" s="8"/>
      <c r="N85" s="10"/>
      <c r="O85" s="10"/>
      <c r="P85" s="10"/>
      <c r="Q85" s="10"/>
      <c r="R85" s="646"/>
      <c r="S85" s="378"/>
      <c r="T85" s="10"/>
      <c r="U85" s="10"/>
    </row>
    <row r="86" spans="1:21" ht="135" customHeight="1" x14ac:dyDescent="0.25">
      <c r="A86" s="8"/>
      <c r="B86" s="8"/>
      <c r="C86" s="12"/>
      <c r="D86" s="8"/>
      <c r="E86" s="8"/>
      <c r="F86" s="372"/>
      <c r="G86" s="8"/>
      <c r="H86" s="8"/>
      <c r="I86" s="8"/>
      <c r="J86" s="8"/>
      <c r="K86" s="8"/>
      <c r="L86" s="8"/>
      <c r="M86" s="8"/>
      <c r="N86" s="10"/>
      <c r="O86" s="10"/>
      <c r="P86" s="10"/>
      <c r="Q86" s="10"/>
      <c r="R86" s="646"/>
      <c r="S86" s="378"/>
      <c r="T86" s="10"/>
      <c r="U86" s="10"/>
    </row>
    <row r="87" spans="1:21" ht="135" customHeight="1" x14ac:dyDescent="0.25">
      <c r="A87" s="8"/>
      <c r="B87" s="8"/>
      <c r="C87" s="12"/>
      <c r="D87" s="8"/>
      <c r="E87" s="8"/>
      <c r="F87" s="372"/>
      <c r="G87" s="8"/>
      <c r="H87" s="8"/>
      <c r="I87" s="8"/>
      <c r="J87" s="8"/>
      <c r="K87" s="8"/>
      <c r="L87" s="8"/>
      <c r="M87" s="8"/>
      <c r="N87" s="10"/>
      <c r="O87" s="10"/>
      <c r="P87" s="10"/>
      <c r="Q87" s="10"/>
      <c r="R87" s="646"/>
      <c r="S87" s="378"/>
      <c r="T87" s="10"/>
      <c r="U87" s="10"/>
    </row>
    <row r="88" spans="1:21" ht="135" customHeight="1" x14ac:dyDescent="0.25">
      <c r="A88" s="8"/>
      <c r="B88" s="8"/>
      <c r="C88" s="12"/>
      <c r="D88" s="8"/>
      <c r="E88" s="8"/>
      <c r="F88" s="372"/>
      <c r="G88" s="8"/>
      <c r="H88" s="8"/>
      <c r="I88" s="8"/>
      <c r="J88" s="8"/>
      <c r="K88" s="8"/>
      <c r="L88" s="8"/>
      <c r="M88" s="8"/>
      <c r="N88" s="10"/>
      <c r="O88" s="10"/>
      <c r="P88" s="10"/>
      <c r="Q88" s="10"/>
      <c r="R88" s="646"/>
      <c r="S88" s="378"/>
      <c r="T88" s="10"/>
      <c r="U88" s="10"/>
    </row>
    <row r="89" spans="1:21" ht="135" customHeight="1" x14ac:dyDescent="0.25">
      <c r="A89" s="8"/>
      <c r="B89" s="8"/>
      <c r="C89" s="12"/>
      <c r="D89" s="8"/>
      <c r="E89" s="8"/>
      <c r="F89" s="372"/>
      <c r="G89" s="8"/>
      <c r="H89" s="8"/>
      <c r="I89" s="8"/>
      <c r="J89" s="8"/>
      <c r="K89" s="8"/>
      <c r="L89" s="8"/>
      <c r="M89" s="8"/>
      <c r="N89" s="10"/>
      <c r="O89" s="10"/>
      <c r="P89" s="10"/>
      <c r="Q89" s="10"/>
      <c r="R89" s="646"/>
      <c r="S89" s="378"/>
      <c r="T89" s="10"/>
      <c r="U89" s="10"/>
    </row>
    <row r="90" spans="1:21" ht="135" customHeight="1" x14ac:dyDescent="0.25">
      <c r="A90" s="8"/>
      <c r="B90" s="8"/>
      <c r="C90" s="12"/>
      <c r="D90" s="8"/>
      <c r="E90" s="8"/>
      <c r="F90" s="372"/>
      <c r="G90" s="8"/>
      <c r="H90" s="8"/>
      <c r="I90" s="8"/>
      <c r="J90" s="8"/>
      <c r="K90" s="8"/>
      <c r="L90" s="8"/>
      <c r="M90" s="8"/>
      <c r="N90" s="10"/>
      <c r="O90" s="10"/>
      <c r="P90" s="10"/>
      <c r="Q90" s="10"/>
      <c r="R90" s="646"/>
      <c r="S90" s="378"/>
      <c r="T90" s="10"/>
      <c r="U90" s="10"/>
    </row>
    <row r="91" spans="1:21" ht="135" customHeight="1" x14ac:dyDescent="0.25">
      <c r="A91" s="8"/>
      <c r="B91" s="8"/>
      <c r="C91" s="12"/>
      <c r="D91" s="8"/>
      <c r="E91" s="8"/>
      <c r="F91" s="372"/>
      <c r="G91" s="8"/>
      <c r="H91" s="8"/>
      <c r="I91" s="8"/>
      <c r="J91" s="8"/>
      <c r="K91" s="8"/>
      <c r="L91" s="8"/>
      <c r="M91" s="8"/>
      <c r="N91" s="10"/>
      <c r="O91" s="10"/>
      <c r="P91" s="10"/>
      <c r="Q91" s="10"/>
      <c r="R91" s="646"/>
      <c r="S91" s="378"/>
      <c r="T91" s="10"/>
      <c r="U91" s="10"/>
    </row>
    <row r="92" spans="1:21" ht="135" customHeight="1" x14ac:dyDescent="0.25">
      <c r="A92" s="8"/>
      <c r="B92" s="8"/>
      <c r="C92" s="12"/>
      <c r="D92" s="8"/>
      <c r="E92" s="8"/>
      <c r="F92" s="372"/>
      <c r="G92" s="8"/>
      <c r="H92" s="8"/>
      <c r="I92" s="8"/>
      <c r="J92" s="8"/>
      <c r="K92" s="8"/>
      <c r="L92" s="8"/>
      <c r="M92" s="8"/>
      <c r="N92" s="10"/>
      <c r="O92" s="10"/>
      <c r="P92" s="10"/>
      <c r="Q92" s="10"/>
      <c r="R92" s="646"/>
      <c r="S92" s="378"/>
      <c r="T92" s="10"/>
      <c r="U92" s="10"/>
    </row>
    <row r="93" spans="1:21" ht="135" customHeight="1" x14ac:dyDescent="0.25">
      <c r="A93" s="8"/>
      <c r="B93" s="8"/>
      <c r="C93" s="12"/>
      <c r="D93" s="8"/>
      <c r="E93" s="8"/>
      <c r="F93" s="372"/>
      <c r="G93" s="8"/>
      <c r="H93" s="8"/>
      <c r="I93" s="8"/>
      <c r="J93" s="8"/>
      <c r="K93" s="8"/>
      <c r="L93" s="8"/>
      <c r="M93" s="8"/>
      <c r="N93" s="10"/>
      <c r="O93" s="10"/>
      <c r="P93" s="10"/>
      <c r="Q93" s="10"/>
      <c r="R93" s="646"/>
      <c r="S93" s="378"/>
      <c r="T93" s="10"/>
      <c r="U93" s="10"/>
    </row>
    <row r="94" spans="1:21" ht="135" customHeight="1" x14ac:dyDescent="0.25">
      <c r="A94" s="8"/>
      <c r="B94" s="8"/>
      <c r="C94" s="12"/>
      <c r="D94" s="8"/>
      <c r="E94" s="8"/>
      <c r="F94" s="372"/>
      <c r="G94" s="8"/>
      <c r="H94" s="8"/>
      <c r="I94" s="8"/>
      <c r="J94" s="8"/>
      <c r="K94" s="8"/>
      <c r="L94" s="8"/>
      <c r="M94" s="8"/>
      <c r="N94" s="10"/>
      <c r="O94" s="10"/>
      <c r="P94" s="10"/>
      <c r="Q94" s="10"/>
      <c r="R94" s="646"/>
      <c r="S94" s="378"/>
      <c r="T94" s="10"/>
      <c r="U94" s="10"/>
    </row>
    <row r="95" spans="1:21" ht="135" customHeight="1" x14ac:dyDescent="0.25">
      <c r="A95" s="8"/>
      <c r="B95" s="8"/>
      <c r="C95" s="12"/>
      <c r="D95" s="8"/>
      <c r="E95" s="8"/>
      <c r="F95" s="372"/>
      <c r="G95" s="8"/>
      <c r="H95" s="8"/>
      <c r="I95" s="8"/>
      <c r="J95" s="8"/>
      <c r="K95" s="8"/>
      <c r="L95" s="8"/>
      <c r="M95" s="8"/>
      <c r="N95" s="10"/>
      <c r="O95" s="10"/>
      <c r="P95" s="10"/>
      <c r="Q95" s="10"/>
      <c r="R95" s="646"/>
      <c r="S95" s="378"/>
      <c r="T95" s="10"/>
      <c r="U95" s="10"/>
    </row>
    <row r="96" spans="1:21" ht="135" customHeight="1" x14ac:dyDescent="0.25">
      <c r="A96" s="8"/>
      <c r="B96" s="8"/>
      <c r="C96" s="12"/>
      <c r="D96" s="8"/>
      <c r="E96" s="8"/>
      <c r="F96" s="372"/>
      <c r="G96" s="8"/>
      <c r="H96" s="8"/>
      <c r="I96" s="8"/>
      <c r="J96" s="8"/>
      <c r="K96" s="8"/>
      <c r="L96" s="8"/>
      <c r="M96" s="8"/>
      <c r="N96" s="10"/>
      <c r="O96" s="10"/>
      <c r="P96" s="10"/>
      <c r="Q96" s="10"/>
      <c r="R96" s="646"/>
      <c r="S96" s="378"/>
      <c r="T96" s="10"/>
      <c r="U96" s="10"/>
    </row>
    <row r="97" spans="1:21" ht="135" customHeight="1" x14ac:dyDescent="0.25">
      <c r="A97" s="8"/>
      <c r="B97" s="8"/>
      <c r="C97" s="12"/>
      <c r="D97" s="8"/>
      <c r="E97" s="8"/>
      <c r="F97" s="372"/>
      <c r="G97" s="8"/>
      <c r="H97" s="8"/>
      <c r="I97" s="8"/>
      <c r="J97" s="8"/>
      <c r="K97" s="8"/>
      <c r="L97" s="8"/>
      <c r="M97" s="8"/>
      <c r="N97" s="10"/>
      <c r="O97" s="10"/>
      <c r="P97" s="10"/>
      <c r="Q97" s="10"/>
      <c r="R97" s="646"/>
      <c r="S97" s="378"/>
      <c r="T97" s="10"/>
      <c r="U97" s="10"/>
    </row>
    <row r="98" spans="1:21" ht="135" customHeight="1" x14ac:dyDescent="0.25">
      <c r="A98" s="8"/>
      <c r="B98" s="8"/>
      <c r="C98" s="12"/>
      <c r="D98" s="8"/>
      <c r="E98" s="8"/>
      <c r="F98" s="372"/>
      <c r="G98" s="8"/>
      <c r="H98" s="8"/>
      <c r="I98" s="8"/>
      <c r="J98" s="8"/>
      <c r="K98" s="8"/>
      <c r="L98" s="8"/>
      <c r="M98" s="8"/>
      <c r="N98" s="10"/>
      <c r="O98" s="10"/>
      <c r="P98" s="10"/>
      <c r="Q98" s="10"/>
      <c r="R98" s="646"/>
      <c r="S98" s="378"/>
      <c r="T98" s="10"/>
      <c r="U98" s="10"/>
    </row>
    <row r="99" spans="1:21" ht="135" customHeight="1" x14ac:dyDescent="0.25">
      <c r="C99" s="12"/>
      <c r="D99" s="8"/>
      <c r="E99" s="8"/>
      <c r="F99" s="372"/>
      <c r="G99" s="8"/>
      <c r="H99" s="8"/>
      <c r="I99" s="8"/>
      <c r="J99" s="8"/>
      <c r="K99" s="8"/>
      <c r="L99" s="8"/>
      <c r="M99" s="8"/>
      <c r="N99" s="10"/>
      <c r="R99" s="646"/>
    </row>
    <row r="100" spans="1:21" ht="135" customHeight="1" x14ac:dyDescent="0.25">
      <c r="C100" s="12"/>
      <c r="D100" s="8"/>
      <c r="E100" s="8"/>
      <c r="F100" s="372"/>
      <c r="G100" s="8"/>
      <c r="H100" s="8"/>
      <c r="I100" s="8"/>
      <c r="J100" s="8"/>
      <c r="K100" s="8"/>
      <c r="L100" s="8"/>
      <c r="M100" s="8"/>
      <c r="N100" s="10"/>
      <c r="R100" s="646"/>
    </row>
    <row r="101" spans="1:21" ht="135" customHeight="1" x14ac:dyDescent="0.25">
      <c r="C101" s="12"/>
      <c r="D101" s="8"/>
      <c r="E101" s="8"/>
      <c r="F101" s="372"/>
      <c r="G101" s="8"/>
      <c r="H101" s="8"/>
      <c r="I101" s="8"/>
      <c r="J101" s="8"/>
      <c r="K101" s="8"/>
      <c r="L101" s="8"/>
      <c r="M101" s="8"/>
      <c r="N101" s="10"/>
      <c r="R101" s="646"/>
    </row>
    <row r="102" spans="1:21" ht="135" customHeight="1" x14ac:dyDescent="0.25">
      <c r="C102" s="12"/>
      <c r="D102" s="8"/>
      <c r="E102" s="8"/>
      <c r="F102" s="372"/>
      <c r="G102" s="8"/>
      <c r="H102" s="8"/>
      <c r="I102" s="8"/>
      <c r="J102" s="8"/>
      <c r="K102" s="8"/>
      <c r="L102" s="8"/>
      <c r="M102" s="8"/>
      <c r="N102" s="10"/>
      <c r="R102" s="646"/>
    </row>
    <row r="103" spans="1:21" ht="135" customHeight="1" x14ac:dyDescent="0.25">
      <c r="R103" s="646"/>
    </row>
    <row r="104" spans="1:21" ht="135" customHeight="1" x14ac:dyDescent="0.25">
      <c r="R104" s="646"/>
    </row>
    <row r="105" spans="1:21" ht="135" customHeight="1" x14ac:dyDescent="0.25">
      <c r="R105" s="646"/>
    </row>
    <row r="106" spans="1:21" ht="135" customHeight="1" x14ac:dyDescent="0.25">
      <c r="R106" s="646"/>
    </row>
    <row r="107" spans="1:21" ht="135" customHeight="1" x14ac:dyDescent="0.25">
      <c r="R107" s="646"/>
    </row>
    <row r="108" spans="1:21" ht="135" customHeight="1" x14ac:dyDescent="0.25">
      <c r="R108" s="646"/>
    </row>
    <row r="109" spans="1:21" ht="135" customHeight="1" x14ac:dyDescent="0.25">
      <c r="R109" s="646"/>
    </row>
    <row r="110" spans="1:21" ht="135" customHeight="1" x14ac:dyDescent="0.25">
      <c r="R110" s="646"/>
    </row>
    <row r="111" spans="1:21" ht="135" customHeight="1" x14ac:dyDescent="0.25">
      <c r="R111" s="646"/>
    </row>
    <row r="112" spans="1:21" ht="135" customHeight="1" x14ac:dyDescent="0.25">
      <c r="R112" s="646"/>
    </row>
    <row r="113" spans="18:18" ht="135" customHeight="1" x14ac:dyDescent="0.25">
      <c r="R113" s="646"/>
    </row>
    <row r="114" spans="18:18" ht="135" customHeight="1" x14ac:dyDescent="0.25">
      <c r="R114" s="646"/>
    </row>
    <row r="115" spans="18:18" ht="135" customHeight="1" x14ac:dyDescent="0.25">
      <c r="R115" s="646"/>
    </row>
    <row r="116" spans="18:18" ht="135" customHeight="1" x14ac:dyDescent="0.25">
      <c r="R116" s="646"/>
    </row>
    <row r="117" spans="18:18" ht="135" customHeight="1" x14ac:dyDescent="0.25">
      <c r="R117" s="646"/>
    </row>
    <row r="118" spans="18:18" ht="135" customHeight="1" x14ac:dyDescent="0.25">
      <c r="R118" s="646"/>
    </row>
    <row r="119" spans="18:18" ht="135" customHeight="1" x14ac:dyDescent="0.25">
      <c r="R119" s="646"/>
    </row>
    <row r="120" spans="18:18" ht="135" customHeight="1" x14ac:dyDescent="0.25">
      <c r="R120" s="646"/>
    </row>
    <row r="121" spans="18:18" ht="135" customHeight="1" x14ac:dyDescent="0.25">
      <c r="R121" s="646"/>
    </row>
    <row r="122" spans="18:18" ht="135" customHeight="1" x14ac:dyDescent="0.25">
      <c r="R122" s="646"/>
    </row>
    <row r="123" spans="18:18" ht="135" customHeight="1" x14ac:dyDescent="0.25">
      <c r="R123" s="646"/>
    </row>
    <row r="124" spans="18:18" ht="135" customHeight="1" x14ac:dyDescent="0.25">
      <c r="R124" s="646"/>
    </row>
    <row r="125" spans="18:18" ht="135" customHeight="1" x14ac:dyDescent="0.25">
      <c r="R125" s="646"/>
    </row>
    <row r="126" spans="18:18" ht="135" customHeight="1" x14ac:dyDescent="0.25">
      <c r="R126" s="646"/>
    </row>
    <row r="127" spans="18:18" ht="135" customHeight="1" x14ac:dyDescent="0.25">
      <c r="R127" s="646"/>
    </row>
    <row r="128" spans="18:18" ht="135" customHeight="1" x14ac:dyDescent="0.25">
      <c r="R128" s="646"/>
    </row>
    <row r="129" spans="18:18" ht="135" customHeight="1" x14ac:dyDescent="0.25">
      <c r="R129" s="646"/>
    </row>
    <row r="130" spans="18:18" ht="135" customHeight="1" x14ac:dyDescent="0.25">
      <c r="R130" s="646"/>
    </row>
    <row r="131" spans="18:18" ht="135" customHeight="1" x14ac:dyDescent="0.25">
      <c r="R131" s="646"/>
    </row>
    <row r="132" spans="18:18" ht="135" customHeight="1" x14ac:dyDescent="0.25">
      <c r="R132" s="646"/>
    </row>
    <row r="133" spans="18:18" ht="135" customHeight="1" x14ac:dyDescent="0.25">
      <c r="R133" s="646"/>
    </row>
    <row r="134" spans="18:18" ht="135" customHeight="1" x14ac:dyDescent="0.25">
      <c r="R134" s="646"/>
    </row>
    <row r="135" spans="18:18" ht="135" customHeight="1" x14ac:dyDescent="0.25">
      <c r="R135" s="646"/>
    </row>
    <row r="136" spans="18:18" ht="135" customHeight="1" x14ac:dyDescent="0.25">
      <c r="R136" s="646"/>
    </row>
    <row r="137" spans="18:18" ht="135" customHeight="1" x14ac:dyDescent="0.25">
      <c r="R137" s="646"/>
    </row>
    <row r="138" spans="18:18" ht="135" customHeight="1" x14ac:dyDescent="0.25">
      <c r="R138" s="646"/>
    </row>
    <row r="139" spans="18:18" ht="135" customHeight="1" x14ac:dyDescent="0.25">
      <c r="R139" s="646"/>
    </row>
    <row r="140" spans="18:18" ht="135" customHeight="1" x14ac:dyDescent="0.25">
      <c r="R140" s="646"/>
    </row>
    <row r="141" spans="18:18" ht="135" customHeight="1" x14ac:dyDescent="0.25">
      <c r="R141" s="646"/>
    </row>
    <row r="142" spans="18:18" ht="135" customHeight="1" x14ac:dyDescent="0.25">
      <c r="R142" s="646"/>
    </row>
    <row r="143" spans="18:18" ht="135" customHeight="1" x14ac:dyDescent="0.25">
      <c r="R143" s="646"/>
    </row>
    <row r="144" spans="18:18" ht="135" customHeight="1" x14ac:dyDescent="0.25">
      <c r="R144" s="646"/>
    </row>
    <row r="145" spans="18:18" ht="135" customHeight="1" x14ac:dyDescent="0.25">
      <c r="R145" s="646"/>
    </row>
    <row r="146" spans="18:18" ht="135" customHeight="1" x14ac:dyDescent="0.25">
      <c r="R146" s="646"/>
    </row>
    <row r="147" spans="18:18" ht="135" customHeight="1" x14ac:dyDescent="0.25">
      <c r="R147" s="646"/>
    </row>
    <row r="148" spans="18:18" ht="135" customHeight="1" x14ac:dyDescent="0.25">
      <c r="R148" s="646"/>
    </row>
    <row r="149" spans="18:18" ht="135" customHeight="1" x14ac:dyDescent="0.25">
      <c r="R149" s="646"/>
    </row>
    <row r="150" spans="18:18" ht="135" customHeight="1" x14ac:dyDescent="0.25">
      <c r="R150" s="646"/>
    </row>
  </sheetData>
  <mergeCells count="10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U9:U10"/>
    <mergeCell ref="V9:V10"/>
    <mergeCell ref="C11:C12"/>
    <mergeCell ref="D11:D12"/>
    <mergeCell ref="E11:E12"/>
    <mergeCell ref="U11:U12"/>
    <mergeCell ref="V11:V12"/>
    <mergeCell ref="A9:A22"/>
    <mergeCell ref="B9:B22"/>
    <mergeCell ref="C9:C10"/>
    <mergeCell ref="D9:D10"/>
    <mergeCell ref="E9:E10"/>
    <mergeCell ref="T9:T22"/>
    <mergeCell ref="C13:C14"/>
    <mergeCell ref="D13:D14"/>
    <mergeCell ref="E13:E14"/>
    <mergeCell ref="C17:C18"/>
    <mergeCell ref="U13:U14"/>
    <mergeCell ref="V13:V14"/>
    <mergeCell ref="C19:C20"/>
    <mergeCell ref="D19:D20"/>
    <mergeCell ref="E19:E20"/>
    <mergeCell ref="U19:U20"/>
    <mergeCell ref="V19:V20"/>
    <mergeCell ref="C21:C22"/>
    <mergeCell ref="D21:D22"/>
    <mergeCell ref="C15:C16"/>
    <mergeCell ref="D15:D16"/>
    <mergeCell ref="E15:E16"/>
    <mergeCell ref="U15:U16"/>
    <mergeCell ref="V15:V16"/>
    <mergeCell ref="D17:D18"/>
    <mergeCell ref="E17:E18"/>
    <mergeCell ref="U17:U18"/>
    <mergeCell ref="V17:V18"/>
    <mergeCell ref="E21:E22"/>
    <mergeCell ref="U21:U22"/>
    <mergeCell ref="V21:V22"/>
    <mergeCell ref="A23:A30"/>
    <mergeCell ref="B23:B30"/>
    <mergeCell ref="C23:C24"/>
    <mergeCell ref="D23:D24"/>
    <mergeCell ref="E23:E24"/>
    <mergeCell ref="E27:E28"/>
    <mergeCell ref="U27:U28"/>
    <mergeCell ref="V27:V28"/>
    <mergeCell ref="C29:C30"/>
    <mergeCell ref="D29:D30"/>
    <mergeCell ref="E29:E30"/>
    <mergeCell ref="U29:U30"/>
    <mergeCell ref="V29:V30"/>
    <mergeCell ref="T23:T30"/>
    <mergeCell ref="U23:U24"/>
    <mergeCell ref="V23:V24"/>
    <mergeCell ref="C25:C26"/>
    <mergeCell ref="D25:D26"/>
    <mergeCell ref="E25:E26"/>
    <mergeCell ref="U25:U26"/>
    <mergeCell ref="V25:V26"/>
    <mergeCell ref="C27:C28"/>
    <mergeCell ref="D27:D28"/>
    <mergeCell ref="U31:U32"/>
    <mergeCell ref="V31:V32"/>
    <mergeCell ref="C33:C34"/>
    <mergeCell ref="D33:D34"/>
    <mergeCell ref="E33:E34"/>
    <mergeCell ref="U33:U34"/>
    <mergeCell ref="V33:V34"/>
    <mergeCell ref="C31:C32"/>
    <mergeCell ref="D31:D32"/>
    <mergeCell ref="E31:E32"/>
    <mergeCell ref="T31:T36"/>
    <mergeCell ref="C35:C36"/>
    <mergeCell ref="D35:D36"/>
    <mergeCell ref="E35:E36"/>
    <mergeCell ref="C40:I40"/>
    <mergeCell ref="J40:P40"/>
    <mergeCell ref="C41:I41"/>
    <mergeCell ref="J41:P41"/>
    <mergeCell ref="C42:I42"/>
    <mergeCell ref="J42:P42"/>
    <mergeCell ref="U35:U36"/>
    <mergeCell ref="V35:V36"/>
    <mergeCell ref="W36:X37"/>
    <mergeCell ref="A37:S37"/>
    <mergeCell ref="A31:A36"/>
    <mergeCell ref="B31:B3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3018C-7214-48E8-9AE5-AACE1A8ECE4A}">
  <dimension ref="A1:AY1716"/>
  <sheetViews>
    <sheetView zoomScale="69" zoomScaleNormal="69" workbookViewId="0">
      <selection activeCell="F20" sqref="F20"/>
    </sheetView>
  </sheetViews>
  <sheetFormatPr baseColWidth="10" defaultRowHeight="15" x14ac:dyDescent="0.25"/>
  <cols>
    <col min="1" max="1" width="7" customWidth="1"/>
    <col min="2" max="2" width="15" customWidth="1"/>
    <col min="3" max="3" width="15.7109375" customWidth="1"/>
    <col min="4" max="4" width="16.85546875" customWidth="1"/>
    <col min="5" max="5" width="19.85546875" customWidth="1"/>
    <col min="6" max="6" width="22.85546875" customWidth="1"/>
    <col min="7" max="8" width="20.42578125" customWidth="1"/>
    <col min="9" max="9" width="25" style="263" customWidth="1"/>
    <col min="10" max="10" width="21.42578125" hidden="1" customWidth="1"/>
    <col min="11" max="11" width="21.42578125" style="266" hidden="1" customWidth="1"/>
    <col min="12" max="12" width="20.28515625" hidden="1" customWidth="1"/>
    <col min="13" max="14" width="21.42578125" hidden="1" customWidth="1"/>
    <col min="15" max="15" width="20.85546875" hidden="1" customWidth="1"/>
    <col min="16" max="16" width="24" hidden="1" customWidth="1"/>
    <col min="17" max="17" width="18" hidden="1" customWidth="1"/>
    <col min="18" max="18" width="18.7109375" hidden="1" customWidth="1"/>
    <col min="19" max="19" width="20" customWidth="1"/>
    <col min="20" max="20" width="22" customWidth="1"/>
    <col min="21" max="21" width="19.140625" customWidth="1"/>
    <col min="22" max="22" width="21.28515625" bestFit="1" customWidth="1"/>
    <col min="23" max="23" width="20.42578125" hidden="1" customWidth="1"/>
    <col min="24" max="24" width="27.7109375" hidden="1" customWidth="1"/>
    <col min="25" max="25" width="20.28515625" hidden="1" customWidth="1"/>
    <col min="26" max="26" width="17.7109375" hidden="1" customWidth="1"/>
    <col min="27" max="27" width="19.140625" hidden="1" customWidth="1"/>
    <col min="28" max="28" width="20.7109375" hidden="1" customWidth="1"/>
    <col min="29" max="29" width="28.28515625" hidden="1" customWidth="1"/>
    <col min="30" max="30" width="19.140625" hidden="1" customWidth="1"/>
    <col min="31" max="31" width="20.42578125" hidden="1" customWidth="1"/>
    <col min="32" max="32" width="37" customWidth="1"/>
    <col min="33" max="33" width="30.42578125" customWidth="1"/>
    <col min="34" max="34" width="27.85546875" customWidth="1"/>
    <col min="35" max="35" width="36.7109375" customWidth="1"/>
    <col min="36" max="36" width="45" customWidth="1"/>
    <col min="37" max="37" width="25.140625" customWidth="1"/>
    <col min="38" max="38" width="24.140625" customWidth="1"/>
    <col min="39" max="40" width="29" customWidth="1"/>
    <col min="41" max="41" width="14.42578125" customWidth="1"/>
    <col min="42" max="42" width="14.7109375" style="637" customWidth="1"/>
    <col min="43" max="43" width="15.140625" style="637" customWidth="1"/>
    <col min="44" max="44" width="14.140625" customWidth="1"/>
    <col min="45" max="45" width="20" customWidth="1"/>
    <col min="46" max="46" width="17.85546875" customWidth="1"/>
    <col min="47" max="47" width="16.140625" customWidth="1"/>
    <col min="48" max="48" width="18.140625" customWidth="1"/>
    <col min="49" max="49" width="15" customWidth="1"/>
    <col min="50" max="50" width="19" style="637" customWidth="1"/>
    <col min="51" max="51" width="28.28515625" customWidth="1"/>
  </cols>
  <sheetData>
    <row r="1" spans="1:51" x14ac:dyDescent="0.25">
      <c r="A1" s="925"/>
      <c r="B1" s="926"/>
      <c r="C1" s="926"/>
      <c r="D1" s="926"/>
      <c r="E1" s="1068" t="s">
        <v>39</v>
      </c>
      <c r="F1" s="1068"/>
      <c r="G1" s="1068"/>
      <c r="H1" s="1068"/>
      <c r="I1" s="1068"/>
      <c r="J1" s="1068"/>
      <c r="K1" s="1068"/>
      <c r="L1" s="1068"/>
      <c r="M1" s="1068"/>
      <c r="N1" s="1068"/>
      <c r="O1" s="1068"/>
      <c r="P1" s="1068"/>
      <c r="Q1" s="1068"/>
      <c r="R1" s="1068"/>
      <c r="S1" s="1068"/>
      <c r="T1" s="1068"/>
      <c r="U1" s="1068"/>
      <c r="V1" s="1068"/>
      <c r="W1" s="1068"/>
      <c r="X1" s="1068"/>
      <c r="Y1" s="1068"/>
      <c r="Z1" s="1068"/>
      <c r="AA1" s="1068"/>
      <c r="AB1" s="1068"/>
      <c r="AC1" s="1068"/>
      <c r="AD1" s="1068"/>
      <c r="AE1" s="1068"/>
      <c r="AF1" s="1068"/>
      <c r="AG1" s="1068"/>
      <c r="AH1" s="1068"/>
      <c r="AI1" s="1068"/>
      <c r="AJ1" s="1068"/>
      <c r="AK1" s="1068"/>
      <c r="AL1" s="1068"/>
      <c r="AM1" s="1068"/>
      <c r="AN1" s="1068"/>
      <c r="AO1" s="1068"/>
      <c r="AP1" s="1068"/>
      <c r="AQ1" s="1068"/>
      <c r="AR1" s="1068"/>
      <c r="AS1" s="1068"/>
      <c r="AT1" s="1068"/>
      <c r="AU1" s="1068"/>
      <c r="AV1" s="1068"/>
      <c r="AW1" s="1068"/>
      <c r="AX1" s="1068"/>
      <c r="AY1" s="1068"/>
    </row>
    <row r="2" spans="1:51" ht="38.25" customHeight="1" thickBot="1" x14ac:dyDescent="0.3">
      <c r="A2" s="928"/>
      <c r="B2" s="871"/>
      <c r="C2" s="871"/>
      <c r="D2" s="871"/>
      <c r="E2" s="859" t="s">
        <v>394</v>
      </c>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J2" s="859"/>
      <c r="AK2" s="859"/>
      <c r="AL2" s="859"/>
      <c r="AM2" s="859"/>
      <c r="AN2" s="859"/>
      <c r="AO2" s="859"/>
      <c r="AP2" s="859"/>
      <c r="AQ2" s="859"/>
      <c r="AR2" s="859"/>
      <c r="AS2" s="859"/>
      <c r="AT2" s="859"/>
      <c r="AU2" s="859"/>
      <c r="AV2" s="859"/>
      <c r="AW2" s="859"/>
      <c r="AX2" s="859"/>
      <c r="AY2" s="859"/>
    </row>
    <row r="3" spans="1:51" ht="16.5" thickBot="1" x14ac:dyDescent="0.3">
      <c r="A3" s="928"/>
      <c r="B3" s="871"/>
      <c r="C3" s="871"/>
      <c r="D3" s="871"/>
      <c r="E3" s="1069" t="s">
        <v>40</v>
      </c>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1"/>
      <c r="AE3" s="1072" t="s">
        <v>364</v>
      </c>
      <c r="AF3" s="1073"/>
      <c r="AG3" s="1073"/>
      <c r="AH3" s="1073"/>
      <c r="AI3" s="1073"/>
      <c r="AJ3" s="1073"/>
      <c r="AK3" s="1073"/>
      <c r="AL3" s="1073"/>
      <c r="AM3" s="1073"/>
      <c r="AN3" s="1073"/>
      <c r="AO3" s="1073"/>
      <c r="AP3" s="1073"/>
      <c r="AQ3" s="1073"/>
      <c r="AR3" s="1073"/>
      <c r="AS3" s="1073"/>
      <c r="AT3" s="1073"/>
      <c r="AU3" s="1073"/>
      <c r="AV3" s="1073"/>
      <c r="AW3" s="1073"/>
      <c r="AX3" s="1073"/>
      <c r="AY3" s="1074"/>
    </row>
    <row r="4" spans="1:51" ht="18.75" thickBot="1" x14ac:dyDescent="0.3">
      <c r="A4" s="1075" t="s">
        <v>0</v>
      </c>
      <c r="B4" s="1076"/>
      <c r="C4" s="1076"/>
      <c r="D4" s="1077"/>
      <c r="E4" s="1078" t="s">
        <v>371</v>
      </c>
      <c r="F4" s="1078"/>
      <c r="G4" s="1079"/>
      <c r="H4" s="1079"/>
      <c r="I4" s="1079"/>
      <c r="J4" s="1079"/>
      <c r="K4" s="1079"/>
      <c r="L4" s="1079"/>
      <c r="M4" s="1079"/>
      <c r="N4" s="1079"/>
      <c r="O4" s="1079"/>
      <c r="P4" s="1079"/>
      <c r="Q4" s="1079"/>
      <c r="R4" s="1079"/>
      <c r="S4" s="1079"/>
      <c r="T4" s="1079"/>
      <c r="U4" s="1079"/>
      <c r="V4" s="1079"/>
      <c r="W4" s="1079"/>
      <c r="X4" s="1079"/>
      <c r="Y4" s="1079"/>
      <c r="Z4" s="1079"/>
      <c r="AA4" s="1079"/>
      <c r="AB4" s="1079"/>
      <c r="AC4" s="1079"/>
      <c r="AD4" s="1079"/>
      <c r="AE4" s="1079"/>
      <c r="AF4" s="1079"/>
      <c r="AG4" s="1079"/>
      <c r="AH4" s="1079"/>
      <c r="AI4" s="1079"/>
      <c r="AJ4" s="1079"/>
      <c r="AK4" s="1079"/>
      <c r="AL4" s="1079"/>
      <c r="AM4" s="1079"/>
      <c r="AN4" s="1079"/>
      <c r="AO4" s="1079"/>
      <c r="AP4" s="1079"/>
      <c r="AQ4" s="1079"/>
      <c r="AR4" s="1079"/>
      <c r="AS4" s="1079"/>
      <c r="AT4" s="1079"/>
      <c r="AU4" s="1079"/>
      <c r="AV4" s="1079"/>
      <c r="AW4" s="1079"/>
      <c r="AX4" s="1079"/>
      <c r="AY4" s="1080"/>
    </row>
    <row r="5" spans="1:51" ht="18.75" thickBot="1" x14ac:dyDescent="0.3">
      <c r="A5" s="1081" t="s">
        <v>2</v>
      </c>
      <c r="B5" s="1082"/>
      <c r="C5" s="1082"/>
      <c r="D5" s="1083"/>
      <c r="E5" s="1084" t="s">
        <v>372</v>
      </c>
      <c r="F5" s="1084"/>
      <c r="G5" s="1085"/>
      <c r="H5" s="1085"/>
      <c r="I5" s="1085"/>
      <c r="J5" s="1085"/>
      <c r="K5" s="1085"/>
      <c r="L5" s="1085"/>
      <c r="M5" s="1085"/>
      <c r="N5" s="1085"/>
      <c r="O5" s="1085"/>
      <c r="P5" s="1085"/>
      <c r="Q5" s="1085"/>
      <c r="R5" s="1085"/>
      <c r="S5" s="1085"/>
      <c r="T5" s="1085"/>
      <c r="U5" s="1085"/>
      <c r="V5" s="1085"/>
      <c r="W5" s="1085"/>
      <c r="X5" s="1085"/>
      <c r="Y5" s="1085"/>
      <c r="Z5" s="1085"/>
      <c r="AA5" s="1085"/>
      <c r="AB5" s="1085"/>
      <c r="AC5" s="1085"/>
      <c r="AD5" s="1085"/>
      <c r="AE5" s="1085"/>
      <c r="AF5" s="1085"/>
      <c r="AG5" s="1085"/>
      <c r="AH5" s="1085"/>
      <c r="AI5" s="1085"/>
      <c r="AJ5" s="1085"/>
      <c r="AK5" s="1085"/>
      <c r="AL5" s="1085"/>
      <c r="AM5" s="1085"/>
      <c r="AN5" s="1085"/>
      <c r="AO5" s="1085"/>
      <c r="AP5" s="1085"/>
      <c r="AQ5" s="1085"/>
      <c r="AR5" s="1085"/>
      <c r="AS5" s="1085"/>
      <c r="AT5" s="1085"/>
      <c r="AU5" s="1085"/>
      <c r="AV5" s="1085"/>
      <c r="AW5" s="1085"/>
      <c r="AX5" s="1085"/>
      <c r="AY5" s="1086"/>
    </row>
    <row r="6" spans="1:51" ht="18.75" thickBot="1" x14ac:dyDescent="0.3">
      <c r="A6" s="1049" t="s">
        <v>21</v>
      </c>
      <c r="B6" s="1050"/>
      <c r="C6" s="1050"/>
      <c r="D6" s="1051"/>
      <c r="E6" s="1306" t="s">
        <v>645</v>
      </c>
      <c r="F6" s="1306"/>
      <c r="G6" s="1306"/>
      <c r="H6" s="1306"/>
      <c r="I6" s="1306"/>
      <c r="J6" s="1306"/>
      <c r="K6" s="1306"/>
      <c r="L6" s="1306"/>
      <c r="M6" s="1306"/>
      <c r="N6" s="1306"/>
      <c r="O6" s="1306"/>
      <c r="P6" s="1306"/>
      <c r="Q6" s="1306"/>
      <c r="R6" s="1307"/>
      <c r="S6" s="1307"/>
      <c r="T6" s="1307"/>
      <c r="U6" s="1307"/>
      <c r="V6" s="1307"/>
      <c r="W6" s="1307"/>
      <c r="X6" s="1307"/>
      <c r="Y6" s="1307"/>
      <c r="Z6" s="1307"/>
      <c r="AA6" s="1307"/>
      <c r="AB6" s="1307"/>
      <c r="AC6" s="1307"/>
      <c r="AD6" s="1307"/>
      <c r="AE6" s="1307"/>
      <c r="AF6" s="1307"/>
      <c r="AG6" s="1307"/>
      <c r="AH6" s="1307"/>
      <c r="AI6" s="1307"/>
      <c r="AJ6" s="1307"/>
      <c r="AK6" s="1307"/>
      <c r="AL6" s="1307"/>
      <c r="AM6" s="1307"/>
      <c r="AN6" s="1307"/>
      <c r="AO6" s="1307"/>
      <c r="AP6" s="1307"/>
      <c r="AQ6" s="1307"/>
      <c r="AR6" s="1307"/>
      <c r="AS6" s="1307"/>
      <c r="AT6" s="1307"/>
      <c r="AU6" s="1307"/>
      <c r="AV6" s="1307"/>
      <c r="AW6" s="1307"/>
      <c r="AX6" s="1307"/>
      <c r="AY6" s="1308"/>
    </row>
    <row r="7" spans="1:51" ht="18.75" thickBot="1" x14ac:dyDescent="0.3">
      <c r="A7" s="1052"/>
      <c r="B7" s="1053"/>
      <c r="C7" s="1053"/>
      <c r="D7" s="1053"/>
      <c r="E7" s="1053"/>
      <c r="F7" s="1053"/>
      <c r="G7" s="1054"/>
      <c r="H7" s="1054"/>
      <c r="I7" s="1054"/>
      <c r="J7" s="1054"/>
      <c r="K7" s="1054"/>
      <c r="L7" s="1054"/>
      <c r="M7" s="1054"/>
      <c r="N7" s="1054"/>
      <c r="O7" s="1054"/>
      <c r="P7" s="1054"/>
      <c r="Q7" s="1054"/>
      <c r="R7" s="1054"/>
      <c r="S7" s="1054"/>
      <c r="T7" s="1054"/>
      <c r="U7" s="1054"/>
      <c r="V7" s="1054"/>
      <c r="W7" s="1054"/>
      <c r="X7" s="1054"/>
      <c r="Y7" s="1054"/>
      <c r="Z7" s="1054"/>
      <c r="AA7" s="1054"/>
      <c r="AB7" s="1054"/>
      <c r="AC7" s="1054"/>
      <c r="AD7" s="1054"/>
      <c r="AE7" s="1054"/>
      <c r="AF7" s="1054"/>
      <c r="AG7" s="1054"/>
      <c r="AH7" s="1054"/>
      <c r="AI7" s="1054"/>
      <c r="AJ7" s="1054"/>
      <c r="AK7" s="1054"/>
      <c r="AL7" s="1054"/>
      <c r="AM7" s="1054"/>
      <c r="AN7" s="1054"/>
      <c r="AO7" s="1054"/>
      <c r="AP7" s="1054"/>
      <c r="AQ7" s="1054"/>
      <c r="AR7" s="1054"/>
      <c r="AS7" s="1054"/>
      <c r="AT7" s="1054"/>
      <c r="AU7" s="1054"/>
      <c r="AV7" s="1054"/>
      <c r="AW7" s="1054"/>
      <c r="AX7" s="1054"/>
      <c r="AY7" s="1055"/>
    </row>
    <row r="8" spans="1:51" ht="15.75" thickBot="1" x14ac:dyDescent="0.3">
      <c r="A8" s="1056" t="s">
        <v>97</v>
      </c>
      <c r="B8" s="1057"/>
      <c r="C8" s="1057"/>
      <c r="D8" s="1057"/>
      <c r="E8" s="1057"/>
      <c r="F8" s="1058"/>
      <c r="G8" s="1309" t="s">
        <v>103</v>
      </c>
      <c r="H8" s="1309"/>
      <c r="I8" s="1309"/>
      <c r="J8" s="1309"/>
      <c r="K8" s="1309"/>
      <c r="L8" s="1309"/>
      <c r="M8" s="1309"/>
      <c r="N8" s="1309"/>
      <c r="O8" s="1309"/>
      <c r="P8" s="1309"/>
      <c r="Q8" s="1309"/>
      <c r="R8" s="1309"/>
      <c r="S8" s="1310"/>
      <c r="T8" s="1311" t="s">
        <v>104</v>
      </c>
      <c r="U8" s="1309"/>
      <c r="V8" s="1309"/>
      <c r="W8" s="1309"/>
      <c r="X8" s="1309"/>
      <c r="Y8" s="1309"/>
      <c r="Z8" s="1309"/>
      <c r="AA8" s="1309"/>
      <c r="AB8" s="1309"/>
      <c r="AC8" s="1309"/>
      <c r="AD8" s="1309"/>
      <c r="AE8" s="1309"/>
      <c r="AF8" s="1310"/>
      <c r="AG8" s="1060" t="s">
        <v>105</v>
      </c>
      <c r="AH8" s="1061"/>
      <c r="AI8" s="1061"/>
      <c r="AJ8" s="1061"/>
      <c r="AK8" s="1061"/>
      <c r="AL8" s="1062" t="s">
        <v>111</v>
      </c>
      <c r="AM8" s="1063"/>
      <c r="AN8" s="1064" t="s">
        <v>395</v>
      </c>
      <c r="AO8" s="1059"/>
      <c r="AP8" s="1059"/>
      <c r="AQ8" s="1059"/>
      <c r="AR8" s="1059"/>
      <c r="AS8" s="1059"/>
      <c r="AT8" s="1059"/>
      <c r="AU8" s="1059"/>
      <c r="AV8" s="1059"/>
      <c r="AW8" s="1059"/>
      <c r="AX8" s="1065"/>
      <c r="AY8" s="1066" t="s">
        <v>123</v>
      </c>
    </row>
    <row r="9" spans="1:51" ht="62.25" customHeight="1" x14ac:dyDescent="0.25">
      <c r="A9" s="232" t="s">
        <v>98</v>
      </c>
      <c r="B9" s="233" t="s">
        <v>99</v>
      </c>
      <c r="C9" s="234" t="s">
        <v>100</v>
      </c>
      <c r="D9" s="235" t="s">
        <v>101</v>
      </c>
      <c r="E9" s="236" t="s">
        <v>538</v>
      </c>
      <c r="F9" s="236" t="s">
        <v>102</v>
      </c>
      <c r="G9" s="237" t="s">
        <v>6</v>
      </c>
      <c r="H9" s="237" t="s">
        <v>7</v>
      </c>
      <c r="I9" s="238" t="s">
        <v>8</v>
      </c>
      <c r="J9" s="237" t="s">
        <v>9</v>
      </c>
      <c r="K9" s="264" t="s">
        <v>10</v>
      </c>
      <c r="L9" s="237" t="s">
        <v>11</v>
      </c>
      <c r="M9" s="237" t="s">
        <v>12</v>
      </c>
      <c r="N9" s="237" t="s">
        <v>13</v>
      </c>
      <c r="O9" s="237" t="s">
        <v>14</v>
      </c>
      <c r="P9" s="237" t="s">
        <v>15</v>
      </c>
      <c r="Q9" s="237" t="s">
        <v>16</v>
      </c>
      <c r="R9" s="237" t="s">
        <v>17</v>
      </c>
      <c r="S9" s="638" t="s">
        <v>66</v>
      </c>
      <c r="T9" s="237" t="s">
        <v>6</v>
      </c>
      <c r="U9" s="237" t="s">
        <v>7</v>
      </c>
      <c r="V9" s="237" t="s">
        <v>8</v>
      </c>
      <c r="W9" s="237" t="s">
        <v>9</v>
      </c>
      <c r="X9" s="237" t="s">
        <v>10</v>
      </c>
      <c r="Y9" s="237" t="s">
        <v>11</v>
      </c>
      <c r="Z9" s="237" t="s">
        <v>12</v>
      </c>
      <c r="AA9" s="237" t="s">
        <v>13</v>
      </c>
      <c r="AB9" s="237" t="s">
        <v>14</v>
      </c>
      <c r="AC9" s="237" t="s">
        <v>15</v>
      </c>
      <c r="AD9" s="237" t="s">
        <v>16</v>
      </c>
      <c r="AE9" s="239" t="s">
        <v>17</v>
      </c>
      <c r="AF9" s="239" t="s">
        <v>67</v>
      </c>
      <c r="AG9" s="240" t="s">
        <v>106</v>
      </c>
      <c r="AH9" s="239" t="s">
        <v>107</v>
      </c>
      <c r="AI9" s="239" t="s">
        <v>108</v>
      </c>
      <c r="AJ9" s="239" t="s">
        <v>109</v>
      </c>
      <c r="AK9" s="239" t="s">
        <v>110</v>
      </c>
      <c r="AL9" s="239" t="s">
        <v>112</v>
      </c>
      <c r="AM9" s="239" t="s">
        <v>113</v>
      </c>
      <c r="AN9" s="241" t="s">
        <v>114</v>
      </c>
      <c r="AO9" s="241" t="s">
        <v>115</v>
      </c>
      <c r="AP9" s="241" t="s">
        <v>116</v>
      </c>
      <c r="AQ9" s="241" t="s">
        <v>117</v>
      </c>
      <c r="AR9" s="241" t="s">
        <v>118</v>
      </c>
      <c r="AS9" s="241" t="s">
        <v>119</v>
      </c>
      <c r="AT9" s="241" t="s">
        <v>120</v>
      </c>
      <c r="AU9" s="241" t="s">
        <v>121</v>
      </c>
      <c r="AV9" s="241" t="s">
        <v>504</v>
      </c>
      <c r="AW9" s="241" t="s">
        <v>396</v>
      </c>
      <c r="AX9" s="242" t="s">
        <v>122</v>
      </c>
      <c r="AY9" s="1067"/>
    </row>
    <row r="10" spans="1:51" ht="15" customHeight="1" x14ac:dyDescent="0.25">
      <c r="A10" s="1312">
        <v>1</v>
      </c>
      <c r="B10" s="1312" t="s">
        <v>384</v>
      </c>
      <c r="C10" s="1313" t="s">
        <v>505</v>
      </c>
      <c r="D10" s="1408" t="s">
        <v>41</v>
      </c>
      <c r="E10" s="1314"/>
      <c r="F10" s="1315"/>
      <c r="G10" s="1315"/>
      <c r="H10" s="1314">
        <f t="shared" ref="H10:I10" si="0">1/20</f>
        <v>0.05</v>
      </c>
      <c r="I10" s="1314">
        <f t="shared" si="0"/>
        <v>0.05</v>
      </c>
      <c r="J10" s="1314"/>
      <c r="K10" s="1314"/>
      <c r="L10" s="1314"/>
      <c r="M10" s="1316"/>
      <c r="N10" s="1317"/>
      <c r="O10" s="1317"/>
      <c r="P10" s="1317"/>
      <c r="Q10" s="1316"/>
      <c r="R10" s="1314"/>
      <c r="S10" s="1318"/>
      <c r="T10" s="1318"/>
      <c r="U10" s="1319">
        <f>0.173/20</f>
        <v>8.6499999999999997E-3</v>
      </c>
      <c r="V10" s="1319">
        <f>0.25/20</f>
        <v>1.2500000000000001E-2</v>
      </c>
      <c r="W10" s="1320"/>
      <c r="X10" s="1319"/>
      <c r="Y10" s="1319"/>
      <c r="Z10" s="1319"/>
      <c r="AA10" s="1320"/>
      <c r="AB10" s="1320"/>
      <c r="AC10" s="1321"/>
      <c r="AD10" s="1322"/>
      <c r="AE10" s="1314"/>
      <c r="AF10" s="1323" t="s">
        <v>587</v>
      </c>
      <c r="AG10" s="1403" t="s">
        <v>459</v>
      </c>
      <c r="AH10" s="1312" t="s">
        <v>588</v>
      </c>
      <c r="AI10" s="1323" t="s">
        <v>589</v>
      </c>
      <c r="AJ10" s="1312" t="s">
        <v>590</v>
      </c>
      <c r="AK10" s="1312" t="s">
        <v>440</v>
      </c>
      <c r="AL10" s="1312">
        <v>2</v>
      </c>
      <c r="AM10" s="1312" t="s">
        <v>71</v>
      </c>
      <c r="AN10" s="1324">
        <f>SUM(AO10:AP15)</f>
        <v>572688.47608787473</v>
      </c>
      <c r="AO10" s="1324">
        <v>263234.03206688963</v>
      </c>
      <c r="AP10" s="1324">
        <v>309454.44402098504</v>
      </c>
      <c r="AQ10" s="1312" t="s">
        <v>71</v>
      </c>
      <c r="AR10" s="1312" t="s">
        <v>71</v>
      </c>
      <c r="AS10" s="1312" t="s">
        <v>71</v>
      </c>
      <c r="AT10" s="1312" t="s">
        <v>71</v>
      </c>
      <c r="AU10" s="1312" t="s">
        <v>71</v>
      </c>
      <c r="AV10" s="1312" t="s">
        <v>71</v>
      </c>
      <c r="AW10" s="1312" t="s">
        <v>71</v>
      </c>
      <c r="AX10" s="1312" t="s">
        <v>71</v>
      </c>
      <c r="AY10" s="1404"/>
    </row>
    <row r="11" spans="1:51" ht="18" customHeight="1" x14ac:dyDescent="0.25">
      <c r="A11" s="1312"/>
      <c r="B11" s="1312"/>
      <c r="C11" s="1313"/>
      <c r="D11" s="1409" t="s">
        <v>3</v>
      </c>
      <c r="E11" s="1316"/>
      <c r="F11" s="1316"/>
      <c r="G11" s="1315"/>
      <c r="H11" s="1314">
        <v>343254739.32095021</v>
      </c>
      <c r="I11" s="1314">
        <v>541548595.60578704</v>
      </c>
      <c r="J11" s="1314"/>
      <c r="K11" s="1314"/>
      <c r="L11" s="1316"/>
      <c r="M11" s="1316"/>
      <c r="N11" s="1317"/>
      <c r="O11" s="1317"/>
      <c r="P11" s="1317"/>
      <c r="Q11" s="1316"/>
      <c r="R11" s="1316"/>
      <c r="S11" s="1325"/>
      <c r="T11" s="1325"/>
      <c r="U11" s="1326">
        <v>343254739.32095021</v>
      </c>
      <c r="V11" s="1326">
        <v>541548595.60578704</v>
      </c>
      <c r="W11" s="1326"/>
      <c r="X11" s="1326"/>
      <c r="Y11" s="1325"/>
      <c r="Z11" s="1325"/>
      <c r="AA11" s="1325"/>
      <c r="AB11" s="1327"/>
      <c r="AC11" s="1328"/>
      <c r="AD11" s="1328"/>
      <c r="AE11" s="1316"/>
      <c r="AF11" s="1323"/>
      <c r="AG11" s="1403"/>
      <c r="AH11" s="1312"/>
      <c r="AI11" s="1329"/>
      <c r="AJ11" s="1312"/>
      <c r="AK11" s="1312"/>
      <c r="AL11" s="1312"/>
      <c r="AM11" s="1312"/>
      <c r="AN11" s="1324"/>
      <c r="AO11" s="1324"/>
      <c r="AP11" s="1324"/>
      <c r="AQ11" s="1312"/>
      <c r="AR11" s="1312"/>
      <c r="AS11" s="1312"/>
      <c r="AT11" s="1312"/>
      <c r="AU11" s="1312"/>
      <c r="AV11" s="1312"/>
      <c r="AW11" s="1312"/>
      <c r="AX11" s="1312"/>
      <c r="AY11" s="1404"/>
    </row>
    <row r="12" spans="1:51" ht="27" customHeight="1" x14ac:dyDescent="0.25">
      <c r="A12" s="1312"/>
      <c r="B12" s="1312"/>
      <c r="C12" s="1313"/>
      <c r="D12" s="1408" t="s">
        <v>42</v>
      </c>
      <c r="E12" s="1330"/>
      <c r="F12" s="1330"/>
      <c r="G12" s="1331"/>
      <c r="H12" s="1314">
        <v>0</v>
      </c>
      <c r="I12" s="1330">
        <v>0</v>
      </c>
      <c r="J12" s="1330"/>
      <c r="K12" s="1330"/>
      <c r="L12" s="1330"/>
      <c r="M12" s="1330"/>
      <c r="N12" s="1332"/>
      <c r="O12" s="1332"/>
      <c r="P12" s="1332"/>
      <c r="Q12" s="1330"/>
      <c r="R12" s="1330"/>
      <c r="S12" s="1333"/>
      <c r="T12" s="1333"/>
      <c r="U12" s="1334">
        <v>0</v>
      </c>
      <c r="V12" s="1334">
        <v>0</v>
      </c>
      <c r="W12" s="1334"/>
      <c r="X12" s="1334"/>
      <c r="Y12" s="1333"/>
      <c r="Z12" s="1333"/>
      <c r="AA12" s="1333"/>
      <c r="AB12" s="1333"/>
      <c r="AC12" s="1328"/>
      <c r="AD12" s="1328"/>
      <c r="AE12" s="1330"/>
      <c r="AF12" s="1323"/>
      <c r="AG12" s="1403"/>
      <c r="AH12" s="1312"/>
      <c r="AI12" s="1329"/>
      <c r="AJ12" s="1312"/>
      <c r="AK12" s="1312"/>
      <c r="AL12" s="1312"/>
      <c r="AM12" s="1312"/>
      <c r="AN12" s="1324"/>
      <c r="AO12" s="1324"/>
      <c r="AP12" s="1324"/>
      <c r="AQ12" s="1312"/>
      <c r="AR12" s="1312"/>
      <c r="AS12" s="1312"/>
      <c r="AT12" s="1312"/>
      <c r="AU12" s="1312"/>
      <c r="AV12" s="1312"/>
      <c r="AW12" s="1312"/>
      <c r="AX12" s="1312"/>
      <c r="AY12" s="1404"/>
    </row>
    <row r="13" spans="1:51" ht="27" customHeight="1" x14ac:dyDescent="0.25">
      <c r="A13" s="1312"/>
      <c r="B13" s="1312"/>
      <c r="C13" s="1313"/>
      <c r="D13" s="1409" t="s">
        <v>4</v>
      </c>
      <c r="E13" s="1330"/>
      <c r="F13" s="1330"/>
      <c r="G13" s="1331"/>
      <c r="H13" s="1314">
        <v>0</v>
      </c>
      <c r="I13" s="1330">
        <v>0</v>
      </c>
      <c r="J13" s="1330"/>
      <c r="K13" s="1330"/>
      <c r="L13" s="1330"/>
      <c r="M13" s="1330"/>
      <c r="N13" s="1332"/>
      <c r="O13" s="1332"/>
      <c r="P13" s="1332"/>
      <c r="Q13" s="1330"/>
      <c r="R13" s="1330"/>
      <c r="S13" s="1333"/>
      <c r="T13" s="1333"/>
      <c r="U13" s="1334">
        <v>0</v>
      </c>
      <c r="V13" s="1334">
        <v>0</v>
      </c>
      <c r="W13" s="1334"/>
      <c r="X13" s="1334"/>
      <c r="Y13" s="1333"/>
      <c r="Z13" s="1333"/>
      <c r="AA13" s="1333"/>
      <c r="AB13" s="1333"/>
      <c r="AC13" s="1328"/>
      <c r="AD13" s="1328"/>
      <c r="AE13" s="1330"/>
      <c r="AF13" s="1323"/>
      <c r="AG13" s="1403"/>
      <c r="AH13" s="1312"/>
      <c r="AI13" s="1329"/>
      <c r="AJ13" s="1312"/>
      <c r="AK13" s="1312"/>
      <c r="AL13" s="1312"/>
      <c r="AM13" s="1312"/>
      <c r="AN13" s="1324"/>
      <c r="AO13" s="1324"/>
      <c r="AP13" s="1324"/>
      <c r="AQ13" s="1312"/>
      <c r="AR13" s="1312"/>
      <c r="AS13" s="1312"/>
      <c r="AT13" s="1312"/>
      <c r="AU13" s="1312"/>
      <c r="AV13" s="1312"/>
      <c r="AW13" s="1312"/>
      <c r="AX13" s="1312"/>
      <c r="AY13" s="1404"/>
    </row>
    <row r="14" spans="1:51" ht="27" customHeight="1" x14ac:dyDescent="0.25">
      <c r="A14" s="1312"/>
      <c r="B14" s="1312"/>
      <c r="C14" s="1313"/>
      <c r="D14" s="1408" t="s">
        <v>43</v>
      </c>
      <c r="E14" s="1330"/>
      <c r="F14" s="1330"/>
      <c r="G14" s="1331"/>
      <c r="H14" s="1314">
        <v>0.05</v>
      </c>
      <c r="I14" s="1330">
        <v>0.05</v>
      </c>
      <c r="J14" s="1330"/>
      <c r="K14" s="1330"/>
      <c r="L14" s="1330"/>
      <c r="M14" s="1330"/>
      <c r="N14" s="1332"/>
      <c r="O14" s="1332"/>
      <c r="P14" s="1332"/>
      <c r="Q14" s="1330"/>
      <c r="R14" s="1330"/>
      <c r="S14" s="1333"/>
      <c r="T14" s="1333"/>
      <c r="U14" s="1335">
        <f>U10+U12</f>
        <v>8.6499999999999997E-3</v>
      </c>
      <c r="V14" s="1335">
        <f>V10+V12</f>
        <v>1.2500000000000001E-2</v>
      </c>
      <c r="W14" s="1334"/>
      <c r="X14" s="1334"/>
      <c r="Y14" s="1333"/>
      <c r="Z14" s="1333"/>
      <c r="AA14" s="1333"/>
      <c r="AB14" s="1333"/>
      <c r="AC14" s="1328"/>
      <c r="AD14" s="1328"/>
      <c r="AE14" s="1330"/>
      <c r="AF14" s="1323"/>
      <c r="AG14" s="1403"/>
      <c r="AH14" s="1312"/>
      <c r="AI14" s="1329"/>
      <c r="AJ14" s="1312"/>
      <c r="AK14" s="1312"/>
      <c r="AL14" s="1312"/>
      <c r="AM14" s="1312"/>
      <c r="AN14" s="1324"/>
      <c r="AO14" s="1324"/>
      <c r="AP14" s="1324"/>
      <c r="AQ14" s="1312"/>
      <c r="AR14" s="1312"/>
      <c r="AS14" s="1312"/>
      <c r="AT14" s="1312"/>
      <c r="AU14" s="1312"/>
      <c r="AV14" s="1312"/>
      <c r="AW14" s="1312"/>
      <c r="AX14" s="1312"/>
      <c r="AY14" s="1404"/>
    </row>
    <row r="15" spans="1:51" ht="27.75" customHeight="1" x14ac:dyDescent="0.25">
      <c r="A15" s="1312"/>
      <c r="B15" s="1312"/>
      <c r="C15" s="1313"/>
      <c r="D15" s="1409" t="s">
        <v>32</v>
      </c>
      <c r="E15" s="1336"/>
      <c r="F15" s="1336"/>
      <c r="G15" s="1315"/>
      <c r="H15" s="1314">
        <f t="shared" ref="H15:I15" si="1">H11</f>
        <v>343254739.32095021</v>
      </c>
      <c r="I15" s="1314">
        <f t="shared" si="1"/>
        <v>541548595.60578704</v>
      </c>
      <c r="J15" s="1314"/>
      <c r="K15" s="1314"/>
      <c r="L15" s="1316"/>
      <c r="M15" s="1330"/>
      <c r="N15" s="1332"/>
      <c r="O15" s="1332"/>
      <c r="P15" s="1332"/>
      <c r="Q15" s="1330"/>
      <c r="R15" s="1336"/>
      <c r="S15" s="1316"/>
      <c r="T15" s="1316"/>
      <c r="U15" s="1314">
        <f t="shared" ref="U15:V15" si="2">U11</f>
        <v>343254739.32095021</v>
      </c>
      <c r="V15" s="1334">
        <f t="shared" si="2"/>
        <v>541548595.60578704</v>
      </c>
      <c r="W15" s="1314"/>
      <c r="X15" s="1314"/>
      <c r="Y15" s="1316"/>
      <c r="Z15" s="1316"/>
      <c r="AA15" s="1316"/>
      <c r="AB15" s="1337"/>
      <c r="AC15" s="1322"/>
      <c r="AD15" s="1322"/>
      <c r="AE15" s="1336"/>
      <c r="AF15" s="1323"/>
      <c r="AG15" s="1403"/>
      <c r="AH15" s="1312"/>
      <c r="AI15" s="1329"/>
      <c r="AJ15" s="1312"/>
      <c r="AK15" s="1312"/>
      <c r="AL15" s="1312"/>
      <c r="AM15" s="1312"/>
      <c r="AN15" s="1324"/>
      <c r="AO15" s="1324"/>
      <c r="AP15" s="1324"/>
      <c r="AQ15" s="1312"/>
      <c r="AR15" s="1312"/>
      <c r="AS15" s="1312"/>
      <c r="AT15" s="1312"/>
      <c r="AU15" s="1312"/>
      <c r="AV15" s="1312"/>
      <c r="AW15" s="1312"/>
      <c r="AX15" s="1312"/>
      <c r="AY15" s="1404"/>
    </row>
    <row r="16" spans="1:51" ht="15" customHeight="1" x14ac:dyDescent="0.25">
      <c r="A16" s="1312"/>
      <c r="B16" s="1312"/>
      <c r="C16" s="1313" t="s">
        <v>506</v>
      </c>
      <c r="D16" s="1408" t="s">
        <v>41</v>
      </c>
      <c r="E16" s="1314"/>
      <c r="F16" s="1315"/>
      <c r="G16" s="1315"/>
      <c r="H16" s="1314">
        <f t="shared" ref="H16:I16" si="3">1/20</f>
        <v>0.05</v>
      </c>
      <c r="I16" s="1314">
        <f t="shared" si="3"/>
        <v>0.05</v>
      </c>
      <c r="J16" s="1314"/>
      <c r="K16" s="1314"/>
      <c r="L16" s="1314"/>
      <c r="M16" s="1316"/>
      <c r="N16" s="1317"/>
      <c r="O16" s="1317"/>
      <c r="P16" s="1317"/>
      <c r="Q16" s="1316"/>
      <c r="R16" s="1314"/>
      <c r="S16" s="1318"/>
      <c r="T16" s="1318"/>
      <c r="U16" s="1319">
        <f>0.173/20</f>
        <v>8.6499999999999997E-3</v>
      </c>
      <c r="V16" s="1319">
        <f>0.25/20</f>
        <v>1.2500000000000001E-2</v>
      </c>
      <c r="W16" s="1320"/>
      <c r="X16" s="1319"/>
      <c r="Y16" s="1319"/>
      <c r="Z16" s="1319"/>
      <c r="AA16" s="1320"/>
      <c r="AB16" s="1320"/>
      <c r="AC16" s="1338"/>
      <c r="AD16" s="1322"/>
      <c r="AE16" s="1314"/>
      <c r="AF16" s="1323" t="s">
        <v>591</v>
      </c>
      <c r="AG16" s="1403" t="s">
        <v>448</v>
      </c>
      <c r="AH16" s="1312" t="s">
        <v>542</v>
      </c>
      <c r="AI16" s="1312" t="s">
        <v>592</v>
      </c>
      <c r="AJ16" s="1312" t="s">
        <v>590</v>
      </c>
      <c r="AK16" s="1312" t="s">
        <v>440</v>
      </c>
      <c r="AL16" s="1312" t="s">
        <v>543</v>
      </c>
      <c r="AM16" s="1312" t="s">
        <v>71</v>
      </c>
      <c r="AN16" s="1324">
        <f t="shared" ref="AN16" si="4">SUM(AO16:AP21)</f>
        <v>165988.76468156587</v>
      </c>
      <c r="AO16" s="1324">
        <v>78808.815264660632</v>
      </c>
      <c r="AP16" s="1324">
        <v>87179.949416905234</v>
      </c>
      <c r="AQ16" s="1312" t="s">
        <v>71</v>
      </c>
      <c r="AR16" s="1312" t="s">
        <v>71</v>
      </c>
      <c r="AS16" s="1312" t="s">
        <v>71</v>
      </c>
      <c r="AT16" s="1312" t="s">
        <v>71</v>
      </c>
      <c r="AU16" s="1312" t="s">
        <v>71</v>
      </c>
      <c r="AV16" s="1312" t="s">
        <v>71</v>
      </c>
      <c r="AW16" s="1312" t="s">
        <v>71</v>
      </c>
      <c r="AX16" s="1312" t="s">
        <v>71</v>
      </c>
      <c r="AY16" s="1404"/>
    </row>
    <row r="17" spans="1:51" ht="18" customHeight="1" x14ac:dyDescent="0.25">
      <c r="A17" s="1312"/>
      <c r="B17" s="1312"/>
      <c r="C17" s="1313"/>
      <c r="D17" s="1409" t="s">
        <v>3</v>
      </c>
      <c r="E17" s="1316"/>
      <c r="F17" s="1316"/>
      <c r="G17" s="1315"/>
      <c r="H17" s="1314">
        <v>220537584.23354864</v>
      </c>
      <c r="I17" s="1314">
        <v>321997754.93194836</v>
      </c>
      <c r="J17" s="1314"/>
      <c r="K17" s="1314"/>
      <c r="L17" s="1316"/>
      <c r="M17" s="1316"/>
      <c r="N17" s="1317"/>
      <c r="O17" s="1317"/>
      <c r="P17" s="1317"/>
      <c r="Q17" s="1316"/>
      <c r="R17" s="1316"/>
      <c r="S17" s="1325"/>
      <c r="T17" s="1325"/>
      <c r="U17" s="1326">
        <v>220537584.23354864</v>
      </c>
      <c r="V17" s="1326">
        <v>321997754.93194836</v>
      </c>
      <c r="W17" s="1326"/>
      <c r="X17" s="1326"/>
      <c r="Y17" s="1325"/>
      <c r="Z17" s="1325"/>
      <c r="AA17" s="1325"/>
      <c r="AB17" s="1327"/>
      <c r="AC17" s="1328"/>
      <c r="AD17" s="1328"/>
      <c r="AE17" s="1316"/>
      <c r="AF17" s="1323"/>
      <c r="AG17" s="1403"/>
      <c r="AH17" s="1312"/>
      <c r="AI17" s="1312"/>
      <c r="AJ17" s="1312"/>
      <c r="AK17" s="1312"/>
      <c r="AL17" s="1312"/>
      <c r="AM17" s="1312"/>
      <c r="AN17" s="1324"/>
      <c r="AO17" s="1324"/>
      <c r="AP17" s="1324"/>
      <c r="AQ17" s="1312"/>
      <c r="AR17" s="1312"/>
      <c r="AS17" s="1312"/>
      <c r="AT17" s="1312"/>
      <c r="AU17" s="1312"/>
      <c r="AV17" s="1312"/>
      <c r="AW17" s="1312"/>
      <c r="AX17" s="1312"/>
      <c r="AY17" s="1404"/>
    </row>
    <row r="18" spans="1:51" ht="27" customHeight="1" x14ac:dyDescent="0.25">
      <c r="A18" s="1312"/>
      <c r="B18" s="1312"/>
      <c r="C18" s="1313"/>
      <c r="D18" s="1408" t="s">
        <v>42</v>
      </c>
      <c r="E18" s="1330"/>
      <c r="F18" s="1330"/>
      <c r="G18" s="1331"/>
      <c r="H18" s="1314">
        <v>0</v>
      </c>
      <c r="I18" s="1330">
        <v>0</v>
      </c>
      <c r="J18" s="1330"/>
      <c r="K18" s="1330"/>
      <c r="L18" s="1330"/>
      <c r="M18" s="1330"/>
      <c r="N18" s="1332"/>
      <c r="O18" s="1332"/>
      <c r="P18" s="1332"/>
      <c r="Q18" s="1330"/>
      <c r="R18" s="1330"/>
      <c r="S18" s="1333"/>
      <c r="T18" s="1333"/>
      <c r="U18" s="1334">
        <v>0</v>
      </c>
      <c r="V18" s="1334">
        <v>0</v>
      </c>
      <c r="W18" s="1334"/>
      <c r="X18" s="1334"/>
      <c r="Y18" s="1333"/>
      <c r="Z18" s="1333"/>
      <c r="AA18" s="1333"/>
      <c r="AB18" s="1333"/>
      <c r="AC18" s="1328"/>
      <c r="AD18" s="1328"/>
      <c r="AE18" s="1330"/>
      <c r="AF18" s="1323"/>
      <c r="AG18" s="1403"/>
      <c r="AH18" s="1312"/>
      <c r="AI18" s="1312"/>
      <c r="AJ18" s="1312"/>
      <c r="AK18" s="1312"/>
      <c r="AL18" s="1312"/>
      <c r="AM18" s="1312"/>
      <c r="AN18" s="1324"/>
      <c r="AO18" s="1324"/>
      <c r="AP18" s="1324"/>
      <c r="AQ18" s="1312"/>
      <c r="AR18" s="1312"/>
      <c r="AS18" s="1312"/>
      <c r="AT18" s="1312"/>
      <c r="AU18" s="1312"/>
      <c r="AV18" s="1312"/>
      <c r="AW18" s="1312"/>
      <c r="AX18" s="1312"/>
      <c r="AY18" s="1404"/>
    </row>
    <row r="19" spans="1:51" ht="27" customHeight="1" x14ac:dyDescent="0.25">
      <c r="A19" s="1312"/>
      <c r="B19" s="1312"/>
      <c r="C19" s="1313"/>
      <c r="D19" s="1409" t="s">
        <v>4</v>
      </c>
      <c r="E19" s="1330"/>
      <c r="F19" s="1330"/>
      <c r="G19" s="1331"/>
      <c r="H19" s="1314">
        <v>0</v>
      </c>
      <c r="I19" s="1330">
        <v>0</v>
      </c>
      <c r="J19" s="1330"/>
      <c r="K19" s="1330"/>
      <c r="L19" s="1330"/>
      <c r="M19" s="1330"/>
      <c r="N19" s="1332"/>
      <c r="O19" s="1332"/>
      <c r="P19" s="1332"/>
      <c r="Q19" s="1330"/>
      <c r="R19" s="1330"/>
      <c r="S19" s="1333"/>
      <c r="T19" s="1333"/>
      <c r="U19" s="1334">
        <v>0</v>
      </c>
      <c r="V19" s="1334">
        <v>0</v>
      </c>
      <c r="W19" s="1334"/>
      <c r="X19" s="1334"/>
      <c r="Y19" s="1333"/>
      <c r="Z19" s="1333"/>
      <c r="AA19" s="1333"/>
      <c r="AB19" s="1333"/>
      <c r="AC19" s="1328"/>
      <c r="AD19" s="1328"/>
      <c r="AE19" s="1330"/>
      <c r="AF19" s="1323"/>
      <c r="AG19" s="1403"/>
      <c r="AH19" s="1312"/>
      <c r="AI19" s="1312"/>
      <c r="AJ19" s="1312"/>
      <c r="AK19" s="1312"/>
      <c r="AL19" s="1312"/>
      <c r="AM19" s="1312"/>
      <c r="AN19" s="1324"/>
      <c r="AO19" s="1324"/>
      <c r="AP19" s="1324"/>
      <c r="AQ19" s="1312"/>
      <c r="AR19" s="1312"/>
      <c r="AS19" s="1312"/>
      <c r="AT19" s="1312"/>
      <c r="AU19" s="1312"/>
      <c r="AV19" s="1312"/>
      <c r="AW19" s="1312"/>
      <c r="AX19" s="1312"/>
      <c r="AY19" s="1404"/>
    </row>
    <row r="20" spans="1:51" ht="27" customHeight="1" x14ac:dyDescent="0.25">
      <c r="A20" s="1312"/>
      <c r="B20" s="1312"/>
      <c r="C20" s="1313"/>
      <c r="D20" s="1408" t="s">
        <v>43</v>
      </c>
      <c r="E20" s="1330"/>
      <c r="F20" s="1330"/>
      <c r="G20" s="1331"/>
      <c r="H20" s="1314">
        <v>0.05</v>
      </c>
      <c r="I20" s="1330">
        <v>0.05</v>
      </c>
      <c r="J20" s="1330"/>
      <c r="K20" s="1330"/>
      <c r="L20" s="1330"/>
      <c r="M20" s="1330"/>
      <c r="N20" s="1332"/>
      <c r="O20" s="1332"/>
      <c r="P20" s="1332"/>
      <c r="Q20" s="1330"/>
      <c r="R20" s="1330"/>
      <c r="S20" s="1333"/>
      <c r="T20" s="1333"/>
      <c r="U20" s="1335">
        <f>U16+U18</f>
        <v>8.6499999999999997E-3</v>
      </c>
      <c r="V20" s="1335">
        <f>V16+V18</f>
        <v>1.2500000000000001E-2</v>
      </c>
      <c r="W20" s="1334"/>
      <c r="X20" s="1334"/>
      <c r="Y20" s="1333"/>
      <c r="Z20" s="1333"/>
      <c r="AA20" s="1333"/>
      <c r="AB20" s="1333"/>
      <c r="AC20" s="1328"/>
      <c r="AD20" s="1328"/>
      <c r="AE20" s="1330"/>
      <c r="AF20" s="1323"/>
      <c r="AG20" s="1403"/>
      <c r="AH20" s="1312"/>
      <c r="AI20" s="1312"/>
      <c r="AJ20" s="1312"/>
      <c r="AK20" s="1312"/>
      <c r="AL20" s="1312"/>
      <c r="AM20" s="1312"/>
      <c r="AN20" s="1324"/>
      <c r="AO20" s="1324"/>
      <c r="AP20" s="1324"/>
      <c r="AQ20" s="1312"/>
      <c r="AR20" s="1312"/>
      <c r="AS20" s="1312"/>
      <c r="AT20" s="1312"/>
      <c r="AU20" s="1312"/>
      <c r="AV20" s="1312"/>
      <c r="AW20" s="1312"/>
      <c r="AX20" s="1312"/>
      <c r="AY20" s="1404"/>
    </row>
    <row r="21" spans="1:51" ht="27.75" customHeight="1" x14ac:dyDescent="0.25">
      <c r="A21" s="1312"/>
      <c r="B21" s="1312"/>
      <c r="C21" s="1313"/>
      <c r="D21" s="1409" t="s">
        <v>32</v>
      </c>
      <c r="E21" s="1336"/>
      <c r="F21" s="1336"/>
      <c r="G21" s="1315"/>
      <c r="H21" s="1314">
        <f t="shared" ref="H21:I21" si="5">H17</f>
        <v>220537584.23354864</v>
      </c>
      <c r="I21" s="1314">
        <f t="shared" si="5"/>
        <v>321997754.93194836</v>
      </c>
      <c r="J21" s="1314"/>
      <c r="K21" s="1314"/>
      <c r="L21" s="1316"/>
      <c r="M21" s="1330"/>
      <c r="N21" s="1332"/>
      <c r="O21" s="1332"/>
      <c r="P21" s="1332"/>
      <c r="Q21" s="1330"/>
      <c r="R21" s="1336"/>
      <c r="S21" s="1316"/>
      <c r="T21" s="1316"/>
      <c r="U21" s="1314">
        <f t="shared" ref="U21:V21" si="6">U17</f>
        <v>220537584.23354864</v>
      </c>
      <c r="V21" s="1334">
        <f t="shared" si="6"/>
        <v>321997754.93194836</v>
      </c>
      <c r="W21" s="1314"/>
      <c r="X21" s="1314"/>
      <c r="Y21" s="1316"/>
      <c r="Z21" s="1316"/>
      <c r="AA21" s="1316"/>
      <c r="AB21" s="1337"/>
      <c r="AC21" s="1322"/>
      <c r="AD21" s="1322"/>
      <c r="AE21" s="1336"/>
      <c r="AF21" s="1323"/>
      <c r="AG21" s="1403"/>
      <c r="AH21" s="1312"/>
      <c r="AI21" s="1312"/>
      <c r="AJ21" s="1312"/>
      <c r="AK21" s="1312"/>
      <c r="AL21" s="1312"/>
      <c r="AM21" s="1312"/>
      <c r="AN21" s="1324"/>
      <c r="AO21" s="1324"/>
      <c r="AP21" s="1324"/>
      <c r="AQ21" s="1312"/>
      <c r="AR21" s="1312"/>
      <c r="AS21" s="1312"/>
      <c r="AT21" s="1312"/>
      <c r="AU21" s="1312"/>
      <c r="AV21" s="1312"/>
      <c r="AW21" s="1312"/>
      <c r="AX21" s="1312"/>
      <c r="AY21" s="1404"/>
    </row>
    <row r="22" spans="1:51" ht="15" customHeight="1" x14ac:dyDescent="0.25">
      <c r="A22" s="1312"/>
      <c r="B22" s="1312"/>
      <c r="C22" s="1313" t="s">
        <v>507</v>
      </c>
      <c r="D22" s="1408" t="s">
        <v>41</v>
      </c>
      <c r="E22" s="1314"/>
      <c r="F22" s="1315"/>
      <c r="G22" s="1315"/>
      <c r="H22" s="1314">
        <f t="shared" ref="H22:I22" si="7">1/20</f>
        <v>0.05</v>
      </c>
      <c r="I22" s="1314">
        <f t="shared" si="7"/>
        <v>0.05</v>
      </c>
      <c r="J22" s="1314"/>
      <c r="K22" s="1314"/>
      <c r="L22" s="1316"/>
      <c r="M22" s="1316"/>
      <c r="N22" s="1317"/>
      <c r="O22" s="1317"/>
      <c r="P22" s="1317"/>
      <c r="Q22" s="1316"/>
      <c r="R22" s="1314"/>
      <c r="S22" s="1318"/>
      <c r="T22" s="1318"/>
      <c r="U22" s="1319">
        <f>0.173/20</f>
        <v>8.6499999999999997E-3</v>
      </c>
      <c r="V22" s="1319">
        <f>0.25/20</f>
        <v>1.2500000000000001E-2</v>
      </c>
      <c r="W22" s="1320"/>
      <c r="X22" s="1319"/>
      <c r="Y22" s="1319"/>
      <c r="Z22" s="1319"/>
      <c r="AA22" s="1320"/>
      <c r="AB22" s="1320"/>
      <c r="AC22" s="1338"/>
      <c r="AD22" s="1322"/>
      <c r="AE22" s="1314"/>
      <c r="AF22" s="1323" t="s">
        <v>593</v>
      </c>
      <c r="AG22" s="1403" t="s">
        <v>456</v>
      </c>
      <c r="AH22" s="1312" t="s">
        <v>594</v>
      </c>
      <c r="AI22" s="1312" t="s">
        <v>595</v>
      </c>
      <c r="AJ22" s="1312" t="s">
        <v>590</v>
      </c>
      <c r="AK22" s="1312" t="s">
        <v>440</v>
      </c>
      <c r="AL22" s="1312">
        <v>5</v>
      </c>
      <c r="AM22" s="1312" t="s">
        <v>71</v>
      </c>
      <c r="AN22" s="1324">
        <f t="shared" ref="AN22" si="8">SUM(AO22:AP27)</f>
        <v>109609.02124859404</v>
      </c>
      <c r="AO22" s="1324">
        <v>54594.43436465002</v>
      </c>
      <c r="AP22" s="1324">
        <v>55014.586883944015</v>
      </c>
      <c r="AQ22" s="1312" t="s">
        <v>71</v>
      </c>
      <c r="AR22" s="1312" t="s">
        <v>71</v>
      </c>
      <c r="AS22" s="1312" t="s">
        <v>71</v>
      </c>
      <c r="AT22" s="1312" t="s">
        <v>71</v>
      </c>
      <c r="AU22" s="1312" t="s">
        <v>71</v>
      </c>
      <c r="AV22" s="1312" t="s">
        <v>71</v>
      </c>
      <c r="AW22" s="1312" t="s">
        <v>71</v>
      </c>
      <c r="AX22" s="1312" t="s">
        <v>71</v>
      </c>
      <c r="AY22" s="1404"/>
    </row>
    <row r="23" spans="1:51" ht="18" customHeight="1" x14ac:dyDescent="0.25">
      <c r="A23" s="1312"/>
      <c r="B23" s="1312"/>
      <c r="C23" s="1313"/>
      <c r="D23" s="1409" t="s">
        <v>3</v>
      </c>
      <c r="E23" s="1316"/>
      <c r="F23" s="1316"/>
      <c r="G23" s="1315"/>
      <c r="H23" s="1314">
        <v>22000297.808750674</v>
      </c>
      <c r="I23" s="1314">
        <v>35681397.932426117</v>
      </c>
      <c r="J23" s="1314"/>
      <c r="K23" s="1314"/>
      <c r="L23" s="1316"/>
      <c r="M23" s="1316"/>
      <c r="N23" s="1317"/>
      <c r="O23" s="1317"/>
      <c r="P23" s="1317"/>
      <c r="Q23" s="1316"/>
      <c r="R23" s="1316"/>
      <c r="S23" s="1325"/>
      <c r="T23" s="1325"/>
      <c r="U23" s="1326">
        <v>22000297.808750674</v>
      </c>
      <c r="V23" s="1405">
        <v>35681397.932426117</v>
      </c>
      <c r="W23" s="1326"/>
      <c r="X23" s="1326"/>
      <c r="Y23" s="1325"/>
      <c r="Z23" s="1325"/>
      <c r="AA23" s="1325"/>
      <c r="AB23" s="1327"/>
      <c r="AC23" s="1328"/>
      <c r="AD23" s="1328"/>
      <c r="AE23" s="1316"/>
      <c r="AF23" s="1323"/>
      <c r="AG23" s="1403"/>
      <c r="AH23" s="1312"/>
      <c r="AI23" s="1312"/>
      <c r="AJ23" s="1312"/>
      <c r="AK23" s="1312"/>
      <c r="AL23" s="1312"/>
      <c r="AM23" s="1312"/>
      <c r="AN23" s="1324"/>
      <c r="AO23" s="1324"/>
      <c r="AP23" s="1324"/>
      <c r="AQ23" s="1312"/>
      <c r="AR23" s="1312"/>
      <c r="AS23" s="1312"/>
      <c r="AT23" s="1312"/>
      <c r="AU23" s="1312"/>
      <c r="AV23" s="1312"/>
      <c r="AW23" s="1312"/>
      <c r="AX23" s="1312"/>
      <c r="AY23" s="1404"/>
    </row>
    <row r="24" spans="1:51" ht="27" customHeight="1" x14ac:dyDescent="0.25">
      <c r="A24" s="1312"/>
      <c r="B24" s="1312"/>
      <c r="C24" s="1313"/>
      <c r="D24" s="1408" t="s">
        <v>42</v>
      </c>
      <c r="E24" s="1330"/>
      <c r="F24" s="1330"/>
      <c r="G24" s="1331"/>
      <c r="H24" s="1314">
        <v>0</v>
      </c>
      <c r="I24" s="1330">
        <v>0</v>
      </c>
      <c r="J24" s="1330"/>
      <c r="K24" s="1330"/>
      <c r="L24" s="1330"/>
      <c r="M24" s="1330"/>
      <c r="N24" s="1332"/>
      <c r="O24" s="1332"/>
      <c r="P24" s="1332"/>
      <c r="Q24" s="1330"/>
      <c r="R24" s="1330"/>
      <c r="S24" s="1333"/>
      <c r="T24" s="1333"/>
      <c r="U24" s="1334">
        <v>0</v>
      </c>
      <c r="V24" s="1334">
        <v>0</v>
      </c>
      <c r="W24" s="1334"/>
      <c r="X24" s="1334"/>
      <c r="Y24" s="1333"/>
      <c r="Z24" s="1333"/>
      <c r="AA24" s="1333"/>
      <c r="AB24" s="1333"/>
      <c r="AC24" s="1328"/>
      <c r="AD24" s="1328"/>
      <c r="AE24" s="1330"/>
      <c r="AF24" s="1323"/>
      <c r="AG24" s="1403"/>
      <c r="AH24" s="1312"/>
      <c r="AI24" s="1312"/>
      <c r="AJ24" s="1312"/>
      <c r="AK24" s="1312"/>
      <c r="AL24" s="1312"/>
      <c r="AM24" s="1312"/>
      <c r="AN24" s="1324"/>
      <c r="AO24" s="1324"/>
      <c r="AP24" s="1324"/>
      <c r="AQ24" s="1312"/>
      <c r="AR24" s="1312"/>
      <c r="AS24" s="1312"/>
      <c r="AT24" s="1312"/>
      <c r="AU24" s="1312"/>
      <c r="AV24" s="1312"/>
      <c r="AW24" s="1312"/>
      <c r="AX24" s="1312"/>
      <c r="AY24" s="1404"/>
    </row>
    <row r="25" spans="1:51" ht="27" customHeight="1" x14ac:dyDescent="0.25">
      <c r="A25" s="1312"/>
      <c r="B25" s="1312"/>
      <c r="C25" s="1313"/>
      <c r="D25" s="1409" t="s">
        <v>4</v>
      </c>
      <c r="E25" s="1330"/>
      <c r="F25" s="1330"/>
      <c r="G25" s="1331"/>
      <c r="H25" s="1314">
        <v>0</v>
      </c>
      <c r="I25" s="1330">
        <v>0</v>
      </c>
      <c r="J25" s="1330"/>
      <c r="K25" s="1330"/>
      <c r="L25" s="1330"/>
      <c r="M25" s="1330"/>
      <c r="N25" s="1332"/>
      <c r="O25" s="1332"/>
      <c r="P25" s="1332"/>
      <c r="Q25" s="1330"/>
      <c r="R25" s="1330"/>
      <c r="S25" s="1333"/>
      <c r="T25" s="1333"/>
      <c r="U25" s="1334">
        <v>0</v>
      </c>
      <c r="V25" s="1334">
        <v>0</v>
      </c>
      <c r="W25" s="1334"/>
      <c r="X25" s="1334"/>
      <c r="Y25" s="1333"/>
      <c r="Z25" s="1333"/>
      <c r="AA25" s="1333"/>
      <c r="AB25" s="1333"/>
      <c r="AC25" s="1328"/>
      <c r="AD25" s="1328"/>
      <c r="AE25" s="1330"/>
      <c r="AF25" s="1323"/>
      <c r="AG25" s="1403"/>
      <c r="AH25" s="1312"/>
      <c r="AI25" s="1312"/>
      <c r="AJ25" s="1312"/>
      <c r="AK25" s="1312"/>
      <c r="AL25" s="1312"/>
      <c r="AM25" s="1312"/>
      <c r="AN25" s="1324"/>
      <c r="AO25" s="1324"/>
      <c r="AP25" s="1324"/>
      <c r="AQ25" s="1312"/>
      <c r="AR25" s="1312"/>
      <c r="AS25" s="1312"/>
      <c r="AT25" s="1312"/>
      <c r="AU25" s="1312"/>
      <c r="AV25" s="1312"/>
      <c r="AW25" s="1312"/>
      <c r="AX25" s="1312"/>
      <c r="AY25" s="1404"/>
    </row>
    <row r="26" spans="1:51" ht="27" customHeight="1" x14ac:dyDescent="0.25">
      <c r="A26" s="1312"/>
      <c r="B26" s="1312"/>
      <c r="C26" s="1313"/>
      <c r="D26" s="1408" t="s">
        <v>43</v>
      </c>
      <c r="E26" s="1330"/>
      <c r="F26" s="1330"/>
      <c r="G26" s="1331"/>
      <c r="H26" s="1314">
        <v>0.05</v>
      </c>
      <c r="I26" s="1330">
        <v>0.05</v>
      </c>
      <c r="J26" s="1330"/>
      <c r="K26" s="1330"/>
      <c r="L26" s="1330"/>
      <c r="M26" s="1330"/>
      <c r="N26" s="1332"/>
      <c r="O26" s="1332"/>
      <c r="P26" s="1332"/>
      <c r="Q26" s="1330"/>
      <c r="R26" s="1330"/>
      <c r="S26" s="1333"/>
      <c r="T26" s="1333"/>
      <c r="U26" s="1335">
        <f>U22+U24</f>
        <v>8.6499999999999997E-3</v>
      </c>
      <c r="V26" s="1335">
        <f>V22+V24</f>
        <v>1.2500000000000001E-2</v>
      </c>
      <c r="W26" s="1334"/>
      <c r="X26" s="1334"/>
      <c r="Y26" s="1333"/>
      <c r="Z26" s="1333"/>
      <c r="AA26" s="1333"/>
      <c r="AB26" s="1333"/>
      <c r="AC26" s="1328"/>
      <c r="AD26" s="1328"/>
      <c r="AE26" s="1330"/>
      <c r="AF26" s="1323"/>
      <c r="AG26" s="1403"/>
      <c r="AH26" s="1312"/>
      <c r="AI26" s="1312"/>
      <c r="AJ26" s="1312"/>
      <c r="AK26" s="1312"/>
      <c r="AL26" s="1312"/>
      <c r="AM26" s="1312"/>
      <c r="AN26" s="1324"/>
      <c r="AO26" s="1324"/>
      <c r="AP26" s="1324"/>
      <c r="AQ26" s="1312"/>
      <c r="AR26" s="1312"/>
      <c r="AS26" s="1312"/>
      <c r="AT26" s="1312"/>
      <c r="AU26" s="1312"/>
      <c r="AV26" s="1312"/>
      <c r="AW26" s="1312"/>
      <c r="AX26" s="1312"/>
      <c r="AY26" s="1404"/>
    </row>
    <row r="27" spans="1:51" ht="27.75" customHeight="1" x14ac:dyDescent="0.25">
      <c r="A27" s="1312"/>
      <c r="B27" s="1312"/>
      <c r="C27" s="1313"/>
      <c r="D27" s="1409" t="s">
        <v>32</v>
      </c>
      <c r="E27" s="1336"/>
      <c r="F27" s="1336"/>
      <c r="G27" s="1315"/>
      <c r="H27" s="1314">
        <f t="shared" ref="H27:I27" si="9">H23</f>
        <v>22000297.808750674</v>
      </c>
      <c r="I27" s="1314">
        <f t="shared" si="9"/>
        <v>35681397.932426117</v>
      </c>
      <c r="J27" s="1314"/>
      <c r="K27" s="1314"/>
      <c r="L27" s="1316"/>
      <c r="M27" s="1330"/>
      <c r="N27" s="1332"/>
      <c r="O27" s="1332"/>
      <c r="P27" s="1332"/>
      <c r="Q27" s="1330"/>
      <c r="R27" s="1336"/>
      <c r="S27" s="1316"/>
      <c r="T27" s="1316"/>
      <c r="U27" s="1314">
        <f t="shared" ref="U27:V27" si="10">U23</f>
        <v>22000297.808750674</v>
      </c>
      <c r="V27" s="1334">
        <f t="shared" si="10"/>
        <v>35681397.932426117</v>
      </c>
      <c r="W27" s="1314"/>
      <c r="X27" s="1314"/>
      <c r="Y27" s="1316"/>
      <c r="Z27" s="1316"/>
      <c r="AA27" s="1316"/>
      <c r="AB27" s="1337"/>
      <c r="AC27" s="1322"/>
      <c r="AD27" s="1322"/>
      <c r="AE27" s="1336"/>
      <c r="AF27" s="1323"/>
      <c r="AG27" s="1403"/>
      <c r="AH27" s="1312"/>
      <c r="AI27" s="1312"/>
      <c r="AJ27" s="1312"/>
      <c r="AK27" s="1312"/>
      <c r="AL27" s="1312"/>
      <c r="AM27" s="1312"/>
      <c r="AN27" s="1324"/>
      <c r="AO27" s="1324"/>
      <c r="AP27" s="1324"/>
      <c r="AQ27" s="1312"/>
      <c r="AR27" s="1312"/>
      <c r="AS27" s="1312"/>
      <c r="AT27" s="1312"/>
      <c r="AU27" s="1312"/>
      <c r="AV27" s="1312"/>
      <c r="AW27" s="1312"/>
      <c r="AX27" s="1312"/>
      <c r="AY27" s="1404"/>
    </row>
    <row r="28" spans="1:51" ht="15" customHeight="1" x14ac:dyDescent="0.25">
      <c r="A28" s="1312"/>
      <c r="B28" s="1312"/>
      <c r="C28" s="1313" t="s">
        <v>508</v>
      </c>
      <c r="D28" s="1408" t="s">
        <v>41</v>
      </c>
      <c r="E28" s="1314"/>
      <c r="F28" s="1315"/>
      <c r="G28" s="1315"/>
      <c r="H28" s="1314">
        <f t="shared" ref="H28:I28" si="11">1/20</f>
        <v>0.05</v>
      </c>
      <c r="I28" s="1314">
        <f t="shared" si="11"/>
        <v>0.05</v>
      </c>
      <c r="J28" s="1314"/>
      <c r="K28" s="1314"/>
      <c r="L28" s="1316"/>
      <c r="M28" s="1316"/>
      <c r="N28" s="1317"/>
      <c r="O28" s="1317"/>
      <c r="P28" s="1317"/>
      <c r="Q28" s="1316"/>
      <c r="R28" s="1314"/>
      <c r="S28" s="1318"/>
      <c r="T28" s="1318"/>
      <c r="U28" s="1319">
        <f>0.173/20</f>
        <v>8.6499999999999997E-3</v>
      </c>
      <c r="V28" s="1319">
        <f>0.25/20</f>
        <v>1.2500000000000001E-2</v>
      </c>
      <c r="W28" s="1320"/>
      <c r="X28" s="1319"/>
      <c r="Y28" s="1319"/>
      <c r="Z28" s="1319"/>
      <c r="AA28" s="1320"/>
      <c r="AB28" s="1320"/>
      <c r="AC28" s="1338"/>
      <c r="AD28" s="1322"/>
      <c r="AE28" s="1314"/>
      <c r="AF28" s="1323" t="s">
        <v>596</v>
      </c>
      <c r="AG28" s="1403" t="s">
        <v>455</v>
      </c>
      <c r="AH28" s="1312">
        <v>33</v>
      </c>
      <c r="AI28" s="1312" t="s">
        <v>597</v>
      </c>
      <c r="AJ28" s="1312" t="s">
        <v>590</v>
      </c>
      <c r="AK28" s="1312" t="s">
        <v>440</v>
      </c>
      <c r="AL28" s="1339" t="s">
        <v>598</v>
      </c>
      <c r="AM28" s="1312" t="s">
        <v>71</v>
      </c>
      <c r="AN28" s="1324">
        <f>SUM(AO28:AP33)</f>
        <v>413444.02500158263</v>
      </c>
      <c r="AO28" s="1324">
        <v>199878.05005252254</v>
      </c>
      <c r="AP28" s="1324">
        <v>213565.9749490601</v>
      </c>
      <c r="AQ28" s="1312" t="s">
        <v>71</v>
      </c>
      <c r="AR28" s="1312" t="s">
        <v>71</v>
      </c>
      <c r="AS28" s="1312" t="s">
        <v>71</v>
      </c>
      <c r="AT28" s="1312" t="s">
        <v>71</v>
      </c>
      <c r="AU28" s="1312" t="s">
        <v>71</v>
      </c>
      <c r="AV28" s="1312" t="s">
        <v>71</v>
      </c>
      <c r="AW28" s="1312" t="s">
        <v>71</v>
      </c>
      <c r="AX28" s="1312" t="s">
        <v>71</v>
      </c>
      <c r="AY28" s="1404"/>
    </row>
    <row r="29" spans="1:51" ht="18" customHeight="1" x14ac:dyDescent="0.25">
      <c r="A29" s="1312"/>
      <c r="B29" s="1312"/>
      <c r="C29" s="1313"/>
      <c r="D29" s="1409" t="s">
        <v>3</v>
      </c>
      <c r="E29" s="1316"/>
      <c r="F29" s="1316"/>
      <c r="G29" s="1315"/>
      <c r="H29" s="1314">
        <v>0</v>
      </c>
      <c r="I29" s="1314">
        <v>47166803.650124244</v>
      </c>
      <c r="J29" s="1314"/>
      <c r="K29" s="1314"/>
      <c r="L29" s="1316"/>
      <c r="M29" s="1316"/>
      <c r="N29" s="1317"/>
      <c r="O29" s="1317"/>
      <c r="P29" s="1317"/>
      <c r="Q29" s="1316"/>
      <c r="R29" s="1316"/>
      <c r="S29" s="1325"/>
      <c r="T29" s="1325"/>
      <c r="U29" s="1326">
        <v>0</v>
      </c>
      <c r="V29" s="1405">
        <v>47166803.650124244</v>
      </c>
      <c r="W29" s="1326"/>
      <c r="X29" s="1326"/>
      <c r="Y29" s="1325"/>
      <c r="Z29" s="1325"/>
      <c r="AA29" s="1325"/>
      <c r="AB29" s="1327"/>
      <c r="AC29" s="1328"/>
      <c r="AD29" s="1328"/>
      <c r="AE29" s="1316"/>
      <c r="AF29" s="1323"/>
      <c r="AG29" s="1403"/>
      <c r="AH29" s="1312"/>
      <c r="AI29" s="1312"/>
      <c r="AJ29" s="1312"/>
      <c r="AK29" s="1312"/>
      <c r="AL29" s="1339"/>
      <c r="AM29" s="1312"/>
      <c r="AN29" s="1324"/>
      <c r="AO29" s="1324"/>
      <c r="AP29" s="1324"/>
      <c r="AQ29" s="1312"/>
      <c r="AR29" s="1312"/>
      <c r="AS29" s="1312"/>
      <c r="AT29" s="1312"/>
      <c r="AU29" s="1312"/>
      <c r="AV29" s="1312"/>
      <c r="AW29" s="1312"/>
      <c r="AX29" s="1312"/>
      <c r="AY29" s="1404"/>
    </row>
    <row r="30" spans="1:51" ht="27" customHeight="1" x14ac:dyDescent="0.25">
      <c r="A30" s="1312"/>
      <c r="B30" s="1312"/>
      <c r="C30" s="1313"/>
      <c r="D30" s="1408" t="s">
        <v>42</v>
      </c>
      <c r="E30" s="1330"/>
      <c r="F30" s="1330"/>
      <c r="G30" s="1331"/>
      <c r="H30" s="1314">
        <v>0</v>
      </c>
      <c r="I30" s="1330">
        <v>0</v>
      </c>
      <c r="J30" s="1330"/>
      <c r="K30" s="1330"/>
      <c r="L30" s="1330"/>
      <c r="M30" s="1330"/>
      <c r="N30" s="1332"/>
      <c r="O30" s="1332"/>
      <c r="P30" s="1332"/>
      <c r="Q30" s="1330"/>
      <c r="R30" s="1330"/>
      <c r="S30" s="1333"/>
      <c r="T30" s="1333"/>
      <c r="U30" s="1334">
        <v>0</v>
      </c>
      <c r="V30" s="1334">
        <v>0</v>
      </c>
      <c r="W30" s="1334"/>
      <c r="X30" s="1334"/>
      <c r="Y30" s="1333"/>
      <c r="Z30" s="1333"/>
      <c r="AA30" s="1333"/>
      <c r="AB30" s="1333"/>
      <c r="AC30" s="1328"/>
      <c r="AD30" s="1328"/>
      <c r="AE30" s="1330"/>
      <c r="AF30" s="1323"/>
      <c r="AG30" s="1403"/>
      <c r="AH30" s="1312"/>
      <c r="AI30" s="1312"/>
      <c r="AJ30" s="1312"/>
      <c r="AK30" s="1312"/>
      <c r="AL30" s="1339"/>
      <c r="AM30" s="1312"/>
      <c r="AN30" s="1324"/>
      <c r="AO30" s="1324"/>
      <c r="AP30" s="1324"/>
      <c r="AQ30" s="1312"/>
      <c r="AR30" s="1312"/>
      <c r="AS30" s="1312"/>
      <c r="AT30" s="1312"/>
      <c r="AU30" s="1312"/>
      <c r="AV30" s="1312"/>
      <c r="AW30" s="1312"/>
      <c r="AX30" s="1312"/>
      <c r="AY30" s="1404"/>
    </row>
    <row r="31" spans="1:51" ht="27" customHeight="1" x14ac:dyDescent="0.25">
      <c r="A31" s="1312"/>
      <c r="B31" s="1312"/>
      <c r="C31" s="1313"/>
      <c r="D31" s="1409" t="s">
        <v>4</v>
      </c>
      <c r="E31" s="1330"/>
      <c r="F31" s="1330"/>
      <c r="G31" s="1331"/>
      <c r="H31" s="1314">
        <v>0</v>
      </c>
      <c r="I31" s="1330">
        <v>0</v>
      </c>
      <c r="J31" s="1330"/>
      <c r="K31" s="1330"/>
      <c r="L31" s="1330"/>
      <c r="M31" s="1330"/>
      <c r="N31" s="1332"/>
      <c r="O31" s="1332"/>
      <c r="P31" s="1332"/>
      <c r="Q31" s="1330"/>
      <c r="R31" s="1330"/>
      <c r="S31" s="1333"/>
      <c r="T31" s="1333"/>
      <c r="U31" s="1334">
        <v>0</v>
      </c>
      <c r="V31" s="1334">
        <v>0</v>
      </c>
      <c r="W31" s="1334"/>
      <c r="X31" s="1334"/>
      <c r="Y31" s="1333"/>
      <c r="Z31" s="1333"/>
      <c r="AA31" s="1333"/>
      <c r="AB31" s="1333"/>
      <c r="AC31" s="1328"/>
      <c r="AD31" s="1328"/>
      <c r="AE31" s="1330"/>
      <c r="AF31" s="1323"/>
      <c r="AG31" s="1403"/>
      <c r="AH31" s="1312"/>
      <c r="AI31" s="1312"/>
      <c r="AJ31" s="1312"/>
      <c r="AK31" s="1312"/>
      <c r="AL31" s="1339"/>
      <c r="AM31" s="1312"/>
      <c r="AN31" s="1324"/>
      <c r="AO31" s="1324"/>
      <c r="AP31" s="1324"/>
      <c r="AQ31" s="1312"/>
      <c r="AR31" s="1312"/>
      <c r="AS31" s="1312"/>
      <c r="AT31" s="1312"/>
      <c r="AU31" s="1312"/>
      <c r="AV31" s="1312"/>
      <c r="AW31" s="1312"/>
      <c r="AX31" s="1312"/>
      <c r="AY31" s="1404"/>
    </row>
    <row r="32" spans="1:51" ht="27" customHeight="1" x14ac:dyDescent="0.25">
      <c r="A32" s="1312"/>
      <c r="B32" s="1312"/>
      <c r="C32" s="1313"/>
      <c r="D32" s="1408" t="s">
        <v>43</v>
      </c>
      <c r="E32" s="1330"/>
      <c r="F32" s="1330"/>
      <c r="G32" s="1331"/>
      <c r="H32" s="1314">
        <v>0.05</v>
      </c>
      <c r="I32" s="1330">
        <v>0.05</v>
      </c>
      <c r="J32" s="1330"/>
      <c r="K32" s="1330"/>
      <c r="L32" s="1330"/>
      <c r="M32" s="1330"/>
      <c r="N32" s="1332"/>
      <c r="O32" s="1332"/>
      <c r="P32" s="1332"/>
      <c r="Q32" s="1330"/>
      <c r="R32" s="1330"/>
      <c r="S32" s="1333"/>
      <c r="T32" s="1333"/>
      <c r="U32" s="1335">
        <f>U28+U30</f>
        <v>8.6499999999999997E-3</v>
      </c>
      <c r="V32" s="1335">
        <f>V28+V30</f>
        <v>1.2500000000000001E-2</v>
      </c>
      <c r="W32" s="1334"/>
      <c r="X32" s="1334"/>
      <c r="Y32" s="1333"/>
      <c r="Z32" s="1333"/>
      <c r="AA32" s="1333"/>
      <c r="AB32" s="1333"/>
      <c r="AC32" s="1328"/>
      <c r="AD32" s="1328"/>
      <c r="AE32" s="1330"/>
      <c r="AF32" s="1323"/>
      <c r="AG32" s="1403"/>
      <c r="AH32" s="1312"/>
      <c r="AI32" s="1312"/>
      <c r="AJ32" s="1312"/>
      <c r="AK32" s="1312"/>
      <c r="AL32" s="1339"/>
      <c r="AM32" s="1312"/>
      <c r="AN32" s="1324"/>
      <c r="AO32" s="1324"/>
      <c r="AP32" s="1324"/>
      <c r="AQ32" s="1312"/>
      <c r="AR32" s="1312"/>
      <c r="AS32" s="1312"/>
      <c r="AT32" s="1312"/>
      <c r="AU32" s="1312"/>
      <c r="AV32" s="1312"/>
      <c r="AW32" s="1312"/>
      <c r="AX32" s="1312"/>
      <c r="AY32" s="1404"/>
    </row>
    <row r="33" spans="1:51" ht="27.75" customHeight="1" x14ac:dyDescent="0.25">
      <c r="A33" s="1312"/>
      <c r="B33" s="1312"/>
      <c r="C33" s="1313"/>
      <c r="D33" s="1409" t="s">
        <v>32</v>
      </c>
      <c r="E33" s="1336"/>
      <c r="F33" s="1336"/>
      <c r="G33" s="1315"/>
      <c r="H33" s="1314">
        <f t="shared" ref="H33:I33" si="12">H29</f>
        <v>0</v>
      </c>
      <c r="I33" s="1314">
        <f t="shared" si="12"/>
        <v>47166803.650124244</v>
      </c>
      <c r="J33" s="1314"/>
      <c r="K33" s="1314"/>
      <c r="L33" s="1316"/>
      <c r="M33" s="1330"/>
      <c r="N33" s="1332"/>
      <c r="O33" s="1332"/>
      <c r="P33" s="1332"/>
      <c r="Q33" s="1330"/>
      <c r="R33" s="1336"/>
      <c r="S33" s="1316"/>
      <c r="T33" s="1316"/>
      <c r="U33" s="1314">
        <f t="shared" ref="U33:V33" si="13">U29</f>
        <v>0</v>
      </c>
      <c r="V33" s="1334">
        <f t="shared" si="13"/>
        <v>47166803.650124244</v>
      </c>
      <c r="W33" s="1314"/>
      <c r="X33" s="1314"/>
      <c r="Y33" s="1316"/>
      <c r="Z33" s="1316"/>
      <c r="AA33" s="1316"/>
      <c r="AB33" s="1337"/>
      <c r="AC33" s="1322"/>
      <c r="AD33" s="1322"/>
      <c r="AE33" s="1336"/>
      <c r="AF33" s="1323"/>
      <c r="AG33" s="1403"/>
      <c r="AH33" s="1312"/>
      <c r="AI33" s="1312"/>
      <c r="AJ33" s="1312"/>
      <c r="AK33" s="1312"/>
      <c r="AL33" s="1339"/>
      <c r="AM33" s="1312"/>
      <c r="AN33" s="1324"/>
      <c r="AO33" s="1324"/>
      <c r="AP33" s="1324"/>
      <c r="AQ33" s="1312"/>
      <c r="AR33" s="1312"/>
      <c r="AS33" s="1312"/>
      <c r="AT33" s="1312"/>
      <c r="AU33" s="1312"/>
      <c r="AV33" s="1312"/>
      <c r="AW33" s="1312"/>
      <c r="AX33" s="1312"/>
      <c r="AY33" s="1404"/>
    </row>
    <row r="34" spans="1:51" ht="15" customHeight="1" x14ac:dyDescent="0.25">
      <c r="A34" s="1312"/>
      <c r="B34" s="1312"/>
      <c r="C34" s="1313" t="s">
        <v>509</v>
      </c>
      <c r="D34" s="1408" t="s">
        <v>41</v>
      </c>
      <c r="E34" s="1314"/>
      <c r="F34" s="1315"/>
      <c r="G34" s="1315"/>
      <c r="H34" s="1314">
        <f t="shared" ref="H34:I34" si="14">1/20</f>
        <v>0.05</v>
      </c>
      <c r="I34" s="1314">
        <f t="shared" si="14"/>
        <v>0.05</v>
      </c>
      <c r="J34" s="1314"/>
      <c r="K34" s="1314"/>
      <c r="L34" s="1314"/>
      <c r="M34" s="1316"/>
      <c r="N34" s="1317"/>
      <c r="O34" s="1317"/>
      <c r="P34" s="1317"/>
      <c r="Q34" s="1316"/>
      <c r="R34" s="1314"/>
      <c r="S34" s="1318"/>
      <c r="T34" s="1318"/>
      <c r="U34" s="1319">
        <f>0.173/20</f>
        <v>8.6499999999999997E-3</v>
      </c>
      <c r="V34" s="1319">
        <f>0.25/20</f>
        <v>1.2500000000000001E-2</v>
      </c>
      <c r="W34" s="1320"/>
      <c r="X34" s="1319"/>
      <c r="Y34" s="1319"/>
      <c r="Z34" s="1319"/>
      <c r="AA34" s="1320"/>
      <c r="AB34" s="1320"/>
      <c r="AC34" s="1321"/>
      <c r="AD34" s="1322"/>
      <c r="AE34" s="1314"/>
      <c r="AF34" s="1323" t="s">
        <v>599</v>
      </c>
      <c r="AG34" s="1403" t="s">
        <v>460</v>
      </c>
      <c r="AH34" s="1312" t="s">
        <v>600</v>
      </c>
      <c r="AI34" s="1312" t="s">
        <v>601</v>
      </c>
      <c r="AJ34" s="1312" t="s">
        <v>590</v>
      </c>
      <c r="AK34" s="1312" t="s">
        <v>440</v>
      </c>
      <c r="AL34" s="1312" t="s">
        <v>602</v>
      </c>
      <c r="AM34" s="1312" t="s">
        <v>71</v>
      </c>
      <c r="AN34" s="1324">
        <f>SUM(AO34:AP39)</f>
        <v>383262.83175362134</v>
      </c>
      <c r="AO34" s="1324">
        <v>186552.99612035989</v>
      </c>
      <c r="AP34" s="1324">
        <v>196709.83563326148</v>
      </c>
      <c r="AQ34" s="1312" t="s">
        <v>71</v>
      </c>
      <c r="AR34" s="1312" t="s">
        <v>71</v>
      </c>
      <c r="AS34" s="1312" t="s">
        <v>71</v>
      </c>
      <c r="AT34" s="1312" t="s">
        <v>71</v>
      </c>
      <c r="AU34" s="1312" t="s">
        <v>71</v>
      </c>
      <c r="AV34" s="1312" t="s">
        <v>71</v>
      </c>
      <c r="AW34" s="1312" t="s">
        <v>71</v>
      </c>
      <c r="AX34" s="1312" t="s">
        <v>71</v>
      </c>
      <c r="AY34" s="1404"/>
    </row>
    <row r="35" spans="1:51" ht="18" customHeight="1" x14ac:dyDescent="0.25">
      <c r="A35" s="1312"/>
      <c r="B35" s="1312"/>
      <c r="C35" s="1313"/>
      <c r="D35" s="1409" t="s">
        <v>3</v>
      </c>
      <c r="E35" s="1316"/>
      <c r="F35" s="1316"/>
      <c r="G35" s="1315"/>
      <c r="H35" s="1314">
        <v>0</v>
      </c>
      <c r="I35" s="1314">
        <v>105986771.39465064</v>
      </c>
      <c r="J35" s="1314"/>
      <c r="K35" s="1314"/>
      <c r="L35" s="1316"/>
      <c r="M35" s="1316"/>
      <c r="N35" s="1317"/>
      <c r="O35" s="1317"/>
      <c r="P35" s="1317"/>
      <c r="Q35" s="1316"/>
      <c r="R35" s="1316"/>
      <c r="S35" s="1325"/>
      <c r="T35" s="1325"/>
      <c r="U35" s="1326">
        <v>0</v>
      </c>
      <c r="V35" s="1405">
        <v>105986771.39465064</v>
      </c>
      <c r="W35" s="1326"/>
      <c r="X35" s="1326"/>
      <c r="Y35" s="1325"/>
      <c r="Z35" s="1325"/>
      <c r="AA35" s="1325"/>
      <c r="AB35" s="1327"/>
      <c r="AC35" s="1328"/>
      <c r="AD35" s="1328"/>
      <c r="AE35" s="1316"/>
      <c r="AF35" s="1323"/>
      <c r="AG35" s="1403"/>
      <c r="AH35" s="1312"/>
      <c r="AI35" s="1312"/>
      <c r="AJ35" s="1312"/>
      <c r="AK35" s="1312"/>
      <c r="AL35" s="1312"/>
      <c r="AM35" s="1312"/>
      <c r="AN35" s="1324"/>
      <c r="AO35" s="1324"/>
      <c r="AP35" s="1324"/>
      <c r="AQ35" s="1312"/>
      <c r="AR35" s="1312"/>
      <c r="AS35" s="1312"/>
      <c r="AT35" s="1312"/>
      <c r="AU35" s="1312"/>
      <c r="AV35" s="1312"/>
      <c r="AW35" s="1312"/>
      <c r="AX35" s="1312"/>
      <c r="AY35" s="1404"/>
    </row>
    <row r="36" spans="1:51" ht="27" customHeight="1" x14ac:dyDescent="0.25">
      <c r="A36" s="1312"/>
      <c r="B36" s="1312"/>
      <c r="C36" s="1313"/>
      <c r="D36" s="1408" t="s">
        <v>42</v>
      </c>
      <c r="E36" s="1330"/>
      <c r="F36" s="1330"/>
      <c r="G36" s="1331"/>
      <c r="H36" s="1314">
        <v>0</v>
      </c>
      <c r="I36" s="1330">
        <v>0</v>
      </c>
      <c r="J36" s="1330"/>
      <c r="K36" s="1330"/>
      <c r="L36" s="1330"/>
      <c r="M36" s="1330"/>
      <c r="N36" s="1332"/>
      <c r="O36" s="1332"/>
      <c r="P36" s="1332"/>
      <c r="Q36" s="1330"/>
      <c r="R36" s="1330"/>
      <c r="S36" s="1333"/>
      <c r="T36" s="1333"/>
      <c r="U36" s="1334">
        <v>0</v>
      </c>
      <c r="V36" s="1334">
        <v>0</v>
      </c>
      <c r="W36" s="1334"/>
      <c r="X36" s="1334"/>
      <c r="Y36" s="1333"/>
      <c r="Z36" s="1333"/>
      <c r="AA36" s="1333"/>
      <c r="AB36" s="1333"/>
      <c r="AC36" s="1328"/>
      <c r="AD36" s="1328"/>
      <c r="AE36" s="1330"/>
      <c r="AF36" s="1323"/>
      <c r="AG36" s="1403"/>
      <c r="AH36" s="1312"/>
      <c r="AI36" s="1312"/>
      <c r="AJ36" s="1312"/>
      <c r="AK36" s="1312"/>
      <c r="AL36" s="1312"/>
      <c r="AM36" s="1312"/>
      <c r="AN36" s="1324"/>
      <c r="AO36" s="1324"/>
      <c r="AP36" s="1324"/>
      <c r="AQ36" s="1312"/>
      <c r="AR36" s="1312"/>
      <c r="AS36" s="1312"/>
      <c r="AT36" s="1312"/>
      <c r="AU36" s="1312"/>
      <c r="AV36" s="1312"/>
      <c r="AW36" s="1312"/>
      <c r="AX36" s="1312"/>
      <c r="AY36" s="1404"/>
    </row>
    <row r="37" spans="1:51" ht="27" customHeight="1" x14ac:dyDescent="0.25">
      <c r="A37" s="1312"/>
      <c r="B37" s="1312"/>
      <c r="C37" s="1313"/>
      <c r="D37" s="1409" t="s">
        <v>4</v>
      </c>
      <c r="E37" s="1330"/>
      <c r="F37" s="1330"/>
      <c r="G37" s="1331"/>
      <c r="H37" s="1314">
        <v>0</v>
      </c>
      <c r="I37" s="1330">
        <v>0</v>
      </c>
      <c r="J37" s="1330"/>
      <c r="K37" s="1330"/>
      <c r="L37" s="1330"/>
      <c r="M37" s="1330"/>
      <c r="N37" s="1332"/>
      <c r="O37" s="1332"/>
      <c r="P37" s="1332"/>
      <c r="Q37" s="1330"/>
      <c r="R37" s="1330"/>
      <c r="S37" s="1333"/>
      <c r="T37" s="1333"/>
      <c r="U37" s="1334">
        <v>0</v>
      </c>
      <c r="V37" s="1334">
        <v>0</v>
      </c>
      <c r="W37" s="1334"/>
      <c r="X37" s="1334"/>
      <c r="Y37" s="1333"/>
      <c r="Z37" s="1333"/>
      <c r="AA37" s="1333"/>
      <c r="AB37" s="1333"/>
      <c r="AC37" s="1328"/>
      <c r="AD37" s="1328"/>
      <c r="AE37" s="1330"/>
      <c r="AF37" s="1323"/>
      <c r="AG37" s="1403"/>
      <c r="AH37" s="1312"/>
      <c r="AI37" s="1312"/>
      <c r="AJ37" s="1312"/>
      <c r="AK37" s="1312"/>
      <c r="AL37" s="1312"/>
      <c r="AM37" s="1312"/>
      <c r="AN37" s="1324"/>
      <c r="AO37" s="1324"/>
      <c r="AP37" s="1324"/>
      <c r="AQ37" s="1312"/>
      <c r="AR37" s="1312"/>
      <c r="AS37" s="1312"/>
      <c r="AT37" s="1312"/>
      <c r="AU37" s="1312"/>
      <c r="AV37" s="1312"/>
      <c r="AW37" s="1312"/>
      <c r="AX37" s="1312"/>
      <c r="AY37" s="1404"/>
    </row>
    <row r="38" spans="1:51" ht="27" customHeight="1" x14ac:dyDescent="0.25">
      <c r="A38" s="1312"/>
      <c r="B38" s="1312"/>
      <c r="C38" s="1313"/>
      <c r="D38" s="1408" t="s">
        <v>43</v>
      </c>
      <c r="E38" s="1330"/>
      <c r="F38" s="1330"/>
      <c r="G38" s="1331"/>
      <c r="H38" s="1314">
        <v>0.05</v>
      </c>
      <c r="I38" s="1330">
        <v>0.05</v>
      </c>
      <c r="J38" s="1330"/>
      <c r="K38" s="1330"/>
      <c r="L38" s="1330"/>
      <c r="M38" s="1330"/>
      <c r="N38" s="1332"/>
      <c r="O38" s="1332"/>
      <c r="P38" s="1332"/>
      <c r="Q38" s="1330"/>
      <c r="R38" s="1330"/>
      <c r="S38" s="1333"/>
      <c r="T38" s="1333"/>
      <c r="U38" s="1335">
        <f>U34+U36</f>
        <v>8.6499999999999997E-3</v>
      </c>
      <c r="V38" s="1335">
        <f>V34+V36</f>
        <v>1.2500000000000001E-2</v>
      </c>
      <c r="W38" s="1334"/>
      <c r="X38" s="1334"/>
      <c r="Y38" s="1333"/>
      <c r="Z38" s="1333"/>
      <c r="AA38" s="1333"/>
      <c r="AB38" s="1333"/>
      <c r="AC38" s="1328"/>
      <c r="AD38" s="1328"/>
      <c r="AE38" s="1330"/>
      <c r="AF38" s="1323"/>
      <c r="AG38" s="1403"/>
      <c r="AH38" s="1312"/>
      <c r="AI38" s="1312"/>
      <c r="AJ38" s="1312"/>
      <c r="AK38" s="1312"/>
      <c r="AL38" s="1312"/>
      <c r="AM38" s="1312"/>
      <c r="AN38" s="1324"/>
      <c r="AO38" s="1324"/>
      <c r="AP38" s="1324"/>
      <c r="AQ38" s="1312"/>
      <c r="AR38" s="1312"/>
      <c r="AS38" s="1312"/>
      <c r="AT38" s="1312"/>
      <c r="AU38" s="1312"/>
      <c r="AV38" s="1312"/>
      <c r="AW38" s="1312"/>
      <c r="AX38" s="1312"/>
      <c r="AY38" s="1404"/>
    </row>
    <row r="39" spans="1:51" ht="27.75" customHeight="1" x14ac:dyDescent="0.25">
      <c r="A39" s="1312"/>
      <c r="B39" s="1312"/>
      <c r="C39" s="1313"/>
      <c r="D39" s="1409" t="s">
        <v>32</v>
      </c>
      <c r="E39" s="1336"/>
      <c r="F39" s="1336"/>
      <c r="G39" s="1315"/>
      <c r="H39" s="1314">
        <f t="shared" ref="H39:I39" si="15">H35</f>
        <v>0</v>
      </c>
      <c r="I39" s="1314">
        <f t="shared" si="15"/>
        <v>105986771.39465064</v>
      </c>
      <c r="J39" s="1314"/>
      <c r="K39" s="1314"/>
      <c r="L39" s="1316"/>
      <c r="M39" s="1330"/>
      <c r="N39" s="1332"/>
      <c r="O39" s="1332"/>
      <c r="P39" s="1332"/>
      <c r="Q39" s="1330"/>
      <c r="R39" s="1336"/>
      <c r="S39" s="1316"/>
      <c r="T39" s="1333"/>
      <c r="U39" s="1314">
        <f t="shared" ref="U39:V39" si="16">U35</f>
        <v>0</v>
      </c>
      <c r="V39" s="1334">
        <f t="shared" si="16"/>
        <v>105986771.39465064</v>
      </c>
      <c r="W39" s="1314"/>
      <c r="X39" s="1314"/>
      <c r="Y39" s="1316"/>
      <c r="Z39" s="1316"/>
      <c r="AA39" s="1316"/>
      <c r="AB39" s="1337"/>
      <c r="AC39" s="1322"/>
      <c r="AD39" s="1322"/>
      <c r="AE39" s="1336"/>
      <c r="AF39" s="1323"/>
      <c r="AG39" s="1403"/>
      <c r="AH39" s="1312"/>
      <c r="AI39" s="1312"/>
      <c r="AJ39" s="1312"/>
      <c r="AK39" s="1312"/>
      <c r="AL39" s="1312"/>
      <c r="AM39" s="1312"/>
      <c r="AN39" s="1324"/>
      <c r="AO39" s="1324"/>
      <c r="AP39" s="1324"/>
      <c r="AQ39" s="1312"/>
      <c r="AR39" s="1312"/>
      <c r="AS39" s="1312"/>
      <c r="AT39" s="1312"/>
      <c r="AU39" s="1312"/>
      <c r="AV39" s="1312"/>
      <c r="AW39" s="1312"/>
      <c r="AX39" s="1312"/>
      <c r="AY39" s="1404"/>
    </row>
    <row r="40" spans="1:51" ht="26.25" customHeight="1" x14ac:dyDescent="0.25">
      <c r="A40" s="1312"/>
      <c r="B40" s="1312"/>
      <c r="C40" s="1313" t="s">
        <v>510</v>
      </c>
      <c r="D40" s="1408" t="s">
        <v>41</v>
      </c>
      <c r="E40" s="1314"/>
      <c r="F40" s="1315"/>
      <c r="G40" s="1315"/>
      <c r="H40" s="1314">
        <f t="shared" ref="H40:I40" si="17">1/20</f>
        <v>0.05</v>
      </c>
      <c r="I40" s="1314">
        <f t="shared" si="17"/>
        <v>0.05</v>
      </c>
      <c r="J40" s="1314"/>
      <c r="K40" s="1314"/>
      <c r="L40" s="1316"/>
      <c r="M40" s="1316"/>
      <c r="N40" s="1317"/>
      <c r="O40" s="1317"/>
      <c r="P40" s="1317"/>
      <c r="Q40" s="1316"/>
      <c r="R40" s="1314"/>
      <c r="S40" s="1318"/>
      <c r="T40" s="1318"/>
      <c r="U40" s="1319">
        <f>0.173/20</f>
        <v>8.6499999999999997E-3</v>
      </c>
      <c r="V40" s="1319">
        <f>0.25/20</f>
        <v>1.2500000000000001E-2</v>
      </c>
      <c r="W40" s="1320"/>
      <c r="X40" s="1319"/>
      <c r="Y40" s="1319"/>
      <c r="Z40" s="1319"/>
      <c r="AA40" s="1320"/>
      <c r="AB40" s="1320"/>
      <c r="AC40" s="1321"/>
      <c r="AD40" s="1322"/>
      <c r="AE40" s="1314"/>
      <c r="AF40" s="1323" t="s">
        <v>603</v>
      </c>
      <c r="AG40" s="1403" t="s">
        <v>442</v>
      </c>
      <c r="AH40" s="1312" t="s">
        <v>604</v>
      </c>
      <c r="AI40" s="1312" t="s">
        <v>605</v>
      </c>
      <c r="AJ40" s="1312" t="s">
        <v>590</v>
      </c>
      <c r="AK40" s="1312" t="s">
        <v>440</v>
      </c>
      <c r="AL40" s="1312">
        <v>6</v>
      </c>
      <c r="AM40" s="1312" t="s">
        <v>71</v>
      </c>
      <c r="AN40" s="1324">
        <f>SUM(AO40:AP45)</f>
        <v>184230.94094892766</v>
      </c>
      <c r="AO40" s="1324">
        <v>89090.700476807586</v>
      </c>
      <c r="AP40" s="1324">
        <v>95140.240472120058</v>
      </c>
      <c r="AQ40" s="1312" t="s">
        <v>71</v>
      </c>
      <c r="AR40" s="1312" t="s">
        <v>71</v>
      </c>
      <c r="AS40" s="1312" t="s">
        <v>71</v>
      </c>
      <c r="AT40" s="1312" t="s">
        <v>71</v>
      </c>
      <c r="AU40" s="1312" t="s">
        <v>71</v>
      </c>
      <c r="AV40" s="1312" t="s">
        <v>71</v>
      </c>
      <c r="AW40" s="1312" t="s">
        <v>71</v>
      </c>
      <c r="AX40" s="1312" t="s">
        <v>71</v>
      </c>
      <c r="AY40" s="1404"/>
    </row>
    <row r="41" spans="1:51" ht="27.75" customHeight="1" x14ac:dyDescent="0.25">
      <c r="A41" s="1312"/>
      <c r="B41" s="1312"/>
      <c r="C41" s="1313"/>
      <c r="D41" s="1409" t="s">
        <v>3</v>
      </c>
      <c r="E41" s="1316"/>
      <c r="F41" s="1316"/>
      <c r="G41" s="1315"/>
      <c r="H41" s="1314">
        <v>0</v>
      </c>
      <c r="I41" s="1314">
        <v>16147718.047330547</v>
      </c>
      <c r="J41" s="1314"/>
      <c r="K41" s="1314"/>
      <c r="L41" s="1316"/>
      <c r="M41" s="1316"/>
      <c r="N41" s="1317"/>
      <c r="O41" s="1317"/>
      <c r="P41" s="1317"/>
      <c r="Q41" s="1316"/>
      <c r="R41" s="1316"/>
      <c r="S41" s="1325"/>
      <c r="T41" s="1325"/>
      <c r="U41" s="1326">
        <v>0</v>
      </c>
      <c r="V41" s="1405">
        <v>16147718.047330547</v>
      </c>
      <c r="W41" s="1326"/>
      <c r="X41" s="1326"/>
      <c r="Y41" s="1325"/>
      <c r="Z41" s="1325"/>
      <c r="AA41" s="1325"/>
      <c r="AB41" s="1327"/>
      <c r="AC41" s="1328"/>
      <c r="AD41" s="1328"/>
      <c r="AE41" s="1316"/>
      <c r="AF41" s="1323"/>
      <c r="AG41" s="1403"/>
      <c r="AH41" s="1312"/>
      <c r="AI41" s="1312"/>
      <c r="AJ41" s="1312"/>
      <c r="AK41" s="1312"/>
      <c r="AL41" s="1312"/>
      <c r="AM41" s="1312"/>
      <c r="AN41" s="1324"/>
      <c r="AO41" s="1324"/>
      <c r="AP41" s="1324"/>
      <c r="AQ41" s="1312"/>
      <c r="AR41" s="1312"/>
      <c r="AS41" s="1312"/>
      <c r="AT41" s="1312"/>
      <c r="AU41" s="1312"/>
      <c r="AV41" s="1312"/>
      <c r="AW41" s="1312"/>
      <c r="AX41" s="1312"/>
      <c r="AY41" s="1404"/>
    </row>
    <row r="42" spans="1:51" ht="27" customHeight="1" x14ac:dyDescent="0.25">
      <c r="A42" s="1312"/>
      <c r="B42" s="1312"/>
      <c r="C42" s="1313"/>
      <c r="D42" s="1408" t="s">
        <v>42</v>
      </c>
      <c r="E42" s="1330"/>
      <c r="F42" s="1330"/>
      <c r="G42" s="1331"/>
      <c r="H42" s="1314">
        <v>0</v>
      </c>
      <c r="I42" s="1330">
        <v>0</v>
      </c>
      <c r="J42" s="1330"/>
      <c r="K42" s="1330"/>
      <c r="L42" s="1330"/>
      <c r="M42" s="1330"/>
      <c r="N42" s="1332"/>
      <c r="O42" s="1332"/>
      <c r="P42" s="1332"/>
      <c r="Q42" s="1330"/>
      <c r="R42" s="1330"/>
      <c r="S42" s="1333"/>
      <c r="T42" s="1333"/>
      <c r="U42" s="1334">
        <v>0</v>
      </c>
      <c r="V42" s="1334">
        <v>0</v>
      </c>
      <c r="W42" s="1334"/>
      <c r="X42" s="1334"/>
      <c r="Y42" s="1333"/>
      <c r="Z42" s="1333"/>
      <c r="AA42" s="1333"/>
      <c r="AB42" s="1333"/>
      <c r="AC42" s="1328"/>
      <c r="AD42" s="1328"/>
      <c r="AE42" s="1330"/>
      <c r="AF42" s="1323"/>
      <c r="AG42" s="1403"/>
      <c r="AH42" s="1312"/>
      <c r="AI42" s="1312"/>
      <c r="AJ42" s="1312"/>
      <c r="AK42" s="1312"/>
      <c r="AL42" s="1312"/>
      <c r="AM42" s="1312"/>
      <c r="AN42" s="1324"/>
      <c r="AO42" s="1324"/>
      <c r="AP42" s="1324"/>
      <c r="AQ42" s="1312"/>
      <c r="AR42" s="1312"/>
      <c r="AS42" s="1312"/>
      <c r="AT42" s="1312"/>
      <c r="AU42" s="1312"/>
      <c r="AV42" s="1312"/>
      <c r="AW42" s="1312"/>
      <c r="AX42" s="1312"/>
      <c r="AY42" s="1404"/>
    </row>
    <row r="43" spans="1:51" ht="27" customHeight="1" x14ac:dyDescent="0.25">
      <c r="A43" s="1312"/>
      <c r="B43" s="1312"/>
      <c r="C43" s="1313"/>
      <c r="D43" s="1409" t="s">
        <v>4</v>
      </c>
      <c r="E43" s="1330"/>
      <c r="F43" s="1330"/>
      <c r="G43" s="1331"/>
      <c r="H43" s="1314">
        <v>0</v>
      </c>
      <c r="I43" s="1330">
        <v>0</v>
      </c>
      <c r="J43" s="1330"/>
      <c r="K43" s="1330"/>
      <c r="L43" s="1330"/>
      <c r="M43" s="1330"/>
      <c r="N43" s="1332"/>
      <c r="O43" s="1332"/>
      <c r="P43" s="1332"/>
      <c r="Q43" s="1330"/>
      <c r="R43" s="1330"/>
      <c r="S43" s="1333"/>
      <c r="T43" s="1333"/>
      <c r="U43" s="1334">
        <v>0</v>
      </c>
      <c r="V43" s="1334">
        <v>0</v>
      </c>
      <c r="W43" s="1334"/>
      <c r="X43" s="1334"/>
      <c r="Y43" s="1333"/>
      <c r="Z43" s="1333"/>
      <c r="AA43" s="1333"/>
      <c r="AB43" s="1333"/>
      <c r="AC43" s="1328"/>
      <c r="AD43" s="1328"/>
      <c r="AE43" s="1330"/>
      <c r="AF43" s="1323"/>
      <c r="AG43" s="1403"/>
      <c r="AH43" s="1312"/>
      <c r="AI43" s="1312"/>
      <c r="AJ43" s="1312"/>
      <c r="AK43" s="1312"/>
      <c r="AL43" s="1312"/>
      <c r="AM43" s="1312"/>
      <c r="AN43" s="1324"/>
      <c r="AO43" s="1324"/>
      <c r="AP43" s="1324"/>
      <c r="AQ43" s="1312"/>
      <c r="AR43" s="1312"/>
      <c r="AS43" s="1312"/>
      <c r="AT43" s="1312"/>
      <c r="AU43" s="1312"/>
      <c r="AV43" s="1312"/>
      <c r="AW43" s="1312"/>
      <c r="AX43" s="1312"/>
      <c r="AY43" s="1404"/>
    </row>
    <row r="44" spans="1:51" ht="27" customHeight="1" x14ac:dyDescent="0.25">
      <c r="A44" s="1312"/>
      <c r="B44" s="1312"/>
      <c r="C44" s="1313"/>
      <c r="D44" s="1408" t="s">
        <v>43</v>
      </c>
      <c r="E44" s="1330"/>
      <c r="F44" s="1330"/>
      <c r="G44" s="1331"/>
      <c r="H44" s="1314">
        <v>0.05</v>
      </c>
      <c r="I44" s="1330">
        <v>0.05</v>
      </c>
      <c r="J44" s="1330"/>
      <c r="K44" s="1330"/>
      <c r="L44" s="1330"/>
      <c r="M44" s="1330"/>
      <c r="N44" s="1332"/>
      <c r="O44" s="1332"/>
      <c r="P44" s="1332"/>
      <c r="Q44" s="1330"/>
      <c r="R44" s="1330"/>
      <c r="S44" s="1333"/>
      <c r="T44" s="1333"/>
      <c r="U44" s="1335">
        <f>U40+U42</f>
        <v>8.6499999999999997E-3</v>
      </c>
      <c r="V44" s="1335">
        <f>V40+V42</f>
        <v>1.2500000000000001E-2</v>
      </c>
      <c r="W44" s="1334"/>
      <c r="X44" s="1334"/>
      <c r="Y44" s="1333"/>
      <c r="Z44" s="1333"/>
      <c r="AA44" s="1333"/>
      <c r="AB44" s="1333"/>
      <c r="AC44" s="1328"/>
      <c r="AD44" s="1328"/>
      <c r="AE44" s="1330"/>
      <c r="AF44" s="1323"/>
      <c r="AG44" s="1403"/>
      <c r="AH44" s="1312"/>
      <c r="AI44" s="1312"/>
      <c r="AJ44" s="1312"/>
      <c r="AK44" s="1312"/>
      <c r="AL44" s="1312"/>
      <c r="AM44" s="1312"/>
      <c r="AN44" s="1324"/>
      <c r="AO44" s="1324"/>
      <c r="AP44" s="1324"/>
      <c r="AQ44" s="1312"/>
      <c r="AR44" s="1312"/>
      <c r="AS44" s="1312"/>
      <c r="AT44" s="1312"/>
      <c r="AU44" s="1312"/>
      <c r="AV44" s="1312"/>
      <c r="AW44" s="1312"/>
      <c r="AX44" s="1312"/>
      <c r="AY44" s="1404"/>
    </row>
    <row r="45" spans="1:51" ht="27.75" customHeight="1" x14ac:dyDescent="0.25">
      <c r="A45" s="1312"/>
      <c r="B45" s="1312"/>
      <c r="C45" s="1313"/>
      <c r="D45" s="1409" t="s">
        <v>32</v>
      </c>
      <c r="E45" s="1336"/>
      <c r="F45" s="1336"/>
      <c r="G45" s="1315"/>
      <c r="H45" s="1314">
        <f t="shared" ref="H45:I45" si="18">H41</f>
        <v>0</v>
      </c>
      <c r="I45" s="1314">
        <f t="shared" si="18"/>
        <v>16147718.047330547</v>
      </c>
      <c r="J45" s="1314"/>
      <c r="K45" s="1314"/>
      <c r="L45" s="1316"/>
      <c r="M45" s="1330"/>
      <c r="N45" s="1332"/>
      <c r="O45" s="1332"/>
      <c r="P45" s="1332"/>
      <c r="Q45" s="1330"/>
      <c r="R45" s="1336"/>
      <c r="S45" s="1316"/>
      <c r="T45" s="1316"/>
      <c r="U45" s="1314">
        <f t="shared" ref="U45:V45" si="19">U41</f>
        <v>0</v>
      </c>
      <c r="V45" s="1334">
        <f t="shared" si="19"/>
        <v>16147718.047330547</v>
      </c>
      <c r="W45" s="1314"/>
      <c r="X45" s="1314"/>
      <c r="Y45" s="1316"/>
      <c r="Z45" s="1316"/>
      <c r="AA45" s="1316"/>
      <c r="AB45" s="1337"/>
      <c r="AC45" s="1322"/>
      <c r="AD45" s="1322"/>
      <c r="AE45" s="1336"/>
      <c r="AF45" s="1323"/>
      <c r="AG45" s="1403"/>
      <c r="AH45" s="1312"/>
      <c r="AI45" s="1312"/>
      <c r="AJ45" s="1312"/>
      <c r="AK45" s="1312"/>
      <c r="AL45" s="1312"/>
      <c r="AM45" s="1312"/>
      <c r="AN45" s="1324"/>
      <c r="AO45" s="1324"/>
      <c r="AP45" s="1324"/>
      <c r="AQ45" s="1312"/>
      <c r="AR45" s="1312"/>
      <c r="AS45" s="1312"/>
      <c r="AT45" s="1312"/>
      <c r="AU45" s="1312"/>
      <c r="AV45" s="1312"/>
      <c r="AW45" s="1312"/>
      <c r="AX45" s="1312"/>
      <c r="AY45" s="1404"/>
    </row>
    <row r="46" spans="1:51" ht="15" customHeight="1" x14ac:dyDescent="0.25">
      <c r="A46" s="1312"/>
      <c r="B46" s="1312"/>
      <c r="C46" s="1313" t="s">
        <v>511</v>
      </c>
      <c r="D46" s="1408" t="s">
        <v>41</v>
      </c>
      <c r="E46" s="1314"/>
      <c r="F46" s="1315"/>
      <c r="G46" s="1315"/>
      <c r="H46" s="1314">
        <f t="shared" ref="H46:I46" si="20">1/20</f>
        <v>0.05</v>
      </c>
      <c r="I46" s="1314">
        <f t="shared" si="20"/>
        <v>0.05</v>
      </c>
      <c r="J46" s="1314"/>
      <c r="K46" s="1314"/>
      <c r="L46" s="1316"/>
      <c r="M46" s="1316"/>
      <c r="N46" s="1317"/>
      <c r="O46" s="1317"/>
      <c r="P46" s="1317"/>
      <c r="Q46" s="1316"/>
      <c r="R46" s="1314"/>
      <c r="S46" s="1318"/>
      <c r="T46" s="1318"/>
      <c r="U46" s="1319">
        <f>0.173/20</f>
        <v>8.6499999999999997E-3</v>
      </c>
      <c r="V46" s="1319">
        <f>0.25/20</f>
        <v>1.2500000000000001E-2</v>
      </c>
      <c r="W46" s="1320"/>
      <c r="X46" s="1319"/>
      <c r="Y46" s="1319"/>
      <c r="Z46" s="1319"/>
      <c r="AA46" s="1320"/>
      <c r="AB46" s="1320"/>
      <c r="AC46" s="1340"/>
      <c r="AD46" s="1341"/>
      <c r="AE46" s="1314"/>
      <c r="AF46" s="1323" t="s">
        <v>606</v>
      </c>
      <c r="AG46" s="1403" t="s">
        <v>446</v>
      </c>
      <c r="AH46" s="1312" t="s">
        <v>607</v>
      </c>
      <c r="AI46" s="1312" t="s">
        <v>608</v>
      </c>
      <c r="AJ46" s="1312" t="s">
        <v>590</v>
      </c>
      <c r="AK46" s="1312" t="s">
        <v>440</v>
      </c>
      <c r="AL46" s="1312">
        <v>4</v>
      </c>
      <c r="AM46" s="1312" t="s">
        <v>71</v>
      </c>
      <c r="AN46" s="1324">
        <f>SUM(AO46:AP51)</f>
        <v>748035.05943483522</v>
      </c>
      <c r="AO46" s="1324">
        <v>360340.90694607492</v>
      </c>
      <c r="AP46" s="1324">
        <v>387694.1524887603</v>
      </c>
      <c r="AQ46" s="1312" t="s">
        <v>71</v>
      </c>
      <c r="AR46" s="1312" t="s">
        <v>71</v>
      </c>
      <c r="AS46" s="1312" t="s">
        <v>71</v>
      </c>
      <c r="AT46" s="1312" t="s">
        <v>71</v>
      </c>
      <c r="AU46" s="1312" t="s">
        <v>71</v>
      </c>
      <c r="AV46" s="1312" t="s">
        <v>71</v>
      </c>
      <c r="AW46" s="1312" t="s">
        <v>71</v>
      </c>
      <c r="AX46" s="1312" t="s">
        <v>71</v>
      </c>
      <c r="AY46" s="1404"/>
    </row>
    <row r="47" spans="1:51" ht="18" customHeight="1" x14ac:dyDescent="0.25">
      <c r="A47" s="1312"/>
      <c r="B47" s="1312"/>
      <c r="C47" s="1313"/>
      <c r="D47" s="1409" t="s">
        <v>3</v>
      </c>
      <c r="E47" s="1316"/>
      <c r="F47" s="1316"/>
      <c r="G47" s="1315"/>
      <c r="H47" s="1314">
        <v>7039215.0621353379</v>
      </c>
      <c r="I47" s="1314">
        <v>202113928.27731279</v>
      </c>
      <c r="J47" s="1314"/>
      <c r="K47" s="1314"/>
      <c r="L47" s="1316"/>
      <c r="M47" s="1316"/>
      <c r="N47" s="1317"/>
      <c r="O47" s="1317"/>
      <c r="P47" s="1317"/>
      <c r="Q47" s="1316"/>
      <c r="R47" s="1316"/>
      <c r="S47" s="1325"/>
      <c r="T47" s="1325"/>
      <c r="U47" s="1326">
        <v>7039215.0621353379</v>
      </c>
      <c r="V47" s="1405">
        <v>202113928.27731279</v>
      </c>
      <c r="W47" s="1326"/>
      <c r="X47" s="1326"/>
      <c r="Y47" s="1325"/>
      <c r="Z47" s="1325"/>
      <c r="AA47" s="1325"/>
      <c r="AB47" s="1327"/>
      <c r="AC47" s="1328"/>
      <c r="AD47" s="1328"/>
      <c r="AE47" s="1316"/>
      <c r="AF47" s="1323"/>
      <c r="AG47" s="1403"/>
      <c r="AH47" s="1312"/>
      <c r="AI47" s="1312"/>
      <c r="AJ47" s="1312"/>
      <c r="AK47" s="1312"/>
      <c r="AL47" s="1312"/>
      <c r="AM47" s="1312"/>
      <c r="AN47" s="1324"/>
      <c r="AO47" s="1324"/>
      <c r="AP47" s="1324"/>
      <c r="AQ47" s="1312"/>
      <c r="AR47" s="1312"/>
      <c r="AS47" s="1312"/>
      <c r="AT47" s="1312"/>
      <c r="AU47" s="1312"/>
      <c r="AV47" s="1312"/>
      <c r="AW47" s="1312"/>
      <c r="AX47" s="1312"/>
      <c r="AY47" s="1404"/>
    </row>
    <row r="48" spans="1:51" ht="27" customHeight="1" x14ac:dyDescent="0.25">
      <c r="A48" s="1312"/>
      <c r="B48" s="1312"/>
      <c r="C48" s="1313"/>
      <c r="D48" s="1408" t="s">
        <v>42</v>
      </c>
      <c r="E48" s="1330"/>
      <c r="F48" s="1330"/>
      <c r="G48" s="1331"/>
      <c r="H48" s="1314">
        <v>0</v>
      </c>
      <c r="I48" s="1330">
        <v>0</v>
      </c>
      <c r="J48" s="1330"/>
      <c r="K48" s="1330"/>
      <c r="L48" s="1330"/>
      <c r="M48" s="1330"/>
      <c r="N48" s="1332"/>
      <c r="O48" s="1332"/>
      <c r="P48" s="1332"/>
      <c r="Q48" s="1330"/>
      <c r="R48" s="1330"/>
      <c r="S48" s="1333"/>
      <c r="T48" s="1333"/>
      <c r="U48" s="1334">
        <v>0</v>
      </c>
      <c r="V48" s="1334">
        <v>0</v>
      </c>
      <c r="W48" s="1334"/>
      <c r="X48" s="1334"/>
      <c r="Y48" s="1333"/>
      <c r="Z48" s="1333"/>
      <c r="AA48" s="1333"/>
      <c r="AB48" s="1333"/>
      <c r="AC48" s="1328"/>
      <c r="AD48" s="1328"/>
      <c r="AE48" s="1330"/>
      <c r="AF48" s="1323"/>
      <c r="AG48" s="1403"/>
      <c r="AH48" s="1312"/>
      <c r="AI48" s="1312"/>
      <c r="AJ48" s="1312"/>
      <c r="AK48" s="1312"/>
      <c r="AL48" s="1312"/>
      <c r="AM48" s="1312"/>
      <c r="AN48" s="1324"/>
      <c r="AO48" s="1324"/>
      <c r="AP48" s="1324"/>
      <c r="AQ48" s="1312"/>
      <c r="AR48" s="1312"/>
      <c r="AS48" s="1312"/>
      <c r="AT48" s="1312"/>
      <c r="AU48" s="1312"/>
      <c r="AV48" s="1312"/>
      <c r="AW48" s="1312"/>
      <c r="AX48" s="1312"/>
      <c r="AY48" s="1404"/>
    </row>
    <row r="49" spans="1:51" ht="27" customHeight="1" x14ac:dyDescent="0.25">
      <c r="A49" s="1312"/>
      <c r="B49" s="1312"/>
      <c r="C49" s="1313"/>
      <c r="D49" s="1409" t="s">
        <v>4</v>
      </c>
      <c r="E49" s="1330"/>
      <c r="F49" s="1330"/>
      <c r="G49" s="1331"/>
      <c r="H49" s="1314">
        <v>0</v>
      </c>
      <c r="I49" s="1330">
        <v>0</v>
      </c>
      <c r="J49" s="1330"/>
      <c r="K49" s="1330"/>
      <c r="L49" s="1330"/>
      <c r="M49" s="1330"/>
      <c r="N49" s="1332"/>
      <c r="O49" s="1332"/>
      <c r="P49" s="1332"/>
      <c r="Q49" s="1330"/>
      <c r="R49" s="1330"/>
      <c r="S49" s="1333"/>
      <c r="T49" s="1333"/>
      <c r="U49" s="1334">
        <v>0</v>
      </c>
      <c r="V49" s="1334">
        <v>0</v>
      </c>
      <c r="W49" s="1334"/>
      <c r="X49" s="1334"/>
      <c r="Y49" s="1333"/>
      <c r="Z49" s="1333"/>
      <c r="AA49" s="1333"/>
      <c r="AB49" s="1333"/>
      <c r="AC49" s="1328"/>
      <c r="AD49" s="1328"/>
      <c r="AE49" s="1330"/>
      <c r="AF49" s="1323"/>
      <c r="AG49" s="1403"/>
      <c r="AH49" s="1312"/>
      <c r="AI49" s="1312"/>
      <c r="AJ49" s="1312"/>
      <c r="AK49" s="1312"/>
      <c r="AL49" s="1312"/>
      <c r="AM49" s="1312"/>
      <c r="AN49" s="1324"/>
      <c r="AO49" s="1324"/>
      <c r="AP49" s="1324"/>
      <c r="AQ49" s="1312"/>
      <c r="AR49" s="1312"/>
      <c r="AS49" s="1312"/>
      <c r="AT49" s="1312"/>
      <c r="AU49" s="1312"/>
      <c r="AV49" s="1312"/>
      <c r="AW49" s="1312"/>
      <c r="AX49" s="1312"/>
      <c r="AY49" s="1404"/>
    </row>
    <row r="50" spans="1:51" ht="27" customHeight="1" x14ac:dyDescent="0.25">
      <c r="A50" s="1312"/>
      <c r="B50" s="1312"/>
      <c r="C50" s="1313"/>
      <c r="D50" s="1408" t="s">
        <v>43</v>
      </c>
      <c r="E50" s="1330"/>
      <c r="F50" s="1330"/>
      <c r="G50" s="1331"/>
      <c r="H50" s="1314">
        <f t="shared" ref="H50:I50" si="21">H46+H48</f>
        <v>0.05</v>
      </c>
      <c r="I50" s="1330">
        <f t="shared" si="21"/>
        <v>0.05</v>
      </c>
      <c r="J50" s="1330"/>
      <c r="K50" s="1330"/>
      <c r="L50" s="1330"/>
      <c r="M50" s="1330"/>
      <c r="N50" s="1332"/>
      <c r="O50" s="1332"/>
      <c r="P50" s="1332"/>
      <c r="Q50" s="1330"/>
      <c r="R50" s="1330"/>
      <c r="S50" s="1333"/>
      <c r="T50" s="1333"/>
      <c r="U50" s="1334">
        <f>U46+U48</f>
        <v>8.6499999999999997E-3</v>
      </c>
      <c r="V50" s="1334">
        <f>V46+V48</f>
        <v>1.2500000000000001E-2</v>
      </c>
      <c r="W50" s="1334"/>
      <c r="X50" s="1334"/>
      <c r="Y50" s="1333"/>
      <c r="Z50" s="1333"/>
      <c r="AA50" s="1333"/>
      <c r="AB50" s="1333"/>
      <c r="AC50" s="1328"/>
      <c r="AD50" s="1328"/>
      <c r="AE50" s="1330"/>
      <c r="AF50" s="1323"/>
      <c r="AG50" s="1403"/>
      <c r="AH50" s="1312"/>
      <c r="AI50" s="1312"/>
      <c r="AJ50" s="1312"/>
      <c r="AK50" s="1312"/>
      <c r="AL50" s="1312"/>
      <c r="AM50" s="1312"/>
      <c r="AN50" s="1324"/>
      <c r="AO50" s="1324"/>
      <c r="AP50" s="1324"/>
      <c r="AQ50" s="1312"/>
      <c r="AR50" s="1312"/>
      <c r="AS50" s="1312"/>
      <c r="AT50" s="1312"/>
      <c r="AU50" s="1312"/>
      <c r="AV50" s="1312"/>
      <c r="AW50" s="1312"/>
      <c r="AX50" s="1312"/>
      <c r="AY50" s="1404"/>
    </row>
    <row r="51" spans="1:51" ht="27.75" customHeight="1" x14ac:dyDescent="0.25">
      <c r="A51" s="1312"/>
      <c r="B51" s="1312"/>
      <c r="C51" s="1313"/>
      <c r="D51" s="1409" t="s">
        <v>32</v>
      </c>
      <c r="E51" s="1336"/>
      <c r="F51" s="1336"/>
      <c r="G51" s="1315"/>
      <c r="H51" s="1314">
        <f t="shared" ref="H51:I51" si="22">H47</f>
        <v>7039215.0621353379</v>
      </c>
      <c r="I51" s="1314">
        <f t="shared" si="22"/>
        <v>202113928.27731279</v>
      </c>
      <c r="J51" s="1314"/>
      <c r="K51" s="1314"/>
      <c r="L51" s="1316"/>
      <c r="M51" s="1330"/>
      <c r="N51" s="1332"/>
      <c r="O51" s="1332"/>
      <c r="P51" s="1332"/>
      <c r="Q51" s="1330"/>
      <c r="R51" s="1336"/>
      <c r="S51" s="1316"/>
      <c r="T51" s="1316"/>
      <c r="U51" s="1314">
        <f t="shared" ref="U51:V51" si="23">U47</f>
        <v>7039215.0621353379</v>
      </c>
      <c r="V51" s="1334">
        <f t="shared" si="23"/>
        <v>202113928.27731279</v>
      </c>
      <c r="W51" s="1314"/>
      <c r="X51" s="1314"/>
      <c r="Y51" s="1316"/>
      <c r="Z51" s="1316"/>
      <c r="AA51" s="1316"/>
      <c r="AB51" s="1337"/>
      <c r="AC51" s="1322"/>
      <c r="AD51" s="1322"/>
      <c r="AE51" s="1336"/>
      <c r="AF51" s="1323"/>
      <c r="AG51" s="1403"/>
      <c r="AH51" s="1312"/>
      <c r="AI51" s="1312"/>
      <c r="AJ51" s="1312"/>
      <c r="AK51" s="1312"/>
      <c r="AL51" s="1312"/>
      <c r="AM51" s="1312"/>
      <c r="AN51" s="1324"/>
      <c r="AO51" s="1324"/>
      <c r="AP51" s="1324"/>
      <c r="AQ51" s="1312"/>
      <c r="AR51" s="1312"/>
      <c r="AS51" s="1312"/>
      <c r="AT51" s="1312"/>
      <c r="AU51" s="1312"/>
      <c r="AV51" s="1312"/>
      <c r="AW51" s="1312"/>
      <c r="AX51" s="1312"/>
      <c r="AY51" s="1404"/>
    </row>
    <row r="52" spans="1:51" ht="15" customHeight="1" x14ac:dyDescent="0.25">
      <c r="A52" s="1312"/>
      <c r="B52" s="1312"/>
      <c r="C52" s="1313" t="s">
        <v>512</v>
      </c>
      <c r="D52" s="1408" t="s">
        <v>41</v>
      </c>
      <c r="E52" s="1314"/>
      <c r="F52" s="1315"/>
      <c r="G52" s="1315"/>
      <c r="H52" s="1314">
        <f t="shared" ref="H52:I52" si="24">1/20</f>
        <v>0.05</v>
      </c>
      <c r="I52" s="1314">
        <f t="shared" si="24"/>
        <v>0.05</v>
      </c>
      <c r="J52" s="1314"/>
      <c r="K52" s="1314"/>
      <c r="L52" s="1316"/>
      <c r="M52" s="1316"/>
      <c r="N52" s="1317"/>
      <c r="O52" s="1317"/>
      <c r="P52" s="1317"/>
      <c r="Q52" s="1316"/>
      <c r="R52" s="1314"/>
      <c r="S52" s="1318"/>
      <c r="T52" s="1318"/>
      <c r="U52" s="1319">
        <f>0.173/20</f>
        <v>8.6499999999999997E-3</v>
      </c>
      <c r="V52" s="1319">
        <f>0.25/20</f>
        <v>1.2500000000000001E-2</v>
      </c>
      <c r="W52" s="1320"/>
      <c r="X52" s="1319"/>
      <c r="Y52" s="1342"/>
      <c r="Z52" s="1319"/>
      <c r="AA52" s="1319"/>
      <c r="AB52" s="1320"/>
      <c r="AC52" s="1343"/>
      <c r="AD52" s="1322"/>
      <c r="AE52" s="1314"/>
      <c r="AF52" s="1323" t="s">
        <v>609</v>
      </c>
      <c r="AG52" s="1403" t="s">
        <v>451</v>
      </c>
      <c r="AH52" s="1312" t="s">
        <v>610</v>
      </c>
      <c r="AI52" s="1312" t="s">
        <v>611</v>
      </c>
      <c r="AJ52" s="1312" t="s">
        <v>590</v>
      </c>
      <c r="AK52" s="1312" t="s">
        <v>440</v>
      </c>
      <c r="AL52" s="1312">
        <v>4</v>
      </c>
      <c r="AM52" s="1312" t="s">
        <v>71</v>
      </c>
      <c r="AN52" s="1324">
        <f t="shared" ref="AN52" si="25">SUM(AO52:AP57)</f>
        <v>1098451.9476729208</v>
      </c>
      <c r="AO52" s="1324">
        <v>525761.27298806014</v>
      </c>
      <c r="AP52" s="1324">
        <v>572690.67468486074</v>
      </c>
      <c r="AQ52" s="1312" t="s">
        <v>71</v>
      </c>
      <c r="AR52" s="1312" t="s">
        <v>71</v>
      </c>
      <c r="AS52" s="1312" t="s">
        <v>71</v>
      </c>
      <c r="AT52" s="1312" t="s">
        <v>71</v>
      </c>
      <c r="AU52" s="1312" t="s">
        <v>71</v>
      </c>
      <c r="AV52" s="1312" t="s">
        <v>71</v>
      </c>
      <c r="AW52" s="1312" t="s">
        <v>71</v>
      </c>
      <c r="AX52" s="1312" t="s">
        <v>71</v>
      </c>
      <c r="AY52" s="1404"/>
    </row>
    <row r="53" spans="1:51" ht="18" customHeight="1" x14ac:dyDescent="0.25">
      <c r="A53" s="1312"/>
      <c r="B53" s="1312"/>
      <c r="C53" s="1313"/>
      <c r="D53" s="1409" t="s">
        <v>3</v>
      </c>
      <c r="E53" s="1316"/>
      <c r="F53" s="1316"/>
      <c r="G53" s="1315"/>
      <c r="H53" s="1314">
        <v>100692354.36144476</v>
      </c>
      <c r="I53" s="1314">
        <v>193812776.48218387</v>
      </c>
      <c r="J53" s="1314"/>
      <c r="K53" s="1314"/>
      <c r="L53" s="1316"/>
      <c r="M53" s="1316"/>
      <c r="N53" s="1317"/>
      <c r="O53" s="1317"/>
      <c r="P53" s="1317"/>
      <c r="Q53" s="1316"/>
      <c r="R53" s="1316"/>
      <c r="S53" s="1325"/>
      <c r="T53" s="1325"/>
      <c r="U53" s="1326">
        <v>100692354.36144476</v>
      </c>
      <c r="V53" s="1405">
        <v>193812776.48218387</v>
      </c>
      <c r="W53" s="1326"/>
      <c r="X53" s="1326"/>
      <c r="Y53" s="1325"/>
      <c r="Z53" s="1325"/>
      <c r="AA53" s="1325"/>
      <c r="AB53" s="1327"/>
      <c r="AC53" s="1328"/>
      <c r="AD53" s="1328"/>
      <c r="AE53" s="1316"/>
      <c r="AF53" s="1323"/>
      <c r="AG53" s="1403"/>
      <c r="AH53" s="1312"/>
      <c r="AI53" s="1312"/>
      <c r="AJ53" s="1312"/>
      <c r="AK53" s="1312"/>
      <c r="AL53" s="1312"/>
      <c r="AM53" s="1312"/>
      <c r="AN53" s="1324"/>
      <c r="AO53" s="1324"/>
      <c r="AP53" s="1324"/>
      <c r="AQ53" s="1312"/>
      <c r="AR53" s="1312"/>
      <c r="AS53" s="1312"/>
      <c r="AT53" s="1312"/>
      <c r="AU53" s="1312"/>
      <c r="AV53" s="1312"/>
      <c r="AW53" s="1312"/>
      <c r="AX53" s="1312"/>
      <c r="AY53" s="1404"/>
    </row>
    <row r="54" spans="1:51" ht="27" customHeight="1" x14ac:dyDescent="0.25">
      <c r="A54" s="1312"/>
      <c r="B54" s="1312"/>
      <c r="C54" s="1313"/>
      <c r="D54" s="1408" t="s">
        <v>42</v>
      </c>
      <c r="E54" s="1330"/>
      <c r="F54" s="1330"/>
      <c r="G54" s="1331"/>
      <c r="H54" s="1314">
        <v>0</v>
      </c>
      <c r="I54" s="1330">
        <v>0</v>
      </c>
      <c r="J54" s="1330"/>
      <c r="K54" s="1330"/>
      <c r="L54" s="1330"/>
      <c r="M54" s="1330"/>
      <c r="N54" s="1332"/>
      <c r="O54" s="1332"/>
      <c r="P54" s="1332"/>
      <c r="Q54" s="1330"/>
      <c r="R54" s="1330"/>
      <c r="S54" s="1333"/>
      <c r="T54" s="1333"/>
      <c r="U54" s="1334">
        <v>0</v>
      </c>
      <c r="V54" s="1334">
        <v>0</v>
      </c>
      <c r="W54" s="1334"/>
      <c r="X54" s="1334"/>
      <c r="Y54" s="1333"/>
      <c r="Z54" s="1333"/>
      <c r="AA54" s="1333"/>
      <c r="AB54" s="1333"/>
      <c r="AC54" s="1328"/>
      <c r="AD54" s="1328"/>
      <c r="AE54" s="1330"/>
      <c r="AF54" s="1323"/>
      <c r="AG54" s="1403"/>
      <c r="AH54" s="1312"/>
      <c r="AI54" s="1312"/>
      <c r="AJ54" s="1312"/>
      <c r="AK54" s="1312"/>
      <c r="AL54" s="1312"/>
      <c r="AM54" s="1312"/>
      <c r="AN54" s="1324"/>
      <c r="AO54" s="1324"/>
      <c r="AP54" s="1324"/>
      <c r="AQ54" s="1312"/>
      <c r="AR54" s="1312"/>
      <c r="AS54" s="1312"/>
      <c r="AT54" s="1312"/>
      <c r="AU54" s="1312"/>
      <c r="AV54" s="1312"/>
      <c r="AW54" s="1312"/>
      <c r="AX54" s="1312"/>
      <c r="AY54" s="1404"/>
    </row>
    <row r="55" spans="1:51" ht="27" customHeight="1" x14ac:dyDescent="0.25">
      <c r="A55" s="1312"/>
      <c r="B55" s="1312"/>
      <c r="C55" s="1313"/>
      <c r="D55" s="1409" t="s">
        <v>4</v>
      </c>
      <c r="E55" s="1330"/>
      <c r="F55" s="1330"/>
      <c r="G55" s="1331"/>
      <c r="H55" s="1314">
        <v>0</v>
      </c>
      <c r="I55" s="1330">
        <v>0</v>
      </c>
      <c r="J55" s="1330"/>
      <c r="K55" s="1330"/>
      <c r="L55" s="1330"/>
      <c r="M55" s="1330"/>
      <c r="N55" s="1332"/>
      <c r="O55" s="1332"/>
      <c r="P55" s="1332"/>
      <c r="Q55" s="1330"/>
      <c r="R55" s="1330"/>
      <c r="S55" s="1333"/>
      <c r="T55" s="1333"/>
      <c r="U55" s="1334">
        <v>0</v>
      </c>
      <c r="V55" s="1334">
        <v>0</v>
      </c>
      <c r="W55" s="1334"/>
      <c r="X55" s="1334"/>
      <c r="Y55" s="1333"/>
      <c r="Z55" s="1333"/>
      <c r="AA55" s="1333"/>
      <c r="AB55" s="1333"/>
      <c r="AC55" s="1328"/>
      <c r="AD55" s="1328"/>
      <c r="AE55" s="1330"/>
      <c r="AF55" s="1323"/>
      <c r="AG55" s="1403"/>
      <c r="AH55" s="1312"/>
      <c r="AI55" s="1312"/>
      <c r="AJ55" s="1312"/>
      <c r="AK55" s="1312"/>
      <c r="AL55" s="1312"/>
      <c r="AM55" s="1312"/>
      <c r="AN55" s="1324"/>
      <c r="AO55" s="1324"/>
      <c r="AP55" s="1324"/>
      <c r="AQ55" s="1312"/>
      <c r="AR55" s="1312"/>
      <c r="AS55" s="1312"/>
      <c r="AT55" s="1312"/>
      <c r="AU55" s="1312"/>
      <c r="AV55" s="1312"/>
      <c r="AW55" s="1312"/>
      <c r="AX55" s="1312"/>
      <c r="AY55" s="1404"/>
    </row>
    <row r="56" spans="1:51" ht="27" customHeight="1" x14ac:dyDescent="0.25">
      <c r="A56" s="1312"/>
      <c r="B56" s="1312"/>
      <c r="C56" s="1313"/>
      <c r="D56" s="1408" t="s">
        <v>43</v>
      </c>
      <c r="E56" s="1330"/>
      <c r="F56" s="1330"/>
      <c r="G56" s="1331"/>
      <c r="H56" s="1314">
        <v>0.05</v>
      </c>
      <c r="I56" s="1330">
        <v>0.05</v>
      </c>
      <c r="J56" s="1330"/>
      <c r="K56" s="1330"/>
      <c r="L56" s="1330"/>
      <c r="M56" s="1330"/>
      <c r="N56" s="1332"/>
      <c r="O56" s="1332"/>
      <c r="P56" s="1332"/>
      <c r="Q56" s="1330"/>
      <c r="R56" s="1330"/>
      <c r="S56" s="1333"/>
      <c r="T56" s="1333"/>
      <c r="U56" s="1335">
        <f>U52+U54</f>
        <v>8.6499999999999997E-3</v>
      </c>
      <c r="V56" s="1335">
        <f>V52+V54</f>
        <v>1.2500000000000001E-2</v>
      </c>
      <c r="W56" s="1334"/>
      <c r="X56" s="1334"/>
      <c r="Y56" s="1333"/>
      <c r="Z56" s="1333"/>
      <c r="AA56" s="1333"/>
      <c r="AB56" s="1333"/>
      <c r="AC56" s="1328"/>
      <c r="AD56" s="1328"/>
      <c r="AE56" s="1330"/>
      <c r="AF56" s="1323"/>
      <c r="AG56" s="1403"/>
      <c r="AH56" s="1312"/>
      <c r="AI56" s="1312"/>
      <c r="AJ56" s="1312"/>
      <c r="AK56" s="1312"/>
      <c r="AL56" s="1312"/>
      <c r="AM56" s="1312"/>
      <c r="AN56" s="1324"/>
      <c r="AO56" s="1324"/>
      <c r="AP56" s="1324"/>
      <c r="AQ56" s="1312"/>
      <c r="AR56" s="1312"/>
      <c r="AS56" s="1312"/>
      <c r="AT56" s="1312"/>
      <c r="AU56" s="1312"/>
      <c r="AV56" s="1312"/>
      <c r="AW56" s="1312"/>
      <c r="AX56" s="1312"/>
      <c r="AY56" s="1404"/>
    </row>
    <row r="57" spans="1:51" ht="27.75" customHeight="1" x14ac:dyDescent="0.25">
      <c r="A57" s="1312"/>
      <c r="B57" s="1312"/>
      <c r="C57" s="1313"/>
      <c r="D57" s="1409" t="s">
        <v>32</v>
      </c>
      <c r="E57" s="1336"/>
      <c r="F57" s="1336"/>
      <c r="G57" s="1315"/>
      <c r="H57" s="1314">
        <f t="shared" ref="H57:I57" si="26">H53</f>
        <v>100692354.36144476</v>
      </c>
      <c r="I57" s="1314">
        <f t="shared" si="26"/>
        <v>193812776.48218387</v>
      </c>
      <c r="J57" s="1314"/>
      <c r="K57" s="1314"/>
      <c r="L57" s="1316"/>
      <c r="M57" s="1330"/>
      <c r="N57" s="1332"/>
      <c r="O57" s="1332"/>
      <c r="P57" s="1332"/>
      <c r="Q57" s="1330"/>
      <c r="R57" s="1336"/>
      <c r="S57" s="1316"/>
      <c r="T57" s="1316"/>
      <c r="U57" s="1314">
        <f t="shared" ref="U57:V57" si="27">U53</f>
        <v>100692354.36144476</v>
      </c>
      <c r="V57" s="1334">
        <f t="shared" si="27"/>
        <v>193812776.48218387</v>
      </c>
      <c r="W57" s="1314"/>
      <c r="X57" s="1314"/>
      <c r="Y57" s="1316"/>
      <c r="Z57" s="1316"/>
      <c r="AA57" s="1316"/>
      <c r="AB57" s="1337"/>
      <c r="AC57" s="1322"/>
      <c r="AD57" s="1322"/>
      <c r="AE57" s="1336"/>
      <c r="AF57" s="1323"/>
      <c r="AG57" s="1403"/>
      <c r="AH57" s="1312"/>
      <c r="AI57" s="1312"/>
      <c r="AJ57" s="1312"/>
      <c r="AK57" s="1312"/>
      <c r="AL57" s="1312"/>
      <c r="AM57" s="1312"/>
      <c r="AN57" s="1324"/>
      <c r="AO57" s="1324"/>
      <c r="AP57" s="1324"/>
      <c r="AQ57" s="1312"/>
      <c r="AR57" s="1312"/>
      <c r="AS57" s="1312"/>
      <c r="AT57" s="1312"/>
      <c r="AU57" s="1312"/>
      <c r="AV57" s="1312"/>
      <c r="AW57" s="1312"/>
      <c r="AX57" s="1312"/>
      <c r="AY57" s="1404"/>
    </row>
    <row r="58" spans="1:51" ht="15" customHeight="1" x14ac:dyDescent="0.25">
      <c r="A58" s="1312"/>
      <c r="B58" s="1312"/>
      <c r="C58" s="1313" t="s">
        <v>513</v>
      </c>
      <c r="D58" s="1408" t="s">
        <v>41</v>
      </c>
      <c r="E58" s="1314"/>
      <c r="F58" s="1315"/>
      <c r="G58" s="1315"/>
      <c r="H58" s="1314">
        <f t="shared" ref="H58:I58" si="28">1/20</f>
        <v>0.05</v>
      </c>
      <c r="I58" s="1314">
        <f t="shared" si="28"/>
        <v>0.05</v>
      </c>
      <c r="J58" s="1314"/>
      <c r="K58" s="1314"/>
      <c r="L58" s="1316"/>
      <c r="M58" s="1316"/>
      <c r="N58" s="1317"/>
      <c r="O58" s="1317"/>
      <c r="P58" s="1317"/>
      <c r="Q58" s="1316"/>
      <c r="R58" s="1314"/>
      <c r="S58" s="1318"/>
      <c r="T58" s="1318"/>
      <c r="U58" s="1319">
        <f>0.173/20</f>
        <v>8.6499999999999997E-3</v>
      </c>
      <c r="V58" s="1319">
        <f>0.25/20</f>
        <v>1.2500000000000001E-2</v>
      </c>
      <c r="W58" s="1320"/>
      <c r="X58" s="1319"/>
      <c r="Y58" s="1342"/>
      <c r="Z58" s="1319"/>
      <c r="AA58" s="1319"/>
      <c r="AB58" s="1320"/>
      <c r="AC58" s="1343"/>
      <c r="AD58" s="1322"/>
      <c r="AE58" s="1314"/>
      <c r="AF58" s="1323" t="s">
        <v>612</v>
      </c>
      <c r="AG58" s="1403" t="s">
        <v>450</v>
      </c>
      <c r="AH58" s="1312" t="s">
        <v>613</v>
      </c>
      <c r="AI58" s="1312" t="s">
        <v>614</v>
      </c>
      <c r="AJ58" s="1312" t="s">
        <v>590</v>
      </c>
      <c r="AK58" s="1312" t="s">
        <v>440</v>
      </c>
      <c r="AL58" s="1312"/>
      <c r="AM58" s="1312" t="s">
        <v>71</v>
      </c>
      <c r="AN58" s="1324">
        <f t="shared" ref="AN58:AN100" si="29">SUM(AO58:AP63)</f>
        <v>394712.79130635085</v>
      </c>
      <c r="AO58" s="1324">
        <v>187079.12319752673</v>
      </c>
      <c r="AP58" s="1324">
        <v>207633.66810882412</v>
      </c>
      <c r="AQ58" s="1312" t="s">
        <v>71</v>
      </c>
      <c r="AR58" s="1312" t="s">
        <v>71</v>
      </c>
      <c r="AS58" s="1312" t="s">
        <v>71</v>
      </c>
      <c r="AT58" s="1312" t="s">
        <v>71</v>
      </c>
      <c r="AU58" s="1312" t="s">
        <v>71</v>
      </c>
      <c r="AV58" s="1312" t="s">
        <v>71</v>
      </c>
      <c r="AW58" s="1312" t="s">
        <v>71</v>
      </c>
      <c r="AX58" s="1312" t="s">
        <v>71</v>
      </c>
      <c r="AY58" s="1404"/>
    </row>
    <row r="59" spans="1:51" ht="18" customHeight="1" x14ac:dyDescent="0.25">
      <c r="A59" s="1312"/>
      <c r="B59" s="1312"/>
      <c r="C59" s="1313"/>
      <c r="D59" s="1409" t="s">
        <v>3</v>
      </c>
      <c r="E59" s="1316"/>
      <c r="F59" s="1316"/>
      <c r="G59" s="1315"/>
      <c r="H59" s="1314">
        <v>264440324.91406173</v>
      </c>
      <c r="I59" s="1314">
        <v>326063584.61623335</v>
      </c>
      <c r="J59" s="1314"/>
      <c r="K59" s="1314"/>
      <c r="L59" s="1316"/>
      <c r="M59" s="1316"/>
      <c r="N59" s="1317"/>
      <c r="O59" s="1317"/>
      <c r="P59" s="1317"/>
      <c r="Q59" s="1316"/>
      <c r="R59" s="1316"/>
      <c r="S59" s="1325"/>
      <c r="T59" s="1325"/>
      <c r="U59" s="1326">
        <v>264440324.91406173</v>
      </c>
      <c r="V59" s="1405">
        <v>326063584.61623335</v>
      </c>
      <c r="W59" s="1326"/>
      <c r="X59" s="1326"/>
      <c r="Y59" s="1325"/>
      <c r="Z59" s="1325"/>
      <c r="AA59" s="1325"/>
      <c r="AB59" s="1327"/>
      <c r="AC59" s="1328"/>
      <c r="AD59" s="1328"/>
      <c r="AE59" s="1316"/>
      <c r="AF59" s="1323"/>
      <c r="AG59" s="1403"/>
      <c r="AH59" s="1312"/>
      <c r="AI59" s="1312"/>
      <c r="AJ59" s="1312"/>
      <c r="AK59" s="1312"/>
      <c r="AL59" s="1312"/>
      <c r="AM59" s="1312"/>
      <c r="AN59" s="1324"/>
      <c r="AO59" s="1324"/>
      <c r="AP59" s="1324"/>
      <c r="AQ59" s="1312"/>
      <c r="AR59" s="1312"/>
      <c r="AS59" s="1312"/>
      <c r="AT59" s="1312"/>
      <c r="AU59" s="1312"/>
      <c r="AV59" s="1312"/>
      <c r="AW59" s="1312"/>
      <c r="AX59" s="1312"/>
      <c r="AY59" s="1404"/>
    </row>
    <row r="60" spans="1:51" ht="27" customHeight="1" x14ac:dyDescent="0.25">
      <c r="A60" s="1312"/>
      <c r="B60" s="1312"/>
      <c r="C60" s="1313"/>
      <c r="D60" s="1408" t="s">
        <v>42</v>
      </c>
      <c r="E60" s="1330"/>
      <c r="F60" s="1330"/>
      <c r="G60" s="1331"/>
      <c r="H60" s="1314">
        <v>0</v>
      </c>
      <c r="I60" s="1330">
        <v>0</v>
      </c>
      <c r="J60" s="1330"/>
      <c r="K60" s="1330"/>
      <c r="L60" s="1330"/>
      <c r="M60" s="1330"/>
      <c r="N60" s="1332"/>
      <c r="O60" s="1332"/>
      <c r="P60" s="1332"/>
      <c r="Q60" s="1330"/>
      <c r="R60" s="1330"/>
      <c r="S60" s="1333"/>
      <c r="T60" s="1333"/>
      <c r="U60" s="1334">
        <v>0</v>
      </c>
      <c r="V60" s="1334">
        <v>0</v>
      </c>
      <c r="W60" s="1334"/>
      <c r="X60" s="1334"/>
      <c r="Y60" s="1333"/>
      <c r="Z60" s="1333"/>
      <c r="AA60" s="1333"/>
      <c r="AB60" s="1333"/>
      <c r="AC60" s="1328"/>
      <c r="AD60" s="1328"/>
      <c r="AE60" s="1330"/>
      <c r="AF60" s="1323"/>
      <c r="AG60" s="1403"/>
      <c r="AH60" s="1312"/>
      <c r="AI60" s="1312"/>
      <c r="AJ60" s="1312"/>
      <c r="AK60" s="1312"/>
      <c r="AL60" s="1312"/>
      <c r="AM60" s="1312"/>
      <c r="AN60" s="1324"/>
      <c r="AO60" s="1324"/>
      <c r="AP60" s="1324"/>
      <c r="AQ60" s="1312"/>
      <c r="AR60" s="1312"/>
      <c r="AS60" s="1312"/>
      <c r="AT60" s="1312"/>
      <c r="AU60" s="1312"/>
      <c r="AV60" s="1312"/>
      <c r="AW60" s="1312"/>
      <c r="AX60" s="1312"/>
      <c r="AY60" s="1404"/>
    </row>
    <row r="61" spans="1:51" ht="27" customHeight="1" x14ac:dyDescent="0.25">
      <c r="A61" s="1312"/>
      <c r="B61" s="1312"/>
      <c r="C61" s="1313"/>
      <c r="D61" s="1409" t="s">
        <v>4</v>
      </c>
      <c r="E61" s="1330"/>
      <c r="F61" s="1330"/>
      <c r="G61" s="1331"/>
      <c r="H61" s="1314">
        <v>0</v>
      </c>
      <c r="I61" s="1330">
        <v>0</v>
      </c>
      <c r="J61" s="1330"/>
      <c r="K61" s="1330"/>
      <c r="L61" s="1330"/>
      <c r="M61" s="1330"/>
      <c r="N61" s="1332"/>
      <c r="O61" s="1332"/>
      <c r="P61" s="1332"/>
      <c r="Q61" s="1330"/>
      <c r="R61" s="1330"/>
      <c r="S61" s="1333"/>
      <c r="T61" s="1333"/>
      <c r="U61" s="1334">
        <v>0</v>
      </c>
      <c r="V61" s="1334">
        <v>0</v>
      </c>
      <c r="W61" s="1334"/>
      <c r="X61" s="1334"/>
      <c r="Y61" s="1333"/>
      <c r="Z61" s="1333"/>
      <c r="AA61" s="1333"/>
      <c r="AB61" s="1333"/>
      <c r="AC61" s="1328"/>
      <c r="AD61" s="1328"/>
      <c r="AE61" s="1330"/>
      <c r="AF61" s="1323"/>
      <c r="AG61" s="1403"/>
      <c r="AH61" s="1312"/>
      <c r="AI61" s="1312"/>
      <c r="AJ61" s="1312"/>
      <c r="AK61" s="1312"/>
      <c r="AL61" s="1312"/>
      <c r="AM61" s="1312"/>
      <c r="AN61" s="1324"/>
      <c r="AO61" s="1324"/>
      <c r="AP61" s="1324"/>
      <c r="AQ61" s="1312"/>
      <c r="AR61" s="1312"/>
      <c r="AS61" s="1312"/>
      <c r="AT61" s="1312"/>
      <c r="AU61" s="1312"/>
      <c r="AV61" s="1312"/>
      <c r="AW61" s="1312"/>
      <c r="AX61" s="1312"/>
      <c r="AY61" s="1404"/>
    </row>
    <row r="62" spans="1:51" ht="27" customHeight="1" x14ac:dyDescent="0.25">
      <c r="A62" s="1312"/>
      <c r="B62" s="1312"/>
      <c r="C62" s="1313"/>
      <c r="D62" s="1408" t="s">
        <v>43</v>
      </c>
      <c r="E62" s="1330"/>
      <c r="F62" s="1330"/>
      <c r="G62" s="1331"/>
      <c r="H62" s="1314">
        <v>0.05</v>
      </c>
      <c r="I62" s="1330">
        <v>0.05</v>
      </c>
      <c r="J62" s="1330"/>
      <c r="K62" s="1330"/>
      <c r="L62" s="1330"/>
      <c r="M62" s="1330"/>
      <c r="N62" s="1332"/>
      <c r="O62" s="1332"/>
      <c r="P62" s="1332"/>
      <c r="Q62" s="1330"/>
      <c r="R62" s="1330"/>
      <c r="S62" s="1333"/>
      <c r="T62" s="1333"/>
      <c r="U62" s="1335">
        <f>U58+U60</f>
        <v>8.6499999999999997E-3</v>
      </c>
      <c r="V62" s="1335">
        <f>V58+V60</f>
        <v>1.2500000000000001E-2</v>
      </c>
      <c r="W62" s="1334"/>
      <c r="X62" s="1334"/>
      <c r="Y62" s="1333"/>
      <c r="Z62" s="1333"/>
      <c r="AA62" s="1333"/>
      <c r="AB62" s="1333"/>
      <c r="AC62" s="1328"/>
      <c r="AD62" s="1328"/>
      <c r="AE62" s="1330"/>
      <c r="AF62" s="1323"/>
      <c r="AG62" s="1403"/>
      <c r="AH62" s="1312"/>
      <c r="AI62" s="1312"/>
      <c r="AJ62" s="1312"/>
      <c r="AK62" s="1312"/>
      <c r="AL62" s="1312"/>
      <c r="AM62" s="1312"/>
      <c r="AN62" s="1324"/>
      <c r="AO62" s="1324"/>
      <c r="AP62" s="1324"/>
      <c r="AQ62" s="1312"/>
      <c r="AR62" s="1312"/>
      <c r="AS62" s="1312"/>
      <c r="AT62" s="1312"/>
      <c r="AU62" s="1312"/>
      <c r="AV62" s="1312"/>
      <c r="AW62" s="1312"/>
      <c r="AX62" s="1312"/>
      <c r="AY62" s="1404"/>
    </row>
    <row r="63" spans="1:51" ht="27.75" customHeight="1" x14ac:dyDescent="0.25">
      <c r="A63" s="1312"/>
      <c r="B63" s="1312"/>
      <c r="C63" s="1313"/>
      <c r="D63" s="1409" t="s">
        <v>32</v>
      </c>
      <c r="E63" s="1336"/>
      <c r="F63" s="1336"/>
      <c r="G63" s="1315"/>
      <c r="H63" s="1314">
        <f t="shared" ref="H63:I63" si="30">H59</f>
        <v>264440324.91406173</v>
      </c>
      <c r="I63" s="1314">
        <f t="shared" si="30"/>
        <v>326063584.61623335</v>
      </c>
      <c r="J63" s="1314"/>
      <c r="K63" s="1314"/>
      <c r="L63" s="1316"/>
      <c r="M63" s="1330"/>
      <c r="N63" s="1332"/>
      <c r="O63" s="1332"/>
      <c r="P63" s="1332"/>
      <c r="Q63" s="1330"/>
      <c r="R63" s="1336"/>
      <c r="S63" s="1316"/>
      <c r="T63" s="1316"/>
      <c r="U63" s="1314">
        <f t="shared" ref="U63:V63" si="31">U59</f>
        <v>264440324.91406173</v>
      </c>
      <c r="V63" s="1334">
        <f t="shared" si="31"/>
        <v>326063584.61623335</v>
      </c>
      <c r="W63" s="1314"/>
      <c r="X63" s="1314"/>
      <c r="Y63" s="1316"/>
      <c r="Z63" s="1316"/>
      <c r="AA63" s="1316"/>
      <c r="AB63" s="1337"/>
      <c r="AC63" s="1322"/>
      <c r="AD63" s="1322"/>
      <c r="AE63" s="1336"/>
      <c r="AF63" s="1323"/>
      <c r="AG63" s="1403"/>
      <c r="AH63" s="1312"/>
      <c r="AI63" s="1312"/>
      <c r="AJ63" s="1312"/>
      <c r="AK63" s="1312"/>
      <c r="AL63" s="1312"/>
      <c r="AM63" s="1312"/>
      <c r="AN63" s="1324"/>
      <c r="AO63" s="1324"/>
      <c r="AP63" s="1324"/>
      <c r="AQ63" s="1312"/>
      <c r="AR63" s="1312"/>
      <c r="AS63" s="1312"/>
      <c r="AT63" s="1312"/>
      <c r="AU63" s="1312"/>
      <c r="AV63" s="1312"/>
      <c r="AW63" s="1312"/>
      <c r="AX63" s="1312"/>
      <c r="AY63" s="1404"/>
    </row>
    <row r="64" spans="1:51" ht="15" customHeight="1" x14ac:dyDescent="0.25">
      <c r="A64" s="1312"/>
      <c r="B64" s="1312"/>
      <c r="C64" s="1313" t="s">
        <v>514</v>
      </c>
      <c r="D64" s="1408" t="s">
        <v>41</v>
      </c>
      <c r="E64" s="1314"/>
      <c r="F64" s="1315"/>
      <c r="G64" s="1315"/>
      <c r="H64" s="1314">
        <f t="shared" ref="H64:I64" si="32">1/20</f>
        <v>0.05</v>
      </c>
      <c r="I64" s="1314">
        <f t="shared" si="32"/>
        <v>0.05</v>
      </c>
      <c r="J64" s="1314"/>
      <c r="K64" s="1314"/>
      <c r="L64" s="1316"/>
      <c r="M64" s="1316"/>
      <c r="N64" s="1317"/>
      <c r="O64" s="1317"/>
      <c r="P64" s="1317"/>
      <c r="Q64" s="1316"/>
      <c r="R64" s="1314"/>
      <c r="S64" s="1318"/>
      <c r="T64" s="1318"/>
      <c r="U64" s="1319">
        <f>0.173/20</f>
        <v>8.6499999999999997E-3</v>
      </c>
      <c r="V64" s="1319">
        <f>0.25/20</f>
        <v>1.2500000000000001E-2</v>
      </c>
      <c r="W64" s="1320"/>
      <c r="X64" s="1319"/>
      <c r="Y64" s="1342"/>
      <c r="Z64" s="1319"/>
      <c r="AA64" s="1320"/>
      <c r="AB64" s="1320"/>
      <c r="AC64" s="1343"/>
      <c r="AD64" s="1322"/>
      <c r="AE64" s="1314"/>
      <c r="AF64" s="1323" t="s">
        <v>615</v>
      </c>
      <c r="AG64" s="1403" t="s">
        <v>441</v>
      </c>
      <c r="AH64" s="1312" t="s">
        <v>616</v>
      </c>
      <c r="AI64" s="1312" t="s">
        <v>617</v>
      </c>
      <c r="AJ64" s="1312" t="s">
        <v>590</v>
      </c>
      <c r="AK64" s="1312" t="s">
        <v>440</v>
      </c>
      <c r="AL64" s="1312">
        <v>7</v>
      </c>
      <c r="AM64" s="1312" t="s">
        <v>71</v>
      </c>
      <c r="AN64" s="1324">
        <f t="shared" ref="AN64:AN106" si="33">SUM(AO64:AP69)</f>
        <v>855164.25873709982</v>
      </c>
      <c r="AO64" s="1324">
        <v>403384.32955541712</v>
      </c>
      <c r="AP64" s="1324">
        <v>451779.92918168276</v>
      </c>
      <c r="AQ64" s="1312" t="s">
        <v>71</v>
      </c>
      <c r="AR64" s="1312" t="s">
        <v>71</v>
      </c>
      <c r="AS64" s="1312" t="s">
        <v>71</v>
      </c>
      <c r="AT64" s="1312" t="s">
        <v>71</v>
      </c>
      <c r="AU64" s="1312" t="s">
        <v>71</v>
      </c>
      <c r="AV64" s="1312" t="s">
        <v>71</v>
      </c>
      <c r="AW64" s="1312" t="s">
        <v>71</v>
      </c>
      <c r="AX64" s="1312" t="s">
        <v>71</v>
      </c>
      <c r="AY64" s="1404"/>
    </row>
    <row r="65" spans="1:51" ht="18" customHeight="1" x14ac:dyDescent="0.25">
      <c r="A65" s="1312"/>
      <c r="B65" s="1312"/>
      <c r="C65" s="1313"/>
      <c r="D65" s="1409" t="s">
        <v>3</v>
      </c>
      <c r="E65" s="1316"/>
      <c r="F65" s="1316"/>
      <c r="G65" s="1315"/>
      <c r="H65" s="1314">
        <v>721836399.05715537</v>
      </c>
      <c r="I65" s="1314">
        <v>502403901.02939612</v>
      </c>
      <c r="J65" s="1314"/>
      <c r="K65" s="1314"/>
      <c r="L65" s="1316"/>
      <c r="M65" s="1316"/>
      <c r="N65" s="1317"/>
      <c r="O65" s="1317"/>
      <c r="P65" s="1317"/>
      <c r="Q65" s="1316"/>
      <c r="R65" s="1316"/>
      <c r="S65" s="1325"/>
      <c r="T65" s="1325"/>
      <c r="U65" s="1326">
        <v>721836399.05715537</v>
      </c>
      <c r="V65" s="1326">
        <v>502403901.02939612</v>
      </c>
      <c r="W65" s="1326"/>
      <c r="X65" s="1326"/>
      <c r="Y65" s="1325"/>
      <c r="Z65" s="1325"/>
      <c r="AA65" s="1325"/>
      <c r="AB65" s="1327"/>
      <c r="AC65" s="1328"/>
      <c r="AD65" s="1328"/>
      <c r="AE65" s="1316"/>
      <c r="AF65" s="1323"/>
      <c r="AG65" s="1403"/>
      <c r="AH65" s="1312"/>
      <c r="AI65" s="1312"/>
      <c r="AJ65" s="1312"/>
      <c r="AK65" s="1312"/>
      <c r="AL65" s="1312"/>
      <c r="AM65" s="1312"/>
      <c r="AN65" s="1324"/>
      <c r="AO65" s="1324"/>
      <c r="AP65" s="1324"/>
      <c r="AQ65" s="1312"/>
      <c r="AR65" s="1312"/>
      <c r="AS65" s="1312"/>
      <c r="AT65" s="1312"/>
      <c r="AU65" s="1312"/>
      <c r="AV65" s="1312"/>
      <c r="AW65" s="1312"/>
      <c r="AX65" s="1312"/>
      <c r="AY65" s="1404"/>
    </row>
    <row r="66" spans="1:51" ht="27" customHeight="1" x14ac:dyDescent="0.25">
      <c r="A66" s="1312"/>
      <c r="B66" s="1312"/>
      <c r="C66" s="1313"/>
      <c r="D66" s="1408" t="s">
        <v>42</v>
      </c>
      <c r="E66" s="1330"/>
      <c r="F66" s="1330"/>
      <c r="G66" s="1331"/>
      <c r="H66" s="1314">
        <v>0</v>
      </c>
      <c r="I66" s="1330">
        <v>0</v>
      </c>
      <c r="J66" s="1330"/>
      <c r="K66" s="1330"/>
      <c r="L66" s="1330"/>
      <c r="M66" s="1330"/>
      <c r="N66" s="1332"/>
      <c r="O66" s="1332"/>
      <c r="P66" s="1332"/>
      <c r="Q66" s="1330"/>
      <c r="R66" s="1330"/>
      <c r="S66" s="1333"/>
      <c r="T66" s="1333"/>
      <c r="U66" s="1334">
        <v>0</v>
      </c>
      <c r="V66" s="1334">
        <v>0</v>
      </c>
      <c r="W66" s="1334"/>
      <c r="X66" s="1334"/>
      <c r="Y66" s="1333"/>
      <c r="Z66" s="1333"/>
      <c r="AA66" s="1333"/>
      <c r="AB66" s="1333"/>
      <c r="AC66" s="1328"/>
      <c r="AD66" s="1328"/>
      <c r="AE66" s="1330"/>
      <c r="AF66" s="1323"/>
      <c r="AG66" s="1403"/>
      <c r="AH66" s="1312"/>
      <c r="AI66" s="1312"/>
      <c r="AJ66" s="1312"/>
      <c r="AK66" s="1312"/>
      <c r="AL66" s="1312"/>
      <c r="AM66" s="1312"/>
      <c r="AN66" s="1324"/>
      <c r="AO66" s="1324"/>
      <c r="AP66" s="1324"/>
      <c r="AQ66" s="1312"/>
      <c r="AR66" s="1312"/>
      <c r="AS66" s="1312"/>
      <c r="AT66" s="1312"/>
      <c r="AU66" s="1312"/>
      <c r="AV66" s="1312"/>
      <c r="AW66" s="1312"/>
      <c r="AX66" s="1312"/>
      <c r="AY66" s="1404"/>
    </row>
    <row r="67" spans="1:51" ht="27" customHeight="1" x14ac:dyDescent="0.25">
      <c r="A67" s="1312"/>
      <c r="B67" s="1312"/>
      <c r="C67" s="1313"/>
      <c r="D67" s="1409" t="s">
        <v>4</v>
      </c>
      <c r="E67" s="1330"/>
      <c r="F67" s="1330"/>
      <c r="G67" s="1331"/>
      <c r="H67" s="1314">
        <v>0</v>
      </c>
      <c r="I67" s="1330">
        <v>0</v>
      </c>
      <c r="J67" s="1330"/>
      <c r="K67" s="1330"/>
      <c r="L67" s="1330"/>
      <c r="M67" s="1330"/>
      <c r="N67" s="1332"/>
      <c r="O67" s="1332"/>
      <c r="P67" s="1332"/>
      <c r="Q67" s="1330"/>
      <c r="R67" s="1330"/>
      <c r="S67" s="1333"/>
      <c r="T67" s="1333"/>
      <c r="U67" s="1334">
        <v>0</v>
      </c>
      <c r="V67" s="1334">
        <v>0</v>
      </c>
      <c r="W67" s="1334"/>
      <c r="X67" s="1334"/>
      <c r="Y67" s="1333"/>
      <c r="Z67" s="1333"/>
      <c r="AA67" s="1333"/>
      <c r="AB67" s="1333"/>
      <c r="AC67" s="1328"/>
      <c r="AD67" s="1328"/>
      <c r="AE67" s="1330"/>
      <c r="AF67" s="1323"/>
      <c r="AG67" s="1403"/>
      <c r="AH67" s="1312"/>
      <c r="AI67" s="1312"/>
      <c r="AJ67" s="1312"/>
      <c r="AK67" s="1312"/>
      <c r="AL67" s="1312"/>
      <c r="AM67" s="1312"/>
      <c r="AN67" s="1324"/>
      <c r="AO67" s="1324"/>
      <c r="AP67" s="1324"/>
      <c r="AQ67" s="1312"/>
      <c r="AR67" s="1312"/>
      <c r="AS67" s="1312"/>
      <c r="AT67" s="1312"/>
      <c r="AU67" s="1312"/>
      <c r="AV67" s="1312"/>
      <c r="AW67" s="1312"/>
      <c r="AX67" s="1312"/>
      <c r="AY67" s="1404"/>
    </row>
    <row r="68" spans="1:51" ht="27" customHeight="1" x14ac:dyDescent="0.25">
      <c r="A68" s="1312"/>
      <c r="B68" s="1312"/>
      <c r="C68" s="1313"/>
      <c r="D68" s="1408" t="s">
        <v>43</v>
      </c>
      <c r="E68" s="1330"/>
      <c r="F68" s="1330"/>
      <c r="G68" s="1331"/>
      <c r="H68" s="1314">
        <v>0.05</v>
      </c>
      <c r="I68" s="1330">
        <v>0.05</v>
      </c>
      <c r="J68" s="1330"/>
      <c r="K68" s="1330"/>
      <c r="L68" s="1330"/>
      <c r="M68" s="1330"/>
      <c r="N68" s="1332"/>
      <c r="O68" s="1332"/>
      <c r="P68" s="1332"/>
      <c r="Q68" s="1330"/>
      <c r="R68" s="1330"/>
      <c r="S68" s="1333"/>
      <c r="T68" s="1333"/>
      <c r="U68" s="1335">
        <f>U64+U66</f>
        <v>8.6499999999999997E-3</v>
      </c>
      <c r="V68" s="1335">
        <f>V64+V66</f>
        <v>1.2500000000000001E-2</v>
      </c>
      <c r="W68" s="1334"/>
      <c r="X68" s="1334"/>
      <c r="Y68" s="1333"/>
      <c r="Z68" s="1333"/>
      <c r="AA68" s="1333"/>
      <c r="AB68" s="1333"/>
      <c r="AC68" s="1328"/>
      <c r="AD68" s="1328"/>
      <c r="AE68" s="1330"/>
      <c r="AF68" s="1323"/>
      <c r="AG68" s="1403"/>
      <c r="AH68" s="1312"/>
      <c r="AI68" s="1312"/>
      <c r="AJ68" s="1312"/>
      <c r="AK68" s="1312"/>
      <c r="AL68" s="1312"/>
      <c r="AM68" s="1312"/>
      <c r="AN68" s="1324"/>
      <c r="AO68" s="1324"/>
      <c r="AP68" s="1324"/>
      <c r="AQ68" s="1312"/>
      <c r="AR68" s="1312"/>
      <c r="AS68" s="1312"/>
      <c r="AT68" s="1312"/>
      <c r="AU68" s="1312"/>
      <c r="AV68" s="1312"/>
      <c r="AW68" s="1312"/>
      <c r="AX68" s="1312"/>
      <c r="AY68" s="1404"/>
    </row>
    <row r="69" spans="1:51" ht="27.75" customHeight="1" x14ac:dyDescent="0.25">
      <c r="A69" s="1312"/>
      <c r="B69" s="1312"/>
      <c r="C69" s="1313"/>
      <c r="D69" s="1409" t="s">
        <v>32</v>
      </c>
      <c r="E69" s="1336"/>
      <c r="F69" s="1336"/>
      <c r="G69" s="1315"/>
      <c r="H69" s="1314">
        <f t="shared" ref="H69:I69" si="34">H65</f>
        <v>721836399.05715537</v>
      </c>
      <c r="I69" s="1314">
        <f t="shared" si="34"/>
        <v>502403901.02939612</v>
      </c>
      <c r="J69" s="1314"/>
      <c r="K69" s="1314"/>
      <c r="L69" s="1316"/>
      <c r="M69" s="1330"/>
      <c r="N69" s="1332"/>
      <c r="O69" s="1332"/>
      <c r="P69" s="1332"/>
      <c r="Q69" s="1330"/>
      <c r="R69" s="1336"/>
      <c r="S69" s="1316"/>
      <c r="T69" s="1316"/>
      <c r="U69" s="1314">
        <f t="shared" ref="U69:V69" si="35">U65</f>
        <v>721836399.05715537</v>
      </c>
      <c r="V69" s="1334">
        <f t="shared" si="35"/>
        <v>502403901.02939612</v>
      </c>
      <c r="W69" s="1314"/>
      <c r="X69" s="1314"/>
      <c r="Y69" s="1316"/>
      <c r="Z69" s="1316"/>
      <c r="AA69" s="1316"/>
      <c r="AB69" s="1337"/>
      <c r="AC69" s="1322"/>
      <c r="AD69" s="1322"/>
      <c r="AE69" s="1336"/>
      <c r="AF69" s="1323"/>
      <c r="AG69" s="1403"/>
      <c r="AH69" s="1312"/>
      <c r="AI69" s="1312"/>
      <c r="AJ69" s="1312"/>
      <c r="AK69" s="1312"/>
      <c r="AL69" s="1312"/>
      <c r="AM69" s="1312"/>
      <c r="AN69" s="1324"/>
      <c r="AO69" s="1324"/>
      <c r="AP69" s="1324"/>
      <c r="AQ69" s="1312"/>
      <c r="AR69" s="1312"/>
      <c r="AS69" s="1312"/>
      <c r="AT69" s="1312"/>
      <c r="AU69" s="1312"/>
      <c r="AV69" s="1312"/>
      <c r="AW69" s="1312"/>
      <c r="AX69" s="1312"/>
      <c r="AY69" s="1404"/>
    </row>
    <row r="70" spans="1:51" ht="15" customHeight="1" x14ac:dyDescent="0.25">
      <c r="A70" s="1312"/>
      <c r="B70" s="1312"/>
      <c r="C70" s="1313" t="s">
        <v>515</v>
      </c>
      <c r="D70" s="1408" t="s">
        <v>41</v>
      </c>
      <c r="E70" s="1314"/>
      <c r="F70" s="1315"/>
      <c r="G70" s="1315"/>
      <c r="H70" s="1314">
        <f t="shared" ref="H70:I70" si="36">1/20</f>
        <v>0.05</v>
      </c>
      <c r="I70" s="1314">
        <f t="shared" si="36"/>
        <v>0.05</v>
      </c>
      <c r="J70" s="1314"/>
      <c r="K70" s="1314"/>
      <c r="L70" s="1316"/>
      <c r="M70" s="1316"/>
      <c r="N70" s="1317"/>
      <c r="O70" s="1317"/>
      <c r="P70" s="1317"/>
      <c r="Q70" s="1316"/>
      <c r="R70" s="1314"/>
      <c r="S70" s="1318"/>
      <c r="T70" s="1318"/>
      <c r="U70" s="1319">
        <f>0.173/20</f>
        <v>8.6499999999999997E-3</v>
      </c>
      <c r="V70" s="1319">
        <f>0.25/20</f>
        <v>1.2500000000000001E-2</v>
      </c>
      <c r="W70" s="1320"/>
      <c r="X70" s="1319"/>
      <c r="Y70" s="1319"/>
      <c r="Z70" s="1319"/>
      <c r="AA70" s="1320"/>
      <c r="AB70" s="1320"/>
      <c r="AC70" s="1338"/>
      <c r="AD70" s="1322"/>
      <c r="AE70" s="1314"/>
      <c r="AF70" s="1323" t="s">
        <v>618</v>
      </c>
      <c r="AG70" s="1403" t="s">
        <v>457</v>
      </c>
      <c r="AH70" s="1312" t="s">
        <v>619</v>
      </c>
      <c r="AI70" s="1312" t="s">
        <v>620</v>
      </c>
      <c r="AJ70" s="1312" t="s">
        <v>590</v>
      </c>
      <c r="AK70" s="1312" t="s">
        <v>440</v>
      </c>
      <c r="AL70" s="1312">
        <v>7</v>
      </c>
      <c r="AM70" s="1312" t="s">
        <v>71</v>
      </c>
      <c r="AN70" s="1324">
        <f t="shared" ref="AN70" si="37">SUM(AO70:AP75)</f>
        <v>1250683.6048903246</v>
      </c>
      <c r="AO70" s="1324">
        <v>588829.57552475622</v>
      </c>
      <c r="AP70" s="1324">
        <v>661854.02936556854</v>
      </c>
      <c r="AQ70" s="1312" t="s">
        <v>71</v>
      </c>
      <c r="AR70" s="1312" t="s">
        <v>71</v>
      </c>
      <c r="AS70" s="1312" t="s">
        <v>71</v>
      </c>
      <c r="AT70" s="1312" t="s">
        <v>71</v>
      </c>
      <c r="AU70" s="1312" t="s">
        <v>71</v>
      </c>
      <c r="AV70" s="1312" t="s">
        <v>71</v>
      </c>
      <c r="AW70" s="1312" t="s">
        <v>71</v>
      </c>
      <c r="AX70" s="1312" t="s">
        <v>71</v>
      </c>
      <c r="AY70" s="1404"/>
    </row>
    <row r="71" spans="1:51" ht="18" customHeight="1" x14ac:dyDescent="0.25">
      <c r="A71" s="1312"/>
      <c r="B71" s="1312"/>
      <c r="C71" s="1313"/>
      <c r="D71" s="1409" t="s">
        <v>3</v>
      </c>
      <c r="E71" s="1316"/>
      <c r="F71" s="1316"/>
      <c r="G71" s="1315"/>
      <c r="H71" s="1314">
        <v>163033828.64995295</v>
      </c>
      <c r="I71" s="1314">
        <v>237147884.86460492</v>
      </c>
      <c r="J71" s="1314"/>
      <c r="K71" s="1314"/>
      <c r="L71" s="1316"/>
      <c r="M71" s="1316"/>
      <c r="N71" s="1317"/>
      <c r="O71" s="1317"/>
      <c r="P71" s="1317"/>
      <c r="Q71" s="1316"/>
      <c r="R71" s="1316"/>
      <c r="S71" s="1325"/>
      <c r="T71" s="1325"/>
      <c r="U71" s="1326">
        <v>163033828.64995295</v>
      </c>
      <c r="V71" s="1405">
        <v>237147884.86460492</v>
      </c>
      <c r="W71" s="1326"/>
      <c r="X71" s="1326"/>
      <c r="Y71" s="1325"/>
      <c r="Z71" s="1325"/>
      <c r="AA71" s="1325"/>
      <c r="AB71" s="1327"/>
      <c r="AC71" s="1328"/>
      <c r="AD71" s="1328"/>
      <c r="AE71" s="1316"/>
      <c r="AF71" s="1323"/>
      <c r="AG71" s="1403"/>
      <c r="AH71" s="1312"/>
      <c r="AI71" s="1312"/>
      <c r="AJ71" s="1312"/>
      <c r="AK71" s="1312"/>
      <c r="AL71" s="1312"/>
      <c r="AM71" s="1312"/>
      <c r="AN71" s="1324"/>
      <c r="AO71" s="1324"/>
      <c r="AP71" s="1324"/>
      <c r="AQ71" s="1312"/>
      <c r="AR71" s="1312"/>
      <c r="AS71" s="1312"/>
      <c r="AT71" s="1312"/>
      <c r="AU71" s="1312"/>
      <c r="AV71" s="1312"/>
      <c r="AW71" s="1312"/>
      <c r="AX71" s="1312"/>
      <c r="AY71" s="1404"/>
    </row>
    <row r="72" spans="1:51" ht="27" customHeight="1" x14ac:dyDescent="0.25">
      <c r="A72" s="1312"/>
      <c r="B72" s="1312"/>
      <c r="C72" s="1313"/>
      <c r="D72" s="1408" t="s">
        <v>42</v>
      </c>
      <c r="E72" s="1330"/>
      <c r="F72" s="1330"/>
      <c r="G72" s="1331"/>
      <c r="H72" s="1314">
        <v>0</v>
      </c>
      <c r="I72" s="1330">
        <v>0</v>
      </c>
      <c r="J72" s="1330"/>
      <c r="K72" s="1330"/>
      <c r="L72" s="1330"/>
      <c r="M72" s="1330"/>
      <c r="N72" s="1332"/>
      <c r="O72" s="1332"/>
      <c r="P72" s="1332"/>
      <c r="Q72" s="1330"/>
      <c r="R72" s="1330"/>
      <c r="S72" s="1333"/>
      <c r="T72" s="1333"/>
      <c r="U72" s="1334">
        <v>0</v>
      </c>
      <c r="V72" s="1334">
        <v>0</v>
      </c>
      <c r="W72" s="1334"/>
      <c r="X72" s="1334"/>
      <c r="Y72" s="1333"/>
      <c r="Z72" s="1333"/>
      <c r="AA72" s="1333"/>
      <c r="AB72" s="1333"/>
      <c r="AC72" s="1328"/>
      <c r="AD72" s="1328"/>
      <c r="AE72" s="1330"/>
      <c r="AF72" s="1323"/>
      <c r="AG72" s="1403"/>
      <c r="AH72" s="1312"/>
      <c r="AI72" s="1312"/>
      <c r="AJ72" s="1312"/>
      <c r="AK72" s="1312"/>
      <c r="AL72" s="1312"/>
      <c r="AM72" s="1312"/>
      <c r="AN72" s="1324"/>
      <c r="AO72" s="1324"/>
      <c r="AP72" s="1324"/>
      <c r="AQ72" s="1312"/>
      <c r="AR72" s="1312"/>
      <c r="AS72" s="1312"/>
      <c r="AT72" s="1312"/>
      <c r="AU72" s="1312"/>
      <c r="AV72" s="1312"/>
      <c r="AW72" s="1312"/>
      <c r="AX72" s="1312"/>
      <c r="AY72" s="1404"/>
    </row>
    <row r="73" spans="1:51" ht="27" customHeight="1" x14ac:dyDescent="0.25">
      <c r="A73" s="1312"/>
      <c r="B73" s="1312"/>
      <c r="C73" s="1313"/>
      <c r="D73" s="1409" t="s">
        <v>4</v>
      </c>
      <c r="E73" s="1330"/>
      <c r="F73" s="1330"/>
      <c r="G73" s="1331"/>
      <c r="H73" s="1314">
        <v>0</v>
      </c>
      <c r="I73" s="1330">
        <v>0</v>
      </c>
      <c r="J73" s="1330"/>
      <c r="K73" s="1330"/>
      <c r="L73" s="1330"/>
      <c r="M73" s="1330"/>
      <c r="N73" s="1332"/>
      <c r="O73" s="1332"/>
      <c r="P73" s="1332"/>
      <c r="Q73" s="1330"/>
      <c r="R73" s="1330"/>
      <c r="S73" s="1333"/>
      <c r="T73" s="1333"/>
      <c r="U73" s="1334">
        <v>0</v>
      </c>
      <c r="V73" s="1334">
        <v>0</v>
      </c>
      <c r="W73" s="1334"/>
      <c r="X73" s="1334"/>
      <c r="Y73" s="1333"/>
      <c r="Z73" s="1333"/>
      <c r="AA73" s="1333"/>
      <c r="AB73" s="1333"/>
      <c r="AC73" s="1328"/>
      <c r="AD73" s="1328"/>
      <c r="AE73" s="1330"/>
      <c r="AF73" s="1323"/>
      <c r="AG73" s="1403"/>
      <c r="AH73" s="1312"/>
      <c r="AI73" s="1312"/>
      <c r="AJ73" s="1312"/>
      <c r="AK73" s="1312"/>
      <c r="AL73" s="1312"/>
      <c r="AM73" s="1312"/>
      <c r="AN73" s="1324"/>
      <c r="AO73" s="1324"/>
      <c r="AP73" s="1324"/>
      <c r="AQ73" s="1312"/>
      <c r="AR73" s="1312"/>
      <c r="AS73" s="1312"/>
      <c r="AT73" s="1312"/>
      <c r="AU73" s="1312"/>
      <c r="AV73" s="1312"/>
      <c r="AW73" s="1312"/>
      <c r="AX73" s="1312"/>
      <c r="AY73" s="1404"/>
    </row>
    <row r="74" spans="1:51" ht="27" customHeight="1" x14ac:dyDescent="0.25">
      <c r="A74" s="1312"/>
      <c r="B74" s="1312"/>
      <c r="C74" s="1313"/>
      <c r="D74" s="1408" t="s">
        <v>43</v>
      </c>
      <c r="E74" s="1330"/>
      <c r="F74" s="1330"/>
      <c r="G74" s="1331"/>
      <c r="H74" s="1314">
        <v>0.05</v>
      </c>
      <c r="I74" s="1330">
        <v>0.05</v>
      </c>
      <c r="J74" s="1330"/>
      <c r="K74" s="1330"/>
      <c r="L74" s="1330"/>
      <c r="M74" s="1330"/>
      <c r="N74" s="1332"/>
      <c r="O74" s="1332"/>
      <c r="P74" s="1332"/>
      <c r="Q74" s="1330"/>
      <c r="R74" s="1330"/>
      <c r="S74" s="1333"/>
      <c r="T74" s="1333"/>
      <c r="U74" s="1335">
        <f>U70+U72</f>
        <v>8.6499999999999997E-3</v>
      </c>
      <c r="V74" s="1335">
        <f>V70+V72</f>
        <v>1.2500000000000001E-2</v>
      </c>
      <c r="W74" s="1334"/>
      <c r="X74" s="1334"/>
      <c r="Y74" s="1333"/>
      <c r="Z74" s="1333"/>
      <c r="AA74" s="1333"/>
      <c r="AB74" s="1333"/>
      <c r="AC74" s="1328"/>
      <c r="AD74" s="1328"/>
      <c r="AE74" s="1330"/>
      <c r="AF74" s="1323"/>
      <c r="AG74" s="1403"/>
      <c r="AH74" s="1312"/>
      <c r="AI74" s="1312"/>
      <c r="AJ74" s="1312"/>
      <c r="AK74" s="1312"/>
      <c r="AL74" s="1312"/>
      <c r="AM74" s="1312"/>
      <c r="AN74" s="1324"/>
      <c r="AO74" s="1324"/>
      <c r="AP74" s="1324"/>
      <c r="AQ74" s="1312"/>
      <c r="AR74" s="1312"/>
      <c r="AS74" s="1312"/>
      <c r="AT74" s="1312"/>
      <c r="AU74" s="1312"/>
      <c r="AV74" s="1312"/>
      <c r="AW74" s="1312"/>
      <c r="AX74" s="1312"/>
      <c r="AY74" s="1404"/>
    </row>
    <row r="75" spans="1:51" ht="27.75" customHeight="1" x14ac:dyDescent="0.25">
      <c r="A75" s="1312"/>
      <c r="B75" s="1312"/>
      <c r="C75" s="1313"/>
      <c r="D75" s="1409" t="s">
        <v>32</v>
      </c>
      <c r="E75" s="1336"/>
      <c r="F75" s="1336"/>
      <c r="G75" s="1315"/>
      <c r="H75" s="1314">
        <f t="shared" ref="H75:I75" si="38">H71</f>
        <v>163033828.64995295</v>
      </c>
      <c r="I75" s="1314">
        <f t="shared" si="38"/>
        <v>237147884.86460492</v>
      </c>
      <c r="J75" s="1314"/>
      <c r="K75" s="1314"/>
      <c r="L75" s="1316"/>
      <c r="M75" s="1330"/>
      <c r="N75" s="1332"/>
      <c r="O75" s="1332"/>
      <c r="P75" s="1332"/>
      <c r="Q75" s="1330"/>
      <c r="R75" s="1336"/>
      <c r="S75" s="1316"/>
      <c r="T75" s="1316"/>
      <c r="U75" s="1314">
        <f t="shared" ref="U75:V75" si="39">U71</f>
        <v>163033828.64995295</v>
      </c>
      <c r="V75" s="1334">
        <f t="shared" si="39"/>
        <v>237147884.86460492</v>
      </c>
      <c r="W75" s="1314"/>
      <c r="X75" s="1314"/>
      <c r="Y75" s="1316"/>
      <c r="Z75" s="1316"/>
      <c r="AA75" s="1316"/>
      <c r="AB75" s="1337"/>
      <c r="AC75" s="1322"/>
      <c r="AD75" s="1322"/>
      <c r="AE75" s="1336"/>
      <c r="AF75" s="1323"/>
      <c r="AG75" s="1403"/>
      <c r="AH75" s="1312"/>
      <c r="AI75" s="1312"/>
      <c r="AJ75" s="1312"/>
      <c r="AK75" s="1312"/>
      <c r="AL75" s="1312"/>
      <c r="AM75" s="1312"/>
      <c r="AN75" s="1324"/>
      <c r="AO75" s="1324"/>
      <c r="AP75" s="1324"/>
      <c r="AQ75" s="1312"/>
      <c r="AR75" s="1312"/>
      <c r="AS75" s="1312"/>
      <c r="AT75" s="1312"/>
      <c r="AU75" s="1312"/>
      <c r="AV75" s="1312"/>
      <c r="AW75" s="1312"/>
      <c r="AX75" s="1312"/>
      <c r="AY75" s="1404"/>
    </row>
    <row r="76" spans="1:51" ht="15" customHeight="1" x14ac:dyDescent="0.25">
      <c r="A76" s="1312"/>
      <c r="B76" s="1312"/>
      <c r="C76" s="1313" t="s">
        <v>516</v>
      </c>
      <c r="D76" s="1408" t="s">
        <v>41</v>
      </c>
      <c r="E76" s="1314"/>
      <c r="F76" s="1315"/>
      <c r="G76" s="1315"/>
      <c r="H76" s="1314">
        <f t="shared" ref="H76:I76" si="40">1/19</f>
        <v>5.2631578947368418E-2</v>
      </c>
      <c r="I76" s="1314">
        <f t="shared" si="40"/>
        <v>5.2631578947368418E-2</v>
      </c>
      <c r="J76" s="1314"/>
      <c r="K76" s="1314"/>
      <c r="L76" s="1316"/>
      <c r="M76" s="1316"/>
      <c r="N76" s="1317"/>
      <c r="O76" s="1317"/>
      <c r="P76" s="1317"/>
      <c r="Q76" s="1316"/>
      <c r="R76" s="1314"/>
      <c r="S76" s="1318"/>
      <c r="T76" s="1318"/>
      <c r="U76" s="1319">
        <f>0.173/20</f>
        <v>8.6499999999999997E-3</v>
      </c>
      <c r="V76" s="1319">
        <f>0.25/20</f>
        <v>1.2500000000000001E-2</v>
      </c>
      <c r="W76" s="1320"/>
      <c r="X76" s="1319"/>
      <c r="Y76" s="1319"/>
      <c r="Z76" s="1319"/>
      <c r="AA76" s="1320"/>
      <c r="AB76" s="1319"/>
      <c r="AC76" s="1319"/>
      <c r="AD76" s="1320"/>
      <c r="AE76" s="1314"/>
      <c r="AF76" s="1323" t="s">
        <v>621</v>
      </c>
      <c r="AG76" s="1403" t="s">
        <v>445</v>
      </c>
      <c r="AH76" s="1312" t="s">
        <v>545</v>
      </c>
      <c r="AI76" s="1312" t="s">
        <v>622</v>
      </c>
      <c r="AJ76" s="1312" t="s">
        <v>590</v>
      </c>
      <c r="AK76" s="1312" t="s">
        <v>440</v>
      </c>
      <c r="AL76" s="1312" t="s">
        <v>543</v>
      </c>
      <c r="AM76" s="1312" t="s">
        <v>71</v>
      </c>
      <c r="AN76" s="1324">
        <f t="shared" ref="AN76" si="41">SUM(AO76:AP81)</f>
        <v>140946.57351735057</v>
      </c>
      <c r="AO76" s="1324">
        <v>66365.306491071926</v>
      </c>
      <c r="AP76" s="1324">
        <v>74581.267026278641</v>
      </c>
      <c r="AQ76" s="1312" t="s">
        <v>71</v>
      </c>
      <c r="AR76" s="1312" t="s">
        <v>71</v>
      </c>
      <c r="AS76" s="1312" t="s">
        <v>71</v>
      </c>
      <c r="AT76" s="1312" t="s">
        <v>71</v>
      </c>
      <c r="AU76" s="1312" t="s">
        <v>71</v>
      </c>
      <c r="AV76" s="1312" t="s">
        <v>71</v>
      </c>
      <c r="AW76" s="1312" t="s">
        <v>71</v>
      </c>
      <c r="AX76" s="1312" t="s">
        <v>71</v>
      </c>
      <c r="AY76" s="1404"/>
    </row>
    <row r="77" spans="1:51" ht="18" customHeight="1" x14ac:dyDescent="0.25">
      <c r="A77" s="1312"/>
      <c r="B77" s="1312"/>
      <c r="C77" s="1313"/>
      <c r="D77" s="1409" t="s">
        <v>3</v>
      </c>
      <c r="E77" s="1316"/>
      <c r="F77" s="1316"/>
      <c r="G77" s="1315"/>
      <c r="H77" s="1314">
        <v>2965549.1859495048</v>
      </c>
      <c r="I77" s="1314">
        <v>7737146.0264625885</v>
      </c>
      <c r="J77" s="1314"/>
      <c r="K77" s="1314"/>
      <c r="L77" s="1316"/>
      <c r="M77" s="1316"/>
      <c r="N77" s="1317"/>
      <c r="O77" s="1317"/>
      <c r="P77" s="1317"/>
      <c r="Q77" s="1316"/>
      <c r="R77" s="1316"/>
      <c r="S77" s="1325"/>
      <c r="T77" s="1325"/>
      <c r="U77" s="1326">
        <v>2965549.1859495048</v>
      </c>
      <c r="V77" s="1326">
        <v>7737146.0264625885</v>
      </c>
      <c r="W77" s="1326"/>
      <c r="X77" s="1326"/>
      <c r="Y77" s="1325"/>
      <c r="Z77" s="1325"/>
      <c r="AA77" s="1325"/>
      <c r="AB77" s="1327"/>
      <c r="AC77" s="1328"/>
      <c r="AD77" s="1328"/>
      <c r="AE77" s="1316"/>
      <c r="AF77" s="1323"/>
      <c r="AG77" s="1403"/>
      <c r="AH77" s="1312"/>
      <c r="AI77" s="1312"/>
      <c r="AJ77" s="1312"/>
      <c r="AK77" s="1312"/>
      <c r="AL77" s="1312"/>
      <c r="AM77" s="1312"/>
      <c r="AN77" s="1324"/>
      <c r="AO77" s="1324"/>
      <c r="AP77" s="1324"/>
      <c r="AQ77" s="1312"/>
      <c r="AR77" s="1312"/>
      <c r="AS77" s="1312"/>
      <c r="AT77" s="1312"/>
      <c r="AU77" s="1312"/>
      <c r="AV77" s="1312"/>
      <c r="AW77" s="1312"/>
      <c r="AX77" s="1312"/>
      <c r="AY77" s="1404"/>
    </row>
    <row r="78" spans="1:51" ht="27" customHeight="1" x14ac:dyDescent="0.25">
      <c r="A78" s="1312"/>
      <c r="B78" s="1312"/>
      <c r="C78" s="1313"/>
      <c r="D78" s="1408" t="s">
        <v>42</v>
      </c>
      <c r="E78" s="1330"/>
      <c r="F78" s="1330"/>
      <c r="G78" s="1331"/>
      <c r="H78" s="1314">
        <v>0</v>
      </c>
      <c r="I78" s="1330">
        <v>0</v>
      </c>
      <c r="J78" s="1330"/>
      <c r="K78" s="1330"/>
      <c r="L78" s="1330"/>
      <c r="M78" s="1330"/>
      <c r="N78" s="1332"/>
      <c r="O78" s="1332"/>
      <c r="P78" s="1332"/>
      <c r="Q78" s="1330"/>
      <c r="R78" s="1330"/>
      <c r="S78" s="1333"/>
      <c r="T78" s="1333"/>
      <c r="U78" s="1334">
        <v>0</v>
      </c>
      <c r="V78" s="1334">
        <v>0</v>
      </c>
      <c r="W78" s="1334"/>
      <c r="X78" s="1334"/>
      <c r="Y78" s="1333"/>
      <c r="Z78" s="1333"/>
      <c r="AA78" s="1333"/>
      <c r="AB78" s="1333"/>
      <c r="AC78" s="1328"/>
      <c r="AD78" s="1328"/>
      <c r="AE78" s="1330"/>
      <c r="AF78" s="1323"/>
      <c r="AG78" s="1403"/>
      <c r="AH78" s="1312"/>
      <c r="AI78" s="1312"/>
      <c r="AJ78" s="1312"/>
      <c r="AK78" s="1312"/>
      <c r="AL78" s="1312"/>
      <c r="AM78" s="1312"/>
      <c r="AN78" s="1324"/>
      <c r="AO78" s="1324"/>
      <c r="AP78" s="1324"/>
      <c r="AQ78" s="1312"/>
      <c r="AR78" s="1312"/>
      <c r="AS78" s="1312"/>
      <c r="AT78" s="1312"/>
      <c r="AU78" s="1312"/>
      <c r="AV78" s="1312"/>
      <c r="AW78" s="1312"/>
      <c r="AX78" s="1312"/>
      <c r="AY78" s="1404"/>
    </row>
    <row r="79" spans="1:51" ht="27" customHeight="1" x14ac:dyDescent="0.25">
      <c r="A79" s="1312"/>
      <c r="B79" s="1312"/>
      <c r="C79" s="1313"/>
      <c r="D79" s="1409" t="s">
        <v>4</v>
      </c>
      <c r="E79" s="1330"/>
      <c r="F79" s="1330"/>
      <c r="G79" s="1331"/>
      <c r="H79" s="1314">
        <v>0</v>
      </c>
      <c r="I79" s="1330">
        <v>0</v>
      </c>
      <c r="J79" s="1330"/>
      <c r="K79" s="1330"/>
      <c r="L79" s="1330"/>
      <c r="M79" s="1330"/>
      <c r="N79" s="1332"/>
      <c r="O79" s="1332"/>
      <c r="P79" s="1332"/>
      <c r="Q79" s="1330"/>
      <c r="R79" s="1330"/>
      <c r="S79" s="1333"/>
      <c r="T79" s="1333"/>
      <c r="U79" s="1334">
        <v>0</v>
      </c>
      <c r="V79" s="1334">
        <v>0</v>
      </c>
      <c r="W79" s="1334"/>
      <c r="X79" s="1334"/>
      <c r="Y79" s="1333"/>
      <c r="Z79" s="1333"/>
      <c r="AA79" s="1333"/>
      <c r="AB79" s="1333"/>
      <c r="AC79" s="1328"/>
      <c r="AD79" s="1328"/>
      <c r="AE79" s="1330"/>
      <c r="AF79" s="1323"/>
      <c r="AG79" s="1403"/>
      <c r="AH79" s="1312"/>
      <c r="AI79" s="1312"/>
      <c r="AJ79" s="1312"/>
      <c r="AK79" s="1312"/>
      <c r="AL79" s="1312"/>
      <c r="AM79" s="1312"/>
      <c r="AN79" s="1324"/>
      <c r="AO79" s="1324"/>
      <c r="AP79" s="1324"/>
      <c r="AQ79" s="1312"/>
      <c r="AR79" s="1312"/>
      <c r="AS79" s="1312"/>
      <c r="AT79" s="1312"/>
      <c r="AU79" s="1312"/>
      <c r="AV79" s="1312"/>
      <c r="AW79" s="1312"/>
      <c r="AX79" s="1312"/>
      <c r="AY79" s="1404"/>
    </row>
    <row r="80" spans="1:51" ht="27" customHeight="1" x14ac:dyDescent="0.25">
      <c r="A80" s="1312"/>
      <c r="B80" s="1312"/>
      <c r="C80" s="1313"/>
      <c r="D80" s="1408" t="s">
        <v>43</v>
      </c>
      <c r="E80" s="1330"/>
      <c r="F80" s="1330"/>
      <c r="G80" s="1331"/>
      <c r="H80" s="1314">
        <f t="shared" ref="H80:I81" si="42">H76</f>
        <v>5.2631578947368418E-2</v>
      </c>
      <c r="I80" s="1330">
        <f t="shared" si="42"/>
        <v>5.2631578947368418E-2</v>
      </c>
      <c r="J80" s="1330"/>
      <c r="K80" s="1330"/>
      <c r="L80" s="1330"/>
      <c r="M80" s="1330"/>
      <c r="N80" s="1332"/>
      <c r="O80" s="1332"/>
      <c r="P80" s="1332"/>
      <c r="Q80" s="1330"/>
      <c r="R80" s="1330"/>
      <c r="S80" s="1333"/>
      <c r="T80" s="1333"/>
      <c r="U80" s="1335">
        <f>U76+U78</f>
        <v>8.6499999999999997E-3</v>
      </c>
      <c r="V80" s="1335">
        <f>V76+V78</f>
        <v>1.2500000000000001E-2</v>
      </c>
      <c r="W80" s="1334"/>
      <c r="X80" s="1334"/>
      <c r="Y80" s="1333"/>
      <c r="Z80" s="1333"/>
      <c r="AA80" s="1333"/>
      <c r="AB80" s="1333"/>
      <c r="AC80" s="1328"/>
      <c r="AD80" s="1328"/>
      <c r="AE80" s="1330"/>
      <c r="AF80" s="1323"/>
      <c r="AG80" s="1403"/>
      <c r="AH80" s="1312"/>
      <c r="AI80" s="1312"/>
      <c r="AJ80" s="1312"/>
      <c r="AK80" s="1312"/>
      <c r="AL80" s="1312"/>
      <c r="AM80" s="1312"/>
      <c r="AN80" s="1324"/>
      <c r="AO80" s="1324"/>
      <c r="AP80" s="1324"/>
      <c r="AQ80" s="1312"/>
      <c r="AR80" s="1312"/>
      <c r="AS80" s="1312"/>
      <c r="AT80" s="1312"/>
      <c r="AU80" s="1312"/>
      <c r="AV80" s="1312"/>
      <c r="AW80" s="1312"/>
      <c r="AX80" s="1312"/>
      <c r="AY80" s="1404"/>
    </row>
    <row r="81" spans="1:51" ht="27.75" customHeight="1" x14ac:dyDescent="0.25">
      <c r="A81" s="1312"/>
      <c r="B81" s="1312"/>
      <c r="C81" s="1313"/>
      <c r="D81" s="1409" t="s">
        <v>32</v>
      </c>
      <c r="E81" s="1336"/>
      <c r="F81" s="1336"/>
      <c r="G81" s="1315"/>
      <c r="H81" s="1314">
        <f t="shared" si="42"/>
        <v>2965549.1859495048</v>
      </c>
      <c r="I81" s="1314">
        <f t="shared" si="42"/>
        <v>7737146.0264625885</v>
      </c>
      <c r="J81" s="1314"/>
      <c r="K81" s="1314"/>
      <c r="L81" s="1316"/>
      <c r="M81" s="1330"/>
      <c r="N81" s="1332"/>
      <c r="O81" s="1332"/>
      <c r="P81" s="1332"/>
      <c r="Q81" s="1330"/>
      <c r="R81" s="1336"/>
      <c r="S81" s="1316"/>
      <c r="T81" s="1316"/>
      <c r="U81" s="1314">
        <f t="shared" ref="U81:V81" si="43">U77</f>
        <v>2965549.1859495048</v>
      </c>
      <c r="V81" s="1334">
        <f t="shared" si="43"/>
        <v>7737146.0264625885</v>
      </c>
      <c r="W81" s="1314"/>
      <c r="X81" s="1314"/>
      <c r="Y81" s="1316"/>
      <c r="Z81" s="1316"/>
      <c r="AA81" s="1316"/>
      <c r="AB81" s="1337"/>
      <c r="AC81" s="1322"/>
      <c r="AD81" s="1322"/>
      <c r="AE81" s="1336"/>
      <c r="AF81" s="1323"/>
      <c r="AG81" s="1403"/>
      <c r="AH81" s="1312"/>
      <c r="AI81" s="1312"/>
      <c r="AJ81" s="1312"/>
      <c r="AK81" s="1312"/>
      <c r="AL81" s="1312"/>
      <c r="AM81" s="1312"/>
      <c r="AN81" s="1324"/>
      <c r="AO81" s="1324"/>
      <c r="AP81" s="1324"/>
      <c r="AQ81" s="1312"/>
      <c r="AR81" s="1312"/>
      <c r="AS81" s="1312"/>
      <c r="AT81" s="1312"/>
      <c r="AU81" s="1312"/>
      <c r="AV81" s="1312"/>
      <c r="AW81" s="1312"/>
      <c r="AX81" s="1312"/>
      <c r="AY81" s="1404"/>
    </row>
    <row r="82" spans="1:51" ht="15" customHeight="1" x14ac:dyDescent="0.25">
      <c r="A82" s="1312"/>
      <c r="B82" s="1312"/>
      <c r="C82" s="1313" t="s">
        <v>517</v>
      </c>
      <c r="D82" s="1408" t="s">
        <v>41</v>
      </c>
      <c r="E82" s="1314"/>
      <c r="F82" s="1315"/>
      <c r="G82" s="1315"/>
      <c r="H82" s="1314">
        <f t="shared" ref="H82:I82" si="44">1/20</f>
        <v>0.05</v>
      </c>
      <c r="I82" s="1314">
        <f t="shared" si="44"/>
        <v>0.05</v>
      </c>
      <c r="J82" s="1314"/>
      <c r="K82" s="1314"/>
      <c r="L82" s="1316"/>
      <c r="M82" s="1316"/>
      <c r="N82" s="1317"/>
      <c r="O82" s="1317"/>
      <c r="P82" s="1317"/>
      <c r="Q82" s="1316"/>
      <c r="R82" s="1314"/>
      <c r="S82" s="1318"/>
      <c r="T82" s="1318"/>
      <c r="U82" s="1319">
        <f>0.173/20</f>
        <v>8.6499999999999997E-3</v>
      </c>
      <c r="V82" s="1319">
        <f>0.25/20</f>
        <v>1.2500000000000001E-2</v>
      </c>
      <c r="W82" s="1320"/>
      <c r="X82" s="1319"/>
      <c r="Y82" s="1319"/>
      <c r="Z82" s="1319"/>
      <c r="AA82" s="1320"/>
      <c r="AB82" s="1320"/>
      <c r="AC82" s="1321"/>
      <c r="AD82" s="1322"/>
      <c r="AE82" s="1314"/>
      <c r="AF82" s="1323" t="s">
        <v>623</v>
      </c>
      <c r="AG82" s="1403" t="s">
        <v>458</v>
      </c>
      <c r="AH82" s="1312" t="s">
        <v>624</v>
      </c>
      <c r="AI82" s="1312" t="s">
        <v>625</v>
      </c>
      <c r="AJ82" s="1312" t="s">
        <v>590</v>
      </c>
      <c r="AK82" s="1312" t="s">
        <v>440</v>
      </c>
      <c r="AL82" s="1312" t="s">
        <v>543</v>
      </c>
      <c r="AM82" s="1312" t="s">
        <v>71</v>
      </c>
      <c r="AN82" s="1324">
        <f t="shared" ref="AN82" si="45">SUM(AO82:AP87)</f>
        <v>155749.75142517977</v>
      </c>
      <c r="AO82" s="1324">
        <v>72871.37071132737</v>
      </c>
      <c r="AP82" s="1324">
        <v>82878.380713852384</v>
      </c>
      <c r="AQ82" s="1312" t="s">
        <v>71</v>
      </c>
      <c r="AR82" s="1312" t="s">
        <v>71</v>
      </c>
      <c r="AS82" s="1312" t="s">
        <v>71</v>
      </c>
      <c r="AT82" s="1312" t="s">
        <v>71</v>
      </c>
      <c r="AU82" s="1312" t="s">
        <v>71</v>
      </c>
      <c r="AV82" s="1312" t="s">
        <v>71</v>
      </c>
      <c r="AW82" s="1312" t="s">
        <v>71</v>
      </c>
      <c r="AX82" s="1312" t="s">
        <v>71</v>
      </c>
      <c r="AY82" s="1404"/>
    </row>
    <row r="83" spans="1:51" ht="18" customHeight="1" x14ac:dyDescent="0.25">
      <c r="A83" s="1312"/>
      <c r="B83" s="1312"/>
      <c r="C83" s="1313"/>
      <c r="D83" s="1409" t="s">
        <v>3</v>
      </c>
      <c r="E83" s="1316"/>
      <c r="F83" s="1316"/>
      <c r="G83" s="1315"/>
      <c r="H83" s="1314">
        <v>36356599.530937701</v>
      </c>
      <c r="I83" s="1314">
        <v>24893909.131331868</v>
      </c>
      <c r="J83" s="1314"/>
      <c r="K83" s="1314"/>
      <c r="L83" s="1316"/>
      <c r="M83" s="1316"/>
      <c r="N83" s="1317"/>
      <c r="O83" s="1317"/>
      <c r="P83" s="1317"/>
      <c r="Q83" s="1316"/>
      <c r="R83" s="1316"/>
      <c r="S83" s="1325"/>
      <c r="T83" s="1325"/>
      <c r="U83" s="1326">
        <v>36356599.530937701</v>
      </c>
      <c r="V83" s="1405">
        <v>24893909.131331868</v>
      </c>
      <c r="W83" s="1326"/>
      <c r="X83" s="1326"/>
      <c r="Y83" s="1325"/>
      <c r="Z83" s="1325"/>
      <c r="AA83" s="1325"/>
      <c r="AB83" s="1327"/>
      <c r="AC83" s="1328"/>
      <c r="AD83" s="1328"/>
      <c r="AE83" s="1316"/>
      <c r="AF83" s="1323"/>
      <c r="AG83" s="1403"/>
      <c r="AH83" s="1312"/>
      <c r="AI83" s="1312"/>
      <c r="AJ83" s="1312"/>
      <c r="AK83" s="1312"/>
      <c r="AL83" s="1312"/>
      <c r="AM83" s="1312"/>
      <c r="AN83" s="1324"/>
      <c r="AO83" s="1324"/>
      <c r="AP83" s="1324"/>
      <c r="AQ83" s="1312"/>
      <c r="AR83" s="1312"/>
      <c r="AS83" s="1312"/>
      <c r="AT83" s="1312"/>
      <c r="AU83" s="1312"/>
      <c r="AV83" s="1312"/>
      <c r="AW83" s="1312"/>
      <c r="AX83" s="1312"/>
      <c r="AY83" s="1404"/>
    </row>
    <row r="84" spans="1:51" ht="27" customHeight="1" x14ac:dyDescent="0.25">
      <c r="A84" s="1312"/>
      <c r="B84" s="1312"/>
      <c r="C84" s="1313"/>
      <c r="D84" s="1408" t="s">
        <v>42</v>
      </c>
      <c r="E84" s="1330"/>
      <c r="F84" s="1330"/>
      <c r="G84" s="1331"/>
      <c r="H84" s="1314">
        <v>0</v>
      </c>
      <c r="I84" s="1330">
        <v>0</v>
      </c>
      <c r="J84" s="1330"/>
      <c r="K84" s="1330"/>
      <c r="L84" s="1330"/>
      <c r="M84" s="1330"/>
      <c r="N84" s="1332"/>
      <c r="O84" s="1332"/>
      <c r="P84" s="1332"/>
      <c r="Q84" s="1330"/>
      <c r="R84" s="1330"/>
      <c r="S84" s="1333"/>
      <c r="T84" s="1333"/>
      <c r="U84" s="1334">
        <v>0</v>
      </c>
      <c r="V84" s="1334">
        <v>0</v>
      </c>
      <c r="W84" s="1334"/>
      <c r="X84" s="1334"/>
      <c r="Y84" s="1333"/>
      <c r="Z84" s="1333"/>
      <c r="AA84" s="1333"/>
      <c r="AB84" s="1333"/>
      <c r="AC84" s="1328"/>
      <c r="AD84" s="1328"/>
      <c r="AE84" s="1330"/>
      <c r="AF84" s="1323"/>
      <c r="AG84" s="1403"/>
      <c r="AH84" s="1312"/>
      <c r="AI84" s="1312"/>
      <c r="AJ84" s="1312"/>
      <c r="AK84" s="1312"/>
      <c r="AL84" s="1312"/>
      <c r="AM84" s="1312"/>
      <c r="AN84" s="1324"/>
      <c r="AO84" s="1324"/>
      <c r="AP84" s="1324"/>
      <c r="AQ84" s="1312"/>
      <c r="AR84" s="1312"/>
      <c r="AS84" s="1312"/>
      <c r="AT84" s="1312"/>
      <c r="AU84" s="1312"/>
      <c r="AV84" s="1312"/>
      <c r="AW84" s="1312"/>
      <c r="AX84" s="1312"/>
      <c r="AY84" s="1404"/>
    </row>
    <row r="85" spans="1:51" ht="27" customHeight="1" x14ac:dyDescent="0.25">
      <c r="A85" s="1312"/>
      <c r="B85" s="1312"/>
      <c r="C85" s="1313"/>
      <c r="D85" s="1409" t="s">
        <v>4</v>
      </c>
      <c r="E85" s="1330"/>
      <c r="F85" s="1330"/>
      <c r="G85" s="1331"/>
      <c r="H85" s="1314">
        <v>0</v>
      </c>
      <c r="I85" s="1330">
        <v>0</v>
      </c>
      <c r="J85" s="1330"/>
      <c r="K85" s="1330"/>
      <c r="L85" s="1330"/>
      <c r="M85" s="1330"/>
      <c r="N85" s="1332"/>
      <c r="O85" s="1332"/>
      <c r="P85" s="1332"/>
      <c r="Q85" s="1330"/>
      <c r="R85" s="1330"/>
      <c r="S85" s="1333"/>
      <c r="T85" s="1333"/>
      <c r="U85" s="1334">
        <v>0</v>
      </c>
      <c r="V85" s="1334">
        <v>0</v>
      </c>
      <c r="W85" s="1334"/>
      <c r="X85" s="1334"/>
      <c r="Y85" s="1333"/>
      <c r="Z85" s="1333"/>
      <c r="AA85" s="1333"/>
      <c r="AB85" s="1333"/>
      <c r="AC85" s="1328"/>
      <c r="AD85" s="1328"/>
      <c r="AE85" s="1330"/>
      <c r="AF85" s="1323"/>
      <c r="AG85" s="1403"/>
      <c r="AH85" s="1312"/>
      <c r="AI85" s="1312"/>
      <c r="AJ85" s="1312"/>
      <c r="AK85" s="1312"/>
      <c r="AL85" s="1312"/>
      <c r="AM85" s="1312"/>
      <c r="AN85" s="1324"/>
      <c r="AO85" s="1324"/>
      <c r="AP85" s="1324"/>
      <c r="AQ85" s="1312"/>
      <c r="AR85" s="1312"/>
      <c r="AS85" s="1312"/>
      <c r="AT85" s="1312"/>
      <c r="AU85" s="1312"/>
      <c r="AV85" s="1312"/>
      <c r="AW85" s="1312"/>
      <c r="AX85" s="1312"/>
      <c r="AY85" s="1404"/>
    </row>
    <row r="86" spans="1:51" ht="27" customHeight="1" x14ac:dyDescent="0.25">
      <c r="A86" s="1312"/>
      <c r="B86" s="1312"/>
      <c r="C86" s="1313"/>
      <c r="D86" s="1408" t="s">
        <v>43</v>
      </c>
      <c r="E86" s="1330"/>
      <c r="F86" s="1330"/>
      <c r="G86" s="1331"/>
      <c r="H86" s="1314">
        <v>0.05</v>
      </c>
      <c r="I86" s="1330">
        <v>0.05</v>
      </c>
      <c r="J86" s="1330"/>
      <c r="K86" s="1330"/>
      <c r="L86" s="1330"/>
      <c r="M86" s="1330"/>
      <c r="N86" s="1332"/>
      <c r="O86" s="1332"/>
      <c r="P86" s="1332"/>
      <c r="Q86" s="1330"/>
      <c r="R86" s="1330"/>
      <c r="S86" s="1333"/>
      <c r="T86" s="1333"/>
      <c r="U86" s="1335">
        <f>U82+U84</f>
        <v>8.6499999999999997E-3</v>
      </c>
      <c r="V86" s="1335">
        <f>V82+V84</f>
        <v>1.2500000000000001E-2</v>
      </c>
      <c r="W86" s="1334"/>
      <c r="X86" s="1334"/>
      <c r="Y86" s="1333"/>
      <c r="Z86" s="1333"/>
      <c r="AA86" s="1333"/>
      <c r="AB86" s="1333"/>
      <c r="AC86" s="1328"/>
      <c r="AD86" s="1328"/>
      <c r="AE86" s="1330"/>
      <c r="AF86" s="1323"/>
      <c r="AG86" s="1403"/>
      <c r="AH86" s="1312"/>
      <c r="AI86" s="1312"/>
      <c r="AJ86" s="1312"/>
      <c r="AK86" s="1312"/>
      <c r="AL86" s="1312"/>
      <c r="AM86" s="1312"/>
      <c r="AN86" s="1324"/>
      <c r="AO86" s="1324"/>
      <c r="AP86" s="1324"/>
      <c r="AQ86" s="1312"/>
      <c r="AR86" s="1312"/>
      <c r="AS86" s="1312"/>
      <c r="AT86" s="1312"/>
      <c r="AU86" s="1312"/>
      <c r="AV86" s="1312"/>
      <c r="AW86" s="1312"/>
      <c r="AX86" s="1312"/>
      <c r="AY86" s="1404"/>
    </row>
    <row r="87" spans="1:51" ht="27.75" customHeight="1" x14ac:dyDescent="0.25">
      <c r="A87" s="1312"/>
      <c r="B87" s="1312"/>
      <c r="C87" s="1313"/>
      <c r="D87" s="1409" t="s">
        <v>32</v>
      </c>
      <c r="E87" s="1336"/>
      <c r="F87" s="1336"/>
      <c r="G87" s="1315"/>
      <c r="H87" s="1314">
        <f t="shared" ref="H87:I87" si="46">H83</f>
        <v>36356599.530937701</v>
      </c>
      <c r="I87" s="1314">
        <f t="shared" si="46"/>
        <v>24893909.131331868</v>
      </c>
      <c r="J87" s="1314"/>
      <c r="K87" s="1314"/>
      <c r="L87" s="1316"/>
      <c r="M87" s="1330"/>
      <c r="N87" s="1332"/>
      <c r="O87" s="1332"/>
      <c r="P87" s="1332"/>
      <c r="Q87" s="1330"/>
      <c r="R87" s="1336"/>
      <c r="S87" s="1316"/>
      <c r="T87" s="1316"/>
      <c r="U87" s="1314">
        <f t="shared" ref="U87:V87" si="47">U83</f>
        <v>36356599.530937701</v>
      </c>
      <c r="V87" s="1334">
        <f t="shared" si="47"/>
        <v>24893909.131331868</v>
      </c>
      <c r="W87" s="1314"/>
      <c r="X87" s="1314"/>
      <c r="Y87" s="1316"/>
      <c r="Z87" s="1316"/>
      <c r="AA87" s="1316"/>
      <c r="AB87" s="1337"/>
      <c r="AC87" s="1322"/>
      <c r="AD87" s="1322"/>
      <c r="AE87" s="1336"/>
      <c r="AF87" s="1323"/>
      <c r="AG87" s="1403"/>
      <c r="AH87" s="1312"/>
      <c r="AI87" s="1312"/>
      <c r="AJ87" s="1312"/>
      <c r="AK87" s="1312"/>
      <c r="AL87" s="1312"/>
      <c r="AM87" s="1312"/>
      <c r="AN87" s="1324"/>
      <c r="AO87" s="1324"/>
      <c r="AP87" s="1324"/>
      <c r="AQ87" s="1312"/>
      <c r="AR87" s="1312"/>
      <c r="AS87" s="1312"/>
      <c r="AT87" s="1312"/>
      <c r="AU87" s="1312"/>
      <c r="AV87" s="1312"/>
      <c r="AW87" s="1312"/>
      <c r="AX87" s="1312"/>
      <c r="AY87" s="1404"/>
    </row>
    <row r="88" spans="1:51" ht="15" customHeight="1" x14ac:dyDescent="0.25">
      <c r="A88" s="1312"/>
      <c r="B88" s="1312"/>
      <c r="C88" s="1313" t="s">
        <v>518</v>
      </c>
      <c r="D88" s="1408" t="s">
        <v>41</v>
      </c>
      <c r="E88" s="1314"/>
      <c r="F88" s="1315"/>
      <c r="G88" s="1315"/>
      <c r="H88" s="1314">
        <f t="shared" ref="H88:I88" si="48">1/20</f>
        <v>0.05</v>
      </c>
      <c r="I88" s="1314">
        <f t="shared" si="48"/>
        <v>0.05</v>
      </c>
      <c r="J88" s="1314"/>
      <c r="K88" s="1314"/>
      <c r="L88" s="1316"/>
      <c r="M88" s="1316"/>
      <c r="N88" s="1317"/>
      <c r="O88" s="1317"/>
      <c r="P88" s="1317"/>
      <c r="Q88" s="1316"/>
      <c r="R88" s="1314"/>
      <c r="S88" s="1318"/>
      <c r="T88" s="1318"/>
      <c r="U88" s="1319">
        <f>0.173/20</f>
        <v>8.6499999999999997E-3</v>
      </c>
      <c r="V88" s="1319">
        <f>0.25/20</f>
        <v>1.2500000000000001E-2</v>
      </c>
      <c r="W88" s="1320"/>
      <c r="X88" s="1319"/>
      <c r="Y88" s="1342"/>
      <c r="Z88" s="1319"/>
      <c r="AA88" s="1319"/>
      <c r="AB88" s="1320"/>
      <c r="AC88" s="1344"/>
      <c r="AD88" s="1341"/>
      <c r="AE88" s="1314"/>
      <c r="AF88" s="1323" t="s">
        <v>626</v>
      </c>
      <c r="AG88" s="1403" t="s">
        <v>452</v>
      </c>
      <c r="AH88" s="1312" t="s">
        <v>627</v>
      </c>
      <c r="AI88" s="1312" t="s">
        <v>628</v>
      </c>
      <c r="AJ88" s="1312" t="s">
        <v>590</v>
      </c>
      <c r="AK88" s="1312" t="s">
        <v>440</v>
      </c>
      <c r="AL88" s="1312" t="s">
        <v>543</v>
      </c>
      <c r="AM88" s="1312" t="s">
        <v>71</v>
      </c>
      <c r="AN88" s="1324">
        <f t="shared" ref="AN88" si="49">SUM(AO88:AP93)</f>
        <v>77943.945326548768</v>
      </c>
      <c r="AO88" s="1324">
        <v>38163.189754458443</v>
      </c>
      <c r="AP88" s="1324">
        <v>39780.755572090333</v>
      </c>
      <c r="AQ88" s="1312" t="s">
        <v>71</v>
      </c>
      <c r="AR88" s="1312" t="s">
        <v>71</v>
      </c>
      <c r="AS88" s="1312" t="s">
        <v>71</v>
      </c>
      <c r="AT88" s="1312" t="s">
        <v>71</v>
      </c>
      <c r="AU88" s="1312" t="s">
        <v>71</v>
      </c>
      <c r="AV88" s="1312" t="s">
        <v>71</v>
      </c>
      <c r="AW88" s="1312" t="s">
        <v>71</v>
      </c>
      <c r="AX88" s="1312" t="s">
        <v>71</v>
      </c>
      <c r="AY88" s="1404"/>
    </row>
    <row r="89" spans="1:51" ht="18" customHeight="1" x14ac:dyDescent="0.25">
      <c r="A89" s="1312"/>
      <c r="B89" s="1312"/>
      <c r="C89" s="1313"/>
      <c r="D89" s="1409" t="s">
        <v>3</v>
      </c>
      <c r="E89" s="1316"/>
      <c r="F89" s="1316"/>
      <c r="G89" s="1315"/>
      <c r="H89" s="1314">
        <v>17886590.617139809</v>
      </c>
      <c r="I89" s="1314">
        <v>60125564.675450236</v>
      </c>
      <c r="J89" s="1314"/>
      <c r="K89" s="1314"/>
      <c r="L89" s="1316"/>
      <c r="M89" s="1316"/>
      <c r="N89" s="1317"/>
      <c r="O89" s="1317"/>
      <c r="P89" s="1317"/>
      <c r="Q89" s="1316"/>
      <c r="R89" s="1316"/>
      <c r="S89" s="1325"/>
      <c r="T89" s="1325"/>
      <c r="U89" s="1326">
        <v>17886590.617139809</v>
      </c>
      <c r="V89" s="1405">
        <v>60125564.675450236</v>
      </c>
      <c r="W89" s="1326"/>
      <c r="X89" s="1326"/>
      <c r="Y89" s="1325"/>
      <c r="Z89" s="1325"/>
      <c r="AA89" s="1325"/>
      <c r="AB89" s="1327"/>
      <c r="AC89" s="1328"/>
      <c r="AD89" s="1328"/>
      <c r="AE89" s="1316"/>
      <c r="AF89" s="1323"/>
      <c r="AG89" s="1403"/>
      <c r="AH89" s="1312"/>
      <c r="AI89" s="1312"/>
      <c r="AJ89" s="1312"/>
      <c r="AK89" s="1312"/>
      <c r="AL89" s="1312"/>
      <c r="AM89" s="1312"/>
      <c r="AN89" s="1324"/>
      <c r="AO89" s="1324"/>
      <c r="AP89" s="1324"/>
      <c r="AQ89" s="1312"/>
      <c r="AR89" s="1312"/>
      <c r="AS89" s="1312"/>
      <c r="AT89" s="1312"/>
      <c r="AU89" s="1312"/>
      <c r="AV89" s="1312"/>
      <c r="AW89" s="1312"/>
      <c r="AX89" s="1312"/>
      <c r="AY89" s="1404"/>
    </row>
    <row r="90" spans="1:51" ht="27" customHeight="1" x14ac:dyDescent="0.25">
      <c r="A90" s="1312"/>
      <c r="B90" s="1312"/>
      <c r="C90" s="1313"/>
      <c r="D90" s="1408" t="s">
        <v>42</v>
      </c>
      <c r="E90" s="1330"/>
      <c r="F90" s="1330"/>
      <c r="G90" s="1331"/>
      <c r="H90" s="1314">
        <v>0</v>
      </c>
      <c r="I90" s="1330">
        <v>0</v>
      </c>
      <c r="J90" s="1330"/>
      <c r="K90" s="1330"/>
      <c r="L90" s="1330"/>
      <c r="M90" s="1330"/>
      <c r="N90" s="1332"/>
      <c r="O90" s="1332"/>
      <c r="P90" s="1332"/>
      <c r="Q90" s="1330"/>
      <c r="R90" s="1330"/>
      <c r="S90" s="1333"/>
      <c r="T90" s="1333"/>
      <c r="U90" s="1334">
        <v>0</v>
      </c>
      <c r="V90" s="1334">
        <v>0</v>
      </c>
      <c r="W90" s="1334"/>
      <c r="X90" s="1334"/>
      <c r="Y90" s="1333"/>
      <c r="Z90" s="1333"/>
      <c r="AA90" s="1333"/>
      <c r="AB90" s="1333"/>
      <c r="AC90" s="1328"/>
      <c r="AD90" s="1328"/>
      <c r="AE90" s="1330"/>
      <c r="AF90" s="1323"/>
      <c r="AG90" s="1403"/>
      <c r="AH90" s="1312"/>
      <c r="AI90" s="1312"/>
      <c r="AJ90" s="1312"/>
      <c r="AK90" s="1312"/>
      <c r="AL90" s="1312"/>
      <c r="AM90" s="1312"/>
      <c r="AN90" s="1324"/>
      <c r="AO90" s="1324"/>
      <c r="AP90" s="1324"/>
      <c r="AQ90" s="1312"/>
      <c r="AR90" s="1312"/>
      <c r="AS90" s="1312"/>
      <c r="AT90" s="1312"/>
      <c r="AU90" s="1312"/>
      <c r="AV90" s="1312"/>
      <c r="AW90" s="1312"/>
      <c r="AX90" s="1312"/>
      <c r="AY90" s="1404"/>
    </row>
    <row r="91" spans="1:51" ht="27" customHeight="1" x14ac:dyDescent="0.25">
      <c r="A91" s="1312"/>
      <c r="B91" s="1312"/>
      <c r="C91" s="1313"/>
      <c r="D91" s="1409" t="s">
        <v>4</v>
      </c>
      <c r="E91" s="1330"/>
      <c r="F91" s="1330"/>
      <c r="G91" s="1331"/>
      <c r="H91" s="1314">
        <v>0</v>
      </c>
      <c r="I91" s="1330">
        <v>0</v>
      </c>
      <c r="J91" s="1330"/>
      <c r="K91" s="1330"/>
      <c r="L91" s="1330"/>
      <c r="M91" s="1330"/>
      <c r="N91" s="1332"/>
      <c r="O91" s="1332"/>
      <c r="P91" s="1332"/>
      <c r="Q91" s="1330"/>
      <c r="R91" s="1330"/>
      <c r="S91" s="1333"/>
      <c r="T91" s="1333"/>
      <c r="U91" s="1334">
        <v>0</v>
      </c>
      <c r="V91" s="1334">
        <v>0</v>
      </c>
      <c r="W91" s="1334"/>
      <c r="X91" s="1334"/>
      <c r="Y91" s="1333"/>
      <c r="Z91" s="1333"/>
      <c r="AA91" s="1333"/>
      <c r="AB91" s="1333"/>
      <c r="AC91" s="1328"/>
      <c r="AD91" s="1328"/>
      <c r="AE91" s="1330"/>
      <c r="AF91" s="1323"/>
      <c r="AG91" s="1403"/>
      <c r="AH91" s="1312"/>
      <c r="AI91" s="1312"/>
      <c r="AJ91" s="1312"/>
      <c r="AK91" s="1312"/>
      <c r="AL91" s="1312"/>
      <c r="AM91" s="1312"/>
      <c r="AN91" s="1324"/>
      <c r="AO91" s="1324"/>
      <c r="AP91" s="1324"/>
      <c r="AQ91" s="1312"/>
      <c r="AR91" s="1312"/>
      <c r="AS91" s="1312"/>
      <c r="AT91" s="1312"/>
      <c r="AU91" s="1312"/>
      <c r="AV91" s="1312"/>
      <c r="AW91" s="1312"/>
      <c r="AX91" s="1312"/>
      <c r="AY91" s="1404"/>
    </row>
    <row r="92" spans="1:51" ht="27" customHeight="1" x14ac:dyDescent="0.25">
      <c r="A92" s="1312"/>
      <c r="B92" s="1312"/>
      <c r="C92" s="1313"/>
      <c r="D92" s="1408" t="s">
        <v>43</v>
      </c>
      <c r="E92" s="1330"/>
      <c r="F92" s="1330"/>
      <c r="G92" s="1331"/>
      <c r="H92" s="1314">
        <v>0.05</v>
      </c>
      <c r="I92" s="1330">
        <v>0.05</v>
      </c>
      <c r="J92" s="1330"/>
      <c r="K92" s="1330"/>
      <c r="L92" s="1330"/>
      <c r="M92" s="1330"/>
      <c r="N92" s="1332"/>
      <c r="O92" s="1332"/>
      <c r="P92" s="1332"/>
      <c r="Q92" s="1330"/>
      <c r="R92" s="1330"/>
      <c r="S92" s="1333"/>
      <c r="T92" s="1333"/>
      <c r="U92" s="1335">
        <f>U88+U90</f>
        <v>8.6499999999999997E-3</v>
      </c>
      <c r="V92" s="1335">
        <f>V88+V90</f>
        <v>1.2500000000000001E-2</v>
      </c>
      <c r="W92" s="1334"/>
      <c r="X92" s="1334"/>
      <c r="Y92" s="1333"/>
      <c r="Z92" s="1333"/>
      <c r="AA92" s="1333"/>
      <c r="AB92" s="1333"/>
      <c r="AC92" s="1328"/>
      <c r="AD92" s="1328"/>
      <c r="AE92" s="1330"/>
      <c r="AF92" s="1323"/>
      <c r="AG92" s="1403"/>
      <c r="AH92" s="1312"/>
      <c r="AI92" s="1312"/>
      <c r="AJ92" s="1312"/>
      <c r="AK92" s="1312"/>
      <c r="AL92" s="1312"/>
      <c r="AM92" s="1312"/>
      <c r="AN92" s="1324"/>
      <c r="AO92" s="1324"/>
      <c r="AP92" s="1324"/>
      <c r="AQ92" s="1312"/>
      <c r="AR92" s="1312"/>
      <c r="AS92" s="1312"/>
      <c r="AT92" s="1312"/>
      <c r="AU92" s="1312"/>
      <c r="AV92" s="1312"/>
      <c r="AW92" s="1312"/>
      <c r="AX92" s="1312"/>
      <c r="AY92" s="1404"/>
    </row>
    <row r="93" spans="1:51" ht="27.75" customHeight="1" x14ac:dyDescent="0.25">
      <c r="A93" s="1312"/>
      <c r="B93" s="1312"/>
      <c r="C93" s="1313"/>
      <c r="D93" s="1409" t="s">
        <v>32</v>
      </c>
      <c r="E93" s="1336"/>
      <c r="F93" s="1336"/>
      <c r="G93" s="1315"/>
      <c r="H93" s="1314">
        <f>H89</f>
        <v>17886590.617139809</v>
      </c>
      <c r="I93" s="1314">
        <f>I89</f>
        <v>60125564.675450236</v>
      </c>
      <c r="J93" s="1314"/>
      <c r="K93" s="1314"/>
      <c r="L93" s="1316"/>
      <c r="M93" s="1330"/>
      <c r="N93" s="1332"/>
      <c r="O93" s="1332"/>
      <c r="P93" s="1332"/>
      <c r="Q93" s="1330"/>
      <c r="R93" s="1336"/>
      <c r="S93" s="1316"/>
      <c r="T93" s="1316"/>
      <c r="U93" s="1314">
        <f>U89</f>
        <v>17886590.617139809</v>
      </c>
      <c r="V93" s="1334">
        <f>V89</f>
        <v>60125564.675450236</v>
      </c>
      <c r="W93" s="1314"/>
      <c r="X93" s="1314"/>
      <c r="Y93" s="1316"/>
      <c r="Z93" s="1316"/>
      <c r="AA93" s="1316"/>
      <c r="AB93" s="1337"/>
      <c r="AC93" s="1322"/>
      <c r="AD93" s="1322"/>
      <c r="AE93" s="1336"/>
      <c r="AF93" s="1323"/>
      <c r="AG93" s="1403"/>
      <c r="AH93" s="1312"/>
      <c r="AI93" s="1312"/>
      <c r="AJ93" s="1312"/>
      <c r="AK93" s="1312"/>
      <c r="AL93" s="1312"/>
      <c r="AM93" s="1312"/>
      <c r="AN93" s="1324"/>
      <c r="AO93" s="1324"/>
      <c r="AP93" s="1324"/>
      <c r="AQ93" s="1312"/>
      <c r="AR93" s="1312"/>
      <c r="AS93" s="1312"/>
      <c r="AT93" s="1312"/>
      <c r="AU93" s="1312"/>
      <c r="AV93" s="1312"/>
      <c r="AW93" s="1312"/>
      <c r="AX93" s="1312"/>
      <c r="AY93" s="1404"/>
    </row>
    <row r="94" spans="1:51" ht="18" customHeight="1" x14ac:dyDescent="0.25">
      <c r="A94" s="1312"/>
      <c r="B94" s="1312"/>
      <c r="C94" s="1313" t="s">
        <v>519</v>
      </c>
      <c r="D94" s="1408" t="s">
        <v>41</v>
      </c>
      <c r="E94" s="1314"/>
      <c r="F94" s="1315"/>
      <c r="G94" s="1315"/>
      <c r="H94" s="1314">
        <f t="shared" ref="H94:I94" si="50">1/20</f>
        <v>0.05</v>
      </c>
      <c r="I94" s="1314">
        <f t="shared" si="50"/>
        <v>0.05</v>
      </c>
      <c r="J94" s="1314"/>
      <c r="K94" s="1314"/>
      <c r="L94" s="1316"/>
      <c r="M94" s="1316"/>
      <c r="N94" s="1317"/>
      <c r="O94" s="1317"/>
      <c r="P94" s="1317"/>
      <c r="Q94" s="1316"/>
      <c r="R94" s="1314"/>
      <c r="S94" s="1318"/>
      <c r="T94" s="1318"/>
      <c r="U94" s="1319">
        <f>0.173/20</f>
        <v>8.6499999999999997E-3</v>
      </c>
      <c r="V94" s="1319">
        <f>0.25/20</f>
        <v>1.2500000000000001E-2</v>
      </c>
      <c r="W94" s="1320"/>
      <c r="X94" s="1319"/>
      <c r="Y94" s="1319"/>
      <c r="Z94" s="1319"/>
      <c r="AA94" s="1320"/>
      <c r="AB94" s="1319"/>
      <c r="AC94" s="1319"/>
      <c r="AD94" s="1320"/>
      <c r="AE94" s="1314"/>
      <c r="AF94" s="1323" t="s">
        <v>629</v>
      </c>
      <c r="AG94" s="1403" t="s">
        <v>444</v>
      </c>
      <c r="AH94" s="1312" t="s">
        <v>546</v>
      </c>
      <c r="AI94" s="1312" t="s">
        <v>630</v>
      </c>
      <c r="AJ94" s="1312" t="s">
        <v>590</v>
      </c>
      <c r="AK94" s="1312" t="s">
        <v>440</v>
      </c>
      <c r="AL94" s="1312" t="s">
        <v>543</v>
      </c>
      <c r="AM94" s="1312" t="s">
        <v>71</v>
      </c>
      <c r="AN94" s="1324">
        <f t="shared" ref="AN94" si="51">SUM(AO94:AP99)</f>
        <v>85189.570636040124</v>
      </c>
      <c r="AO94" s="1324">
        <v>40744.788824209485</v>
      </c>
      <c r="AP94" s="1324">
        <v>44444.781811830631</v>
      </c>
      <c r="AQ94" s="1312" t="s">
        <v>71</v>
      </c>
      <c r="AR94" s="1312" t="s">
        <v>71</v>
      </c>
      <c r="AS94" s="1312" t="s">
        <v>71</v>
      </c>
      <c r="AT94" s="1312" t="s">
        <v>71</v>
      </c>
      <c r="AU94" s="1312" t="s">
        <v>71</v>
      </c>
      <c r="AV94" s="1312" t="s">
        <v>71</v>
      </c>
      <c r="AW94" s="1312" t="s">
        <v>71</v>
      </c>
      <c r="AX94" s="1312" t="s">
        <v>71</v>
      </c>
      <c r="AY94" s="1404"/>
    </row>
    <row r="95" spans="1:51" ht="18" customHeight="1" x14ac:dyDescent="0.25">
      <c r="A95" s="1312"/>
      <c r="B95" s="1312"/>
      <c r="C95" s="1313"/>
      <c r="D95" s="1409" t="s">
        <v>3</v>
      </c>
      <c r="E95" s="1316"/>
      <c r="F95" s="1316"/>
      <c r="G95" s="1315"/>
      <c r="H95" s="1314">
        <v>43211410.167868517</v>
      </c>
      <c r="I95" s="1314">
        <v>18744227.976615239</v>
      </c>
      <c r="J95" s="1314"/>
      <c r="K95" s="1314"/>
      <c r="L95" s="1316"/>
      <c r="M95" s="1316"/>
      <c r="N95" s="1317"/>
      <c r="O95" s="1317"/>
      <c r="P95" s="1317"/>
      <c r="Q95" s="1316"/>
      <c r="R95" s="1316"/>
      <c r="S95" s="1325"/>
      <c r="T95" s="1325"/>
      <c r="U95" s="1326">
        <v>43211410.167868517</v>
      </c>
      <c r="V95" s="1405">
        <v>18744227.976615239</v>
      </c>
      <c r="W95" s="1326"/>
      <c r="X95" s="1326"/>
      <c r="Y95" s="1325"/>
      <c r="Z95" s="1325"/>
      <c r="AA95" s="1325"/>
      <c r="AB95" s="1327"/>
      <c r="AC95" s="1328"/>
      <c r="AD95" s="1328"/>
      <c r="AE95" s="1316"/>
      <c r="AF95" s="1323"/>
      <c r="AG95" s="1403"/>
      <c r="AH95" s="1312"/>
      <c r="AI95" s="1312"/>
      <c r="AJ95" s="1312"/>
      <c r="AK95" s="1312"/>
      <c r="AL95" s="1312"/>
      <c r="AM95" s="1312"/>
      <c r="AN95" s="1324"/>
      <c r="AO95" s="1324"/>
      <c r="AP95" s="1324"/>
      <c r="AQ95" s="1312"/>
      <c r="AR95" s="1312"/>
      <c r="AS95" s="1312"/>
      <c r="AT95" s="1312"/>
      <c r="AU95" s="1312"/>
      <c r="AV95" s="1312"/>
      <c r="AW95" s="1312"/>
      <c r="AX95" s="1312"/>
      <c r="AY95" s="1404"/>
    </row>
    <row r="96" spans="1:51" ht="27" customHeight="1" x14ac:dyDescent="0.25">
      <c r="A96" s="1312"/>
      <c r="B96" s="1312"/>
      <c r="C96" s="1313"/>
      <c r="D96" s="1408" t="s">
        <v>42</v>
      </c>
      <c r="E96" s="1330"/>
      <c r="F96" s="1330"/>
      <c r="G96" s="1331"/>
      <c r="H96" s="1314">
        <v>0</v>
      </c>
      <c r="I96" s="1330">
        <v>0</v>
      </c>
      <c r="J96" s="1330"/>
      <c r="K96" s="1330"/>
      <c r="L96" s="1330"/>
      <c r="M96" s="1330"/>
      <c r="N96" s="1332"/>
      <c r="O96" s="1332"/>
      <c r="P96" s="1332"/>
      <c r="Q96" s="1330"/>
      <c r="R96" s="1330"/>
      <c r="S96" s="1333"/>
      <c r="T96" s="1333"/>
      <c r="U96" s="1334">
        <v>0</v>
      </c>
      <c r="V96" s="1334">
        <v>0</v>
      </c>
      <c r="W96" s="1334"/>
      <c r="X96" s="1334"/>
      <c r="Y96" s="1333"/>
      <c r="Z96" s="1333"/>
      <c r="AA96" s="1333"/>
      <c r="AB96" s="1333"/>
      <c r="AC96" s="1328"/>
      <c r="AD96" s="1328"/>
      <c r="AE96" s="1330"/>
      <c r="AF96" s="1323"/>
      <c r="AG96" s="1403"/>
      <c r="AH96" s="1312"/>
      <c r="AI96" s="1312"/>
      <c r="AJ96" s="1312"/>
      <c r="AK96" s="1312"/>
      <c r="AL96" s="1312"/>
      <c r="AM96" s="1312"/>
      <c r="AN96" s="1324"/>
      <c r="AO96" s="1324"/>
      <c r="AP96" s="1324"/>
      <c r="AQ96" s="1312"/>
      <c r="AR96" s="1312"/>
      <c r="AS96" s="1312"/>
      <c r="AT96" s="1312"/>
      <c r="AU96" s="1312"/>
      <c r="AV96" s="1312"/>
      <c r="AW96" s="1312"/>
      <c r="AX96" s="1312"/>
      <c r="AY96" s="1404"/>
    </row>
    <row r="97" spans="1:51" ht="27" customHeight="1" x14ac:dyDescent="0.25">
      <c r="A97" s="1312"/>
      <c r="B97" s="1312"/>
      <c r="C97" s="1313"/>
      <c r="D97" s="1409" t="s">
        <v>4</v>
      </c>
      <c r="E97" s="1330"/>
      <c r="F97" s="1330"/>
      <c r="G97" s="1331"/>
      <c r="H97" s="1314">
        <v>0</v>
      </c>
      <c r="I97" s="1330">
        <v>0</v>
      </c>
      <c r="J97" s="1330"/>
      <c r="K97" s="1330"/>
      <c r="L97" s="1330"/>
      <c r="M97" s="1330"/>
      <c r="N97" s="1332"/>
      <c r="O97" s="1332"/>
      <c r="P97" s="1332"/>
      <c r="Q97" s="1330"/>
      <c r="R97" s="1330"/>
      <c r="S97" s="1333"/>
      <c r="T97" s="1333"/>
      <c r="U97" s="1334">
        <v>0</v>
      </c>
      <c r="V97" s="1334">
        <v>0</v>
      </c>
      <c r="W97" s="1334"/>
      <c r="X97" s="1334"/>
      <c r="Y97" s="1333"/>
      <c r="Z97" s="1333"/>
      <c r="AA97" s="1333"/>
      <c r="AB97" s="1333"/>
      <c r="AC97" s="1328"/>
      <c r="AD97" s="1328"/>
      <c r="AE97" s="1330"/>
      <c r="AF97" s="1323"/>
      <c r="AG97" s="1403"/>
      <c r="AH97" s="1312"/>
      <c r="AI97" s="1312"/>
      <c r="AJ97" s="1312"/>
      <c r="AK97" s="1312"/>
      <c r="AL97" s="1312"/>
      <c r="AM97" s="1312"/>
      <c r="AN97" s="1324"/>
      <c r="AO97" s="1324"/>
      <c r="AP97" s="1324"/>
      <c r="AQ97" s="1312"/>
      <c r="AR97" s="1312"/>
      <c r="AS97" s="1312"/>
      <c r="AT97" s="1312"/>
      <c r="AU97" s="1312"/>
      <c r="AV97" s="1312"/>
      <c r="AW97" s="1312"/>
      <c r="AX97" s="1312"/>
      <c r="AY97" s="1404"/>
    </row>
    <row r="98" spans="1:51" ht="27" customHeight="1" x14ac:dyDescent="0.25">
      <c r="A98" s="1312"/>
      <c r="B98" s="1312"/>
      <c r="C98" s="1313"/>
      <c r="D98" s="1408" t="s">
        <v>43</v>
      </c>
      <c r="E98" s="1330"/>
      <c r="F98" s="1330"/>
      <c r="G98" s="1331"/>
      <c r="H98" s="1314">
        <f t="shared" ref="H98:I98" si="52">H96+H94</f>
        <v>0.05</v>
      </c>
      <c r="I98" s="1330">
        <f t="shared" si="52"/>
        <v>0.05</v>
      </c>
      <c r="J98" s="1330"/>
      <c r="K98" s="1330"/>
      <c r="L98" s="1330"/>
      <c r="M98" s="1330"/>
      <c r="N98" s="1332"/>
      <c r="O98" s="1332"/>
      <c r="P98" s="1332"/>
      <c r="Q98" s="1330"/>
      <c r="R98" s="1330"/>
      <c r="S98" s="1333"/>
      <c r="T98" s="1333"/>
      <c r="U98" s="1335">
        <f>U94+U96</f>
        <v>8.6499999999999997E-3</v>
      </c>
      <c r="V98" s="1335">
        <f>V94+V96</f>
        <v>1.2500000000000001E-2</v>
      </c>
      <c r="W98" s="1334"/>
      <c r="X98" s="1334"/>
      <c r="Y98" s="1333"/>
      <c r="Z98" s="1333"/>
      <c r="AA98" s="1333"/>
      <c r="AB98" s="1333"/>
      <c r="AC98" s="1328"/>
      <c r="AD98" s="1328"/>
      <c r="AE98" s="1330"/>
      <c r="AF98" s="1323"/>
      <c r="AG98" s="1403"/>
      <c r="AH98" s="1312"/>
      <c r="AI98" s="1312"/>
      <c r="AJ98" s="1312"/>
      <c r="AK98" s="1312"/>
      <c r="AL98" s="1312"/>
      <c r="AM98" s="1312"/>
      <c r="AN98" s="1324"/>
      <c r="AO98" s="1324"/>
      <c r="AP98" s="1324"/>
      <c r="AQ98" s="1312"/>
      <c r="AR98" s="1312"/>
      <c r="AS98" s="1312"/>
      <c r="AT98" s="1312"/>
      <c r="AU98" s="1312"/>
      <c r="AV98" s="1312"/>
      <c r="AW98" s="1312"/>
      <c r="AX98" s="1312"/>
      <c r="AY98" s="1404"/>
    </row>
    <row r="99" spans="1:51" ht="27.75" customHeight="1" x14ac:dyDescent="0.25">
      <c r="A99" s="1312"/>
      <c r="B99" s="1312"/>
      <c r="C99" s="1313"/>
      <c r="D99" s="1409" t="s">
        <v>32</v>
      </c>
      <c r="E99" s="1336"/>
      <c r="F99" s="1336"/>
      <c r="G99" s="1315"/>
      <c r="H99" s="1314">
        <f t="shared" ref="H99:I99" si="53">H95</f>
        <v>43211410.167868517</v>
      </c>
      <c r="I99" s="1314">
        <f t="shared" si="53"/>
        <v>18744227.976615239</v>
      </c>
      <c r="J99" s="1314"/>
      <c r="K99" s="1314"/>
      <c r="L99" s="1316"/>
      <c r="M99" s="1330"/>
      <c r="N99" s="1332"/>
      <c r="O99" s="1332"/>
      <c r="P99" s="1332"/>
      <c r="Q99" s="1330"/>
      <c r="R99" s="1336"/>
      <c r="S99" s="1316"/>
      <c r="T99" s="1316"/>
      <c r="U99" s="1314">
        <f t="shared" ref="U99:V99" si="54">U95</f>
        <v>43211410.167868517</v>
      </c>
      <c r="V99" s="1334">
        <f t="shared" si="54"/>
        <v>18744227.976615239</v>
      </c>
      <c r="W99" s="1334"/>
      <c r="X99" s="1334"/>
      <c r="Y99" s="1316"/>
      <c r="Z99" s="1316"/>
      <c r="AA99" s="1316"/>
      <c r="AB99" s="1337"/>
      <c r="AC99" s="1322"/>
      <c r="AD99" s="1322"/>
      <c r="AE99" s="1336"/>
      <c r="AF99" s="1323"/>
      <c r="AG99" s="1403"/>
      <c r="AH99" s="1312"/>
      <c r="AI99" s="1312"/>
      <c r="AJ99" s="1312"/>
      <c r="AK99" s="1312"/>
      <c r="AL99" s="1312"/>
      <c r="AM99" s="1312"/>
      <c r="AN99" s="1324"/>
      <c r="AO99" s="1324"/>
      <c r="AP99" s="1324"/>
      <c r="AQ99" s="1312"/>
      <c r="AR99" s="1312"/>
      <c r="AS99" s="1312"/>
      <c r="AT99" s="1312"/>
      <c r="AU99" s="1312"/>
      <c r="AV99" s="1312"/>
      <c r="AW99" s="1312"/>
      <c r="AX99" s="1312"/>
      <c r="AY99" s="1404"/>
    </row>
    <row r="100" spans="1:51" ht="15" customHeight="1" x14ac:dyDescent="0.25">
      <c r="A100" s="1312"/>
      <c r="B100" s="1312"/>
      <c r="C100" s="1313" t="s">
        <v>520</v>
      </c>
      <c r="D100" s="1408" t="s">
        <v>41</v>
      </c>
      <c r="E100" s="1314"/>
      <c r="F100" s="1315"/>
      <c r="G100" s="1315"/>
      <c r="H100" s="1314">
        <f t="shared" ref="H100:I100" si="55">1/20</f>
        <v>0.05</v>
      </c>
      <c r="I100" s="1314">
        <f t="shared" si="55"/>
        <v>0.05</v>
      </c>
      <c r="J100" s="1314"/>
      <c r="K100" s="1314"/>
      <c r="L100" s="1316"/>
      <c r="M100" s="1316"/>
      <c r="N100" s="1317"/>
      <c r="O100" s="1317"/>
      <c r="P100" s="1317"/>
      <c r="Q100" s="1316"/>
      <c r="R100" s="1314"/>
      <c r="S100" s="1318"/>
      <c r="T100" s="1318"/>
      <c r="U100" s="1319">
        <f>0.173/20</f>
        <v>8.6499999999999997E-3</v>
      </c>
      <c r="V100" s="1319">
        <f>0.25/20</f>
        <v>1.2500000000000001E-2</v>
      </c>
      <c r="W100" s="1320"/>
      <c r="X100" s="1319"/>
      <c r="Y100" s="1319"/>
      <c r="Z100" s="1319"/>
      <c r="AA100" s="1319"/>
      <c r="AB100" s="1320"/>
      <c r="AC100" s="1338"/>
      <c r="AD100" s="1322"/>
      <c r="AE100" s="1314"/>
      <c r="AF100" s="1323" t="s">
        <v>631</v>
      </c>
      <c r="AG100" s="1403" t="s">
        <v>453</v>
      </c>
      <c r="AH100" s="1312" t="s">
        <v>632</v>
      </c>
      <c r="AI100" s="1312" t="s">
        <v>633</v>
      </c>
      <c r="AJ100" s="1312" t="s">
        <v>590</v>
      </c>
      <c r="AK100" s="1312" t="s">
        <v>440</v>
      </c>
      <c r="AL100" s="1312" t="s">
        <v>543</v>
      </c>
      <c r="AM100" s="1312" t="s">
        <v>71</v>
      </c>
      <c r="AN100" s="1324">
        <f t="shared" si="29"/>
        <v>258768.19467086013</v>
      </c>
      <c r="AO100" s="1324">
        <v>122145.6444162822</v>
      </c>
      <c r="AP100" s="1324">
        <v>136622.55025457792</v>
      </c>
      <c r="AQ100" s="1312" t="s">
        <v>71</v>
      </c>
      <c r="AR100" s="1312" t="s">
        <v>71</v>
      </c>
      <c r="AS100" s="1312" t="s">
        <v>71</v>
      </c>
      <c r="AT100" s="1312" t="s">
        <v>71</v>
      </c>
      <c r="AU100" s="1312" t="s">
        <v>71</v>
      </c>
      <c r="AV100" s="1312" t="s">
        <v>71</v>
      </c>
      <c r="AW100" s="1312" t="s">
        <v>71</v>
      </c>
      <c r="AX100" s="1312" t="s">
        <v>71</v>
      </c>
      <c r="AY100" s="1404"/>
    </row>
    <row r="101" spans="1:51" ht="18" customHeight="1" x14ac:dyDescent="0.25">
      <c r="A101" s="1312"/>
      <c r="B101" s="1312"/>
      <c r="C101" s="1313"/>
      <c r="D101" s="1409" t="s">
        <v>3</v>
      </c>
      <c r="E101" s="1316"/>
      <c r="F101" s="1316"/>
      <c r="G101" s="1315"/>
      <c r="H101" s="1314">
        <v>115667793.37408628</v>
      </c>
      <c r="I101" s="1314">
        <v>124397783.14617135</v>
      </c>
      <c r="J101" s="1314"/>
      <c r="K101" s="1314"/>
      <c r="L101" s="1316"/>
      <c r="M101" s="1316"/>
      <c r="N101" s="1317"/>
      <c r="O101" s="1317"/>
      <c r="P101" s="1317"/>
      <c r="Q101" s="1316"/>
      <c r="R101" s="1316"/>
      <c r="S101" s="1325"/>
      <c r="T101" s="1325"/>
      <c r="U101" s="1326">
        <v>115667793.37408628</v>
      </c>
      <c r="V101" s="1405">
        <v>124397783.14617135</v>
      </c>
      <c r="W101" s="1326"/>
      <c r="X101" s="1326"/>
      <c r="Y101" s="1325"/>
      <c r="Z101" s="1325"/>
      <c r="AA101" s="1325"/>
      <c r="AB101" s="1327"/>
      <c r="AC101" s="1328"/>
      <c r="AD101" s="1328"/>
      <c r="AE101" s="1316"/>
      <c r="AF101" s="1323"/>
      <c r="AG101" s="1403"/>
      <c r="AH101" s="1312"/>
      <c r="AI101" s="1312"/>
      <c r="AJ101" s="1312"/>
      <c r="AK101" s="1312"/>
      <c r="AL101" s="1312"/>
      <c r="AM101" s="1312"/>
      <c r="AN101" s="1324"/>
      <c r="AO101" s="1324"/>
      <c r="AP101" s="1324"/>
      <c r="AQ101" s="1312"/>
      <c r="AR101" s="1312"/>
      <c r="AS101" s="1312"/>
      <c r="AT101" s="1312"/>
      <c r="AU101" s="1312"/>
      <c r="AV101" s="1312"/>
      <c r="AW101" s="1312"/>
      <c r="AX101" s="1312"/>
      <c r="AY101" s="1404"/>
    </row>
    <row r="102" spans="1:51" ht="27" customHeight="1" x14ac:dyDescent="0.25">
      <c r="A102" s="1312"/>
      <c r="B102" s="1312"/>
      <c r="C102" s="1313"/>
      <c r="D102" s="1408" t="s">
        <v>42</v>
      </c>
      <c r="E102" s="1330"/>
      <c r="F102" s="1330"/>
      <c r="G102" s="1331"/>
      <c r="H102" s="1314">
        <v>0</v>
      </c>
      <c r="I102" s="1330">
        <v>0</v>
      </c>
      <c r="J102" s="1330"/>
      <c r="K102" s="1330"/>
      <c r="L102" s="1330"/>
      <c r="M102" s="1330"/>
      <c r="N102" s="1332"/>
      <c r="O102" s="1332"/>
      <c r="P102" s="1332"/>
      <c r="Q102" s="1330"/>
      <c r="R102" s="1330"/>
      <c r="S102" s="1333"/>
      <c r="T102" s="1333"/>
      <c r="U102" s="1334">
        <v>0</v>
      </c>
      <c r="V102" s="1334">
        <v>0</v>
      </c>
      <c r="W102" s="1334"/>
      <c r="X102" s="1334"/>
      <c r="Y102" s="1333"/>
      <c r="Z102" s="1333"/>
      <c r="AA102" s="1333"/>
      <c r="AB102" s="1333"/>
      <c r="AC102" s="1328"/>
      <c r="AD102" s="1328"/>
      <c r="AE102" s="1330"/>
      <c r="AF102" s="1323"/>
      <c r="AG102" s="1403"/>
      <c r="AH102" s="1312"/>
      <c r="AI102" s="1312"/>
      <c r="AJ102" s="1312"/>
      <c r="AK102" s="1312"/>
      <c r="AL102" s="1312"/>
      <c r="AM102" s="1312"/>
      <c r="AN102" s="1324"/>
      <c r="AO102" s="1324"/>
      <c r="AP102" s="1324"/>
      <c r="AQ102" s="1312"/>
      <c r="AR102" s="1312"/>
      <c r="AS102" s="1312"/>
      <c r="AT102" s="1312"/>
      <c r="AU102" s="1312"/>
      <c r="AV102" s="1312"/>
      <c r="AW102" s="1312"/>
      <c r="AX102" s="1312"/>
      <c r="AY102" s="1404"/>
    </row>
    <row r="103" spans="1:51" ht="27" customHeight="1" x14ac:dyDescent="0.25">
      <c r="A103" s="1312"/>
      <c r="B103" s="1312"/>
      <c r="C103" s="1313"/>
      <c r="D103" s="1409" t="s">
        <v>4</v>
      </c>
      <c r="E103" s="1330"/>
      <c r="F103" s="1330"/>
      <c r="G103" s="1331"/>
      <c r="H103" s="1314">
        <v>0</v>
      </c>
      <c r="I103" s="1330">
        <v>0</v>
      </c>
      <c r="J103" s="1330"/>
      <c r="K103" s="1330"/>
      <c r="L103" s="1330"/>
      <c r="M103" s="1330"/>
      <c r="N103" s="1332"/>
      <c r="O103" s="1332"/>
      <c r="P103" s="1332"/>
      <c r="Q103" s="1330"/>
      <c r="R103" s="1330"/>
      <c r="S103" s="1333"/>
      <c r="T103" s="1333"/>
      <c r="U103" s="1334">
        <v>0</v>
      </c>
      <c r="V103" s="1334">
        <v>0</v>
      </c>
      <c r="W103" s="1334"/>
      <c r="X103" s="1334"/>
      <c r="Y103" s="1333"/>
      <c r="Z103" s="1333"/>
      <c r="AA103" s="1333"/>
      <c r="AB103" s="1333"/>
      <c r="AC103" s="1328"/>
      <c r="AD103" s="1328"/>
      <c r="AE103" s="1330"/>
      <c r="AF103" s="1323"/>
      <c r="AG103" s="1403"/>
      <c r="AH103" s="1312"/>
      <c r="AI103" s="1312"/>
      <c r="AJ103" s="1312"/>
      <c r="AK103" s="1312"/>
      <c r="AL103" s="1312"/>
      <c r="AM103" s="1312"/>
      <c r="AN103" s="1324"/>
      <c r="AO103" s="1324"/>
      <c r="AP103" s="1324"/>
      <c r="AQ103" s="1312"/>
      <c r="AR103" s="1312"/>
      <c r="AS103" s="1312"/>
      <c r="AT103" s="1312"/>
      <c r="AU103" s="1312"/>
      <c r="AV103" s="1312"/>
      <c r="AW103" s="1312"/>
      <c r="AX103" s="1312"/>
      <c r="AY103" s="1404"/>
    </row>
    <row r="104" spans="1:51" ht="27" customHeight="1" x14ac:dyDescent="0.25">
      <c r="A104" s="1312"/>
      <c r="B104" s="1312"/>
      <c r="C104" s="1313"/>
      <c r="D104" s="1408" t="s">
        <v>43</v>
      </c>
      <c r="E104" s="1330"/>
      <c r="F104" s="1330"/>
      <c r="G104" s="1331"/>
      <c r="H104" s="1314">
        <v>0.05</v>
      </c>
      <c r="I104" s="1330">
        <v>0.05</v>
      </c>
      <c r="J104" s="1330"/>
      <c r="K104" s="1330"/>
      <c r="L104" s="1330"/>
      <c r="M104" s="1330"/>
      <c r="N104" s="1332"/>
      <c r="O104" s="1332"/>
      <c r="P104" s="1332"/>
      <c r="Q104" s="1330"/>
      <c r="R104" s="1330"/>
      <c r="S104" s="1333"/>
      <c r="T104" s="1333"/>
      <c r="U104" s="1335">
        <f>U100+U102</f>
        <v>8.6499999999999997E-3</v>
      </c>
      <c r="V104" s="1335">
        <f>V100+V102</f>
        <v>1.2500000000000001E-2</v>
      </c>
      <c r="W104" s="1334"/>
      <c r="X104" s="1334"/>
      <c r="Y104" s="1333"/>
      <c r="Z104" s="1333"/>
      <c r="AA104" s="1333"/>
      <c r="AB104" s="1333"/>
      <c r="AC104" s="1328"/>
      <c r="AD104" s="1328"/>
      <c r="AE104" s="1330"/>
      <c r="AF104" s="1323"/>
      <c r="AG104" s="1403"/>
      <c r="AH104" s="1312"/>
      <c r="AI104" s="1312"/>
      <c r="AJ104" s="1312"/>
      <c r="AK104" s="1312"/>
      <c r="AL104" s="1312"/>
      <c r="AM104" s="1312"/>
      <c r="AN104" s="1324"/>
      <c r="AO104" s="1324"/>
      <c r="AP104" s="1324"/>
      <c r="AQ104" s="1312"/>
      <c r="AR104" s="1312"/>
      <c r="AS104" s="1312"/>
      <c r="AT104" s="1312"/>
      <c r="AU104" s="1312"/>
      <c r="AV104" s="1312"/>
      <c r="AW104" s="1312"/>
      <c r="AX104" s="1312"/>
      <c r="AY104" s="1404"/>
    </row>
    <row r="105" spans="1:51" ht="27.75" customHeight="1" x14ac:dyDescent="0.25">
      <c r="A105" s="1312"/>
      <c r="B105" s="1312"/>
      <c r="C105" s="1313"/>
      <c r="D105" s="1409" t="s">
        <v>32</v>
      </c>
      <c r="E105" s="1336"/>
      <c r="F105" s="1336"/>
      <c r="G105" s="1315"/>
      <c r="H105" s="1314">
        <f t="shared" ref="H105:I105" si="56">H101</f>
        <v>115667793.37408628</v>
      </c>
      <c r="I105" s="1314">
        <f t="shared" si="56"/>
        <v>124397783.14617135</v>
      </c>
      <c r="J105" s="1314"/>
      <c r="K105" s="1314"/>
      <c r="L105" s="1316"/>
      <c r="M105" s="1330"/>
      <c r="N105" s="1332"/>
      <c r="O105" s="1332"/>
      <c r="P105" s="1332"/>
      <c r="Q105" s="1330"/>
      <c r="R105" s="1336"/>
      <c r="S105" s="1316"/>
      <c r="T105" s="1316"/>
      <c r="U105" s="1314">
        <f t="shared" ref="U105:V105" si="57">U101</f>
        <v>115667793.37408628</v>
      </c>
      <c r="V105" s="1334">
        <f t="shared" si="57"/>
        <v>124397783.14617135</v>
      </c>
      <c r="W105" s="1314"/>
      <c r="X105" s="1314"/>
      <c r="Y105" s="1316"/>
      <c r="Z105" s="1316"/>
      <c r="AA105" s="1316"/>
      <c r="AB105" s="1337"/>
      <c r="AC105" s="1322"/>
      <c r="AD105" s="1322"/>
      <c r="AE105" s="1336"/>
      <c r="AF105" s="1323"/>
      <c r="AG105" s="1403"/>
      <c r="AH105" s="1312"/>
      <c r="AI105" s="1312"/>
      <c r="AJ105" s="1312"/>
      <c r="AK105" s="1312"/>
      <c r="AL105" s="1312"/>
      <c r="AM105" s="1312"/>
      <c r="AN105" s="1324"/>
      <c r="AO105" s="1324"/>
      <c r="AP105" s="1324"/>
      <c r="AQ105" s="1312"/>
      <c r="AR105" s="1312"/>
      <c r="AS105" s="1312"/>
      <c r="AT105" s="1312"/>
      <c r="AU105" s="1312"/>
      <c r="AV105" s="1312"/>
      <c r="AW105" s="1312"/>
      <c r="AX105" s="1312"/>
      <c r="AY105" s="1404"/>
    </row>
    <row r="106" spans="1:51" ht="15" customHeight="1" x14ac:dyDescent="0.25">
      <c r="A106" s="1312"/>
      <c r="B106" s="1312"/>
      <c r="C106" s="1313" t="s">
        <v>521</v>
      </c>
      <c r="D106" s="1408" t="s">
        <v>41</v>
      </c>
      <c r="E106" s="1314"/>
      <c r="F106" s="1315"/>
      <c r="G106" s="1315"/>
      <c r="H106" s="1314">
        <f t="shared" ref="H106:I106" si="58">1/20</f>
        <v>0.05</v>
      </c>
      <c r="I106" s="1314">
        <f t="shared" si="58"/>
        <v>0.05</v>
      </c>
      <c r="J106" s="1314"/>
      <c r="K106" s="1314"/>
      <c r="L106" s="1314"/>
      <c r="M106" s="1316"/>
      <c r="N106" s="1317"/>
      <c r="O106" s="1317"/>
      <c r="P106" s="1317"/>
      <c r="Q106" s="1316"/>
      <c r="R106" s="1314"/>
      <c r="S106" s="1318"/>
      <c r="T106" s="1318"/>
      <c r="U106" s="1319">
        <f>0.173/20</f>
        <v>8.6499999999999997E-3</v>
      </c>
      <c r="V106" s="1319">
        <f>0.25/20</f>
        <v>1.2500000000000001E-2</v>
      </c>
      <c r="W106" s="1320"/>
      <c r="X106" s="1319"/>
      <c r="Y106" s="1319"/>
      <c r="Z106" s="1319"/>
      <c r="AA106" s="1320"/>
      <c r="AB106" s="1320"/>
      <c r="AC106" s="1338"/>
      <c r="AD106" s="1322"/>
      <c r="AE106" s="1314"/>
      <c r="AF106" s="1323" t="s">
        <v>634</v>
      </c>
      <c r="AG106" s="1403" t="s">
        <v>447</v>
      </c>
      <c r="AH106" s="1312">
        <v>94</v>
      </c>
      <c r="AI106" s="1312" t="s">
        <v>635</v>
      </c>
      <c r="AJ106" s="1312" t="s">
        <v>590</v>
      </c>
      <c r="AK106" s="1312" t="s">
        <v>440</v>
      </c>
      <c r="AL106" s="1312" t="s">
        <v>543</v>
      </c>
      <c r="AM106" s="1312" t="s">
        <v>71</v>
      </c>
      <c r="AN106" s="1324">
        <f t="shared" si="33"/>
        <v>19238.115539607385</v>
      </c>
      <c r="AO106" s="1324">
        <v>9835.700458121064</v>
      </c>
      <c r="AP106" s="1324">
        <v>9402.4150814863206</v>
      </c>
      <c r="AQ106" s="1312" t="s">
        <v>71</v>
      </c>
      <c r="AR106" s="1312" t="s">
        <v>71</v>
      </c>
      <c r="AS106" s="1312" t="s">
        <v>71</v>
      </c>
      <c r="AT106" s="1312" t="s">
        <v>71</v>
      </c>
      <c r="AU106" s="1312" t="s">
        <v>71</v>
      </c>
      <c r="AV106" s="1312" t="s">
        <v>71</v>
      </c>
      <c r="AW106" s="1312" t="s">
        <v>71</v>
      </c>
      <c r="AX106" s="1312" t="s">
        <v>71</v>
      </c>
      <c r="AY106" s="1404"/>
    </row>
    <row r="107" spans="1:51" ht="18" customHeight="1" x14ac:dyDescent="0.25">
      <c r="A107" s="1312"/>
      <c r="B107" s="1312"/>
      <c r="C107" s="1313"/>
      <c r="D107" s="1409" t="s">
        <v>3</v>
      </c>
      <c r="E107" s="1316"/>
      <c r="F107" s="1316"/>
      <c r="G107" s="1315"/>
      <c r="H107" s="1314">
        <v>0</v>
      </c>
      <c r="I107" s="1314">
        <v>12625684.423264237</v>
      </c>
      <c r="J107" s="1314"/>
      <c r="K107" s="1314"/>
      <c r="L107" s="1316"/>
      <c r="M107" s="1316"/>
      <c r="N107" s="1317"/>
      <c r="O107" s="1317"/>
      <c r="P107" s="1317"/>
      <c r="Q107" s="1316"/>
      <c r="R107" s="1316"/>
      <c r="S107" s="1325"/>
      <c r="T107" s="1325"/>
      <c r="U107" s="1326">
        <v>0</v>
      </c>
      <c r="V107" s="1405">
        <v>12625684.423264237</v>
      </c>
      <c r="W107" s="1326"/>
      <c r="X107" s="1326"/>
      <c r="Y107" s="1325"/>
      <c r="Z107" s="1325"/>
      <c r="AA107" s="1325"/>
      <c r="AB107" s="1327"/>
      <c r="AC107" s="1328"/>
      <c r="AD107" s="1328"/>
      <c r="AE107" s="1316"/>
      <c r="AF107" s="1323"/>
      <c r="AG107" s="1403"/>
      <c r="AH107" s="1312"/>
      <c r="AI107" s="1312"/>
      <c r="AJ107" s="1312"/>
      <c r="AK107" s="1312"/>
      <c r="AL107" s="1312"/>
      <c r="AM107" s="1312"/>
      <c r="AN107" s="1324"/>
      <c r="AO107" s="1324"/>
      <c r="AP107" s="1324"/>
      <c r="AQ107" s="1312"/>
      <c r="AR107" s="1312"/>
      <c r="AS107" s="1312"/>
      <c r="AT107" s="1312"/>
      <c r="AU107" s="1312"/>
      <c r="AV107" s="1312"/>
      <c r="AW107" s="1312"/>
      <c r="AX107" s="1312"/>
      <c r="AY107" s="1404"/>
    </row>
    <row r="108" spans="1:51" ht="27" customHeight="1" x14ac:dyDescent="0.25">
      <c r="A108" s="1312"/>
      <c r="B108" s="1312"/>
      <c r="C108" s="1313"/>
      <c r="D108" s="1408" t="s">
        <v>42</v>
      </c>
      <c r="E108" s="1330"/>
      <c r="F108" s="1330"/>
      <c r="G108" s="1331"/>
      <c r="H108" s="1314">
        <v>0</v>
      </c>
      <c r="I108" s="1330">
        <v>0</v>
      </c>
      <c r="J108" s="1330"/>
      <c r="K108" s="1330"/>
      <c r="L108" s="1330"/>
      <c r="M108" s="1330"/>
      <c r="N108" s="1332"/>
      <c r="O108" s="1332"/>
      <c r="P108" s="1332"/>
      <c r="Q108" s="1330"/>
      <c r="R108" s="1330"/>
      <c r="S108" s="1333"/>
      <c r="T108" s="1333"/>
      <c r="U108" s="1334">
        <v>0</v>
      </c>
      <c r="V108" s="1334">
        <v>0</v>
      </c>
      <c r="W108" s="1334"/>
      <c r="X108" s="1334"/>
      <c r="Y108" s="1333"/>
      <c r="Z108" s="1333"/>
      <c r="AA108" s="1333"/>
      <c r="AB108" s="1333"/>
      <c r="AC108" s="1328"/>
      <c r="AD108" s="1328"/>
      <c r="AE108" s="1330"/>
      <c r="AF108" s="1323"/>
      <c r="AG108" s="1403"/>
      <c r="AH108" s="1312"/>
      <c r="AI108" s="1312"/>
      <c r="AJ108" s="1312"/>
      <c r="AK108" s="1312"/>
      <c r="AL108" s="1312"/>
      <c r="AM108" s="1312"/>
      <c r="AN108" s="1324"/>
      <c r="AO108" s="1324"/>
      <c r="AP108" s="1324"/>
      <c r="AQ108" s="1312"/>
      <c r="AR108" s="1312"/>
      <c r="AS108" s="1312"/>
      <c r="AT108" s="1312"/>
      <c r="AU108" s="1312"/>
      <c r="AV108" s="1312"/>
      <c r="AW108" s="1312"/>
      <c r="AX108" s="1312"/>
      <c r="AY108" s="1404"/>
    </row>
    <row r="109" spans="1:51" ht="27" customHeight="1" x14ac:dyDescent="0.25">
      <c r="A109" s="1312"/>
      <c r="B109" s="1312"/>
      <c r="C109" s="1313"/>
      <c r="D109" s="1409" t="s">
        <v>4</v>
      </c>
      <c r="E109" s="1330"/>
      <c r="F109" s="1330"/>
      <c r="G109" s="1331"/>
      <c r="H109" s="1314">
        <v>0</v>
      </c>
      <c r="I109" s="1330">
        <v>0</v>
      </c>
      <c r="J109" s="1330"/>
      <c r="K109" s="1330"/>
      <c r="L109" s="1330"/>
      <c r="M109" s="1330"/>
      <c r="N109" s="1332"/>
      <c r="O109" s="1332"/>
      <c r="P109" s="1332"/>
      <c r="Q109" s="1330"/>
      <c r="R109" s="1330"/>
      <c r="S109" s="1333"/>
      <c r="T109" s="1333"/>
      <c r="U109" s="1334">
        <v>0</v>
      </c>
      <c r="V109" s="1334">
        <v>0</v>
      </c>
      <c r="W109" s="1334"/>
      <c r="X109" s="1334"/>
      <c r="Y109" s="1333"/>
      <c r="Z109" s="1333"/>
      <c r="AA109" s="1333"/>
      <c r="AB109" s="1333"/>
      <c r="AC109" s="1328"/>
      <c r="AD109" s="1328"/>
      <c r="AE109" s="1330"/>
      <c r="AF109" s="1323"/>
      <c r="AG109" s="1403"/>
      <c r="AH109" s="1312"/>
      <c r="AI109" s="1312"/>
      <c r="AJ109" s="1312"/>
      <c r="AK109" s="1312"/>
      <c r="AL109" s="1312"/>
      <c r="AM109" s="1312"/>
      <c r="AN109" s="1324"/>
      <c r="AO109" s="1324"/>
      <c r="AP109" s="1324"/>
      <c r="AQ109" s="1312"/>
      <c r="AR109" s="1312"/>
      <c r="AS109" s="1312"/>
      <c r="AT109" s="1312"/>
      <c r="AU109" s="1312"/>
      <c r="AV109" s="1312"/>
      <c r="AW109" s="1312"/>
      <c r="AX109" s="1312"/>
      <c r="AY109" s="1404"/>
    </row>
    <row r="110" spans="1:51" ht="27" customHeight="1" x14ac:dyDescent="0.25">
      <c r="A110" s="1312"/>
      <c r="B110" s="1312"/>
      <c r="C110" s="1313"/>
      <c r="D110" s="1408" t="s">
        <v>43</v>
      </c>
      <c r="E110" s="1330"/>
      <c r="F110" s="1330"/>
      <c r="G110" s="1331"/>
      <c r="H110" s="1314">
        <v>0.5</v>
      </c>
      <c r="I110" s="1330">
        <v>0.5</v>
      </c>
      <c r="J110" s="1330"/>
      <c r="K110" s="1330"/>
      <c r="L110" s="1330"/>
      <c r="M110" s="1330"/>
      <c r="N110" s="1332"/>
      <c r="O110" s="1332"/>
      <c r="P110" s="1332"/>
      <c r="Q110" s="1330"/>
      <c r="R110" s="1330"/>
      <c r="S110" s="1333"/>
      <c r="T110" s="1333"/>
      <c r="U110" s="1335">
        <f>U106+U108</f>
        <v>8.6499999999999997E-3</v>
      </c>
      <c r="V110" s="1335">
        <f>V106+V108</f>
        <v>1.2500000000000001E-2</v>
      </c>
      <c r="W110" s="1334"/>
      <c r="X110" s="1334"/>
      <c r="Y110" s="1333"/>
      <c r="Z110" s="1333"/>
      <c r="AA110" s="1333"/>
      <c r="AB110" s="1333"/>
      <c r="AC110" s="1328"/>
      <c r="AD110" s="1328"/>
      <c r="AE110" s="1330"/>
      <c r="AF110" s="1323"/>
      <c r="AG110" s="1403"/>
      <c r="AH110" s="1312"/>
      <c r="AI110" s="1312"/>
      <c r="AJ110" s="1312"/>
      <c r="AK110" s="1312"/>
      <c r="AL110" s="1312"/>
      <c r="AM110" s="1312"/>
      <c r="AN110" s="1324"/>
      <c r="AO110" s="1324"/>
      <c r="AP110" s="1324"/>
      <c r="AQ110" s="1312"/>
      <c r="AR110" s="1312"/>
      <c r="AS110" s="1312"/>
      <c r="AT110" s="1312"/>
      <c r="AU110" s="1312"/>
      <c r="AV110" s="1312"/>
      <c r="AW110" s="1312"/>
      <c r="AX110" s="1312"/>
      <c r="AY110" s="1404"/>
    </row>
    <row r="111" spans="1:51" ht="27.75" customHeight="1" x14ac:dyDescent="0.25">
      <c r="A111" s="1312"/>
      <c r="B111" s="1312"/>
      <c r="C111" s="1313"/>
      <c r="D111" s="1409" t="s">
        <v>32</v>
      </c>
      <c r="E111" s="1336"/>
      <c r="F111" s="1336"/>
      <c r="G111" s="1315"/>
      <c r="H111" s="1314">
        <f t="shared" ref="H111:I111" si="59">H107</f>
        <v>0</v>
      </c>
      <c r="I111" s="1314">
        <f t="shared" si="59"/>
        <v>12625684.423264237</v>
      </c>
      <c r="J111" s="1314"/>
      <c r="K111" s="1314"/>
      <c r="L111" s="1316"/>
      <c r="M111" s="1330"/>
      <c r="N111" s="1332"/>
      <c r="O111" s="1332"/>
      <c r="P111" s="1332"/>
      <c r="Q111" s="1330"/>
      <c r="R111" s="1336"/>
      <c r="S111" s="1316"/>
      <c r="T111" s="1316"/>
      <c r="U111" s="1314">
        <f t="shared" ref="U111:V111" si="60">U107</f>
        <v>0</v>
      </c>
      <c r="V111" s="1334">
        <f t="shared" si="60"/>
        <v>12625684.423264237</v>
      </c>
      <c r="W111" s="1314"/>
      <c r="X111" s="1314"/>
      <c r="Y111" s="1316"/>
      <c r="Z111" s="1316"/>
      <c r="AA111" s="1316"/>
      <c r="AB111" s="1337"/>
      <c r="AC111" s="1322"/>
      <c r="AD111" s="1322"/>
      <c r="AE111" s="1336"/>
      <c r="AF111" s="1323"/>
      <c r="AG111" s="1403"/>
      <c r="AH111" s="1312"/>
      <c r="AI111" s="1312"/>
      <c r="AJ111" s="1312"/>
      <c r="AK111" s="1312"/>
      <c r="AL111" s="1312"/>
      <c r="AM111" s="1312"/>
      <c r="AN111" s="1324"/>
      <c r="AO111" s="1324"/>
      <c r="AP111" s="1324"/>
      <c r="AQ111" s="1312"/>
      <c r="AR111" s="1312"/>
      <c r="AS111" s="1312"/>
      <c r="AT111" s="1312"/>
      <c r="AU111" s="1312"/>
      <c r="AV111" s="1312"/>
      <c r="AW111" s="1312"/>
      <c r="AX111" s="1312"/>
      <c r="AY111" s="1404"/>
    </row>
    <row r="112" spans="1:51" ht="15" customHeight="1" x14ac:dyDescent="0.25">
      <c r="A112" s="1312"/>
      <c r="B112" s="1312"/>
      <c r="C112" s="1313" t="s">
        <v>522</v>
      </c>
      <c r="D112" s="1408" t="s">
        <v>41</v>
      </c>
      <c r="E112" s="1314"/>
      <c r="F112" s="1315"/>
      <c r="G112" s="1315"/>
      <c r="H112" s="1314">
        <f t="shared" ref="H112:I112" si="61">1/20</f>
        <v>0.05</v>
      </c>
      <c r="I112" s="1314">
        <f t="shared" si="61"/>
        <v>0.05</v>
      </c>
      <c r="J112" s="1314"/>
      <c r="K112" s="1314"/>
      <c r="L112" s="1316"/>
      <c r="M112" s="1316"/>
      <c r="N112" s="1317"/>
      <c r="O112" s="1317"/>
      <c r="P112" s="1317"/>
      <c r="Q112" s="1316"/>
      <c r="R112" s="1314"/>
      <c r="S112" s="1318"/>
      <c r="T112" s="1318"/>
      <c r="U112" s="1319">
        <f>0.173/20</f>
        <v>8.6499999999999997E-3</v>
      </c>
      <c r="V112" s="1319">
        <f>0.25/20</f>
        <v>1.2500000000000001E-2</v>
      </c>
      <c r="W112" s="1320"/>
      <c r="X112" s="1319"/>
      <c r="Y112" s="1319"/>
      <c r="Z112" s="1319"/>
      <c r="AA112" s="1320"/>
      <c r="AB112" s="1320"/>
      <c r="AC112" s="1340"/>
      <c r="AD112" s="1341"/>
      <c r="AE112" s="1314"/>
      <c r="AF112" s="1323" t="s">
        <v>636</v>
      </c>
      <c r="AG112" s="1403" t="s">
        <v>454</v>
      </c>
      <c r="AH112" s="1312" t="s">
        <v>637</v>
      </c>
      <c r="AI112" s="1312" t="s">
        <v>638</v>
      </c>
      <c r="AJ112" s="1312" t="s">
        <v>590</v>
      </c>
      <c r="AK112" s="1312" t="s">
        <v>440</v>
      </c>
      <c r="AL112" s="1312">
        <v>6</v>
      </c>
      <c r="AM112" s="1312" t="s">
        <v>71</v>
      </c>
      <c r="AN112" s="1324">
        <f t="shared" ref="AN112" si="62">SUM(AO112:AP117)</f>
        <v>383278.4281180636</v>
      </c>
      <c r="AO112" s="1324">
        <v>185012.57635156851</v>
      </c>
      <c r="AP112" s="1324">
        <v>198265.85176649512</v>
      </c>
      <c r="AQ112" s="1312" t="s">
        <v>71</v>
      </c>
      <c r="AR112" s="1312" t="s">
        <v>71</v>
      </c>
      <c r="AS112" s="1312" t="s">
        <v>71</v>
      </c>
      <c r="AT112" s="1312" t="s">
        <v>71</v>
      </c>
      <c r="AU112" s="1312" t="s">
        <v>71</v>
      </c>
      <c r="AV112" s="1312" t="s">
        <v>71</v>
      </c>
      <c r="AW112" s="1312" t="s">
        <v>71</v>
      </c>
      <c r="AX112" s="1312" t="s">
        <v>71</v>
      </c>
      <c r="AY112" s="1404"/>
    </row>
    <row r="113" spans="1:51" ht="18" customHeight="1" x14ac:dyDescent="0.25">
      <c r="A113" s="1312"/>
      <c r="B113" s="1312"/>
      <c r="C113" s="1313"/>
      <c r="D113" s="1409" t="s">
        <v>3</v>
      </c>
      <c r="E113" s="1316"/>
      <c r="F113" s="1316"/>
      <c r="G113" s="1315"/>
      <c r="H113" s="1314">
        <v>36198.906547043669</v>
      </c>
      <c r="I113" s="1314">
        <v>74392620.188519239</v>
      </c>
      <c r="J113" s="1314"/>
      <c r="K113" s="1314"/>
      <c r="L113" s="1316"/>
      <c r="M113" s="1316"/>
      <c r="N113" s="1317"/>
      <c r="O113" s="1317"/>
      <c r="P113" s="1317"/>
      <c r="Q113" s="1316"/>
      <c r="R113" s="1316"/>
      <c r="S113" s="1325"/>
      <c r="T113" s="1325"/>
      <c r="U113" s="1326">
        <v>36198.906547043669</v>
      </c>
      <c r="V113" s="1405">
        <v>74392620.188519239</v>
      </c>
      <c r="W113" s="1326"/>
      <c r="X113" s="1326"/>
      <c r="Y113" s="1325"/>
      <c r="Z113" s="1325"/>
      <c r="AA113" s="1325"/>
      <c r="AB113" s="1327"/>
      <c r="AC113" s="1328"/>
      <c r="AD113" s="1328"/>
      <c r="AE113" s="1316"/>
      <c r="AF113" s="1323"/>
      <c r="AG113" s="1403"/>
      <c r="AH113" s="1312"/>
      <c r="AI113" s="1312"/>
      <c r="AJ113" s="1312"/>
      <c r="AK113" s="1312"/>
      <c r="AL113" s="1312"/>
      <c r="AM113" s="1312"/>
      <c r="AN113" s="1324"/>
      <c r="AO113" s="1324"/>
      <c r="AP113" s="1324"/>
      <c r="AQ113" s="1312"/>
      <c r="AR113" s="1312"/>
      <c r="AS113" s="1312"/>
      <c r="AT113" s="1312"/>
      <c r="AU113" s="1312"/>
      <c r="AV113" s="1312"/>
      <c r="AW113" s="1312"/>
      <c r="AX113" s="1312"/>
      <c r="AY113" s="1404"/>
    </row>
    <row r="114" spans="1:51" ht="27" customHeight="1" x14ac:dyDescent="0.25">
      <c r="A114" s="1312"/>
      <c r="B114" s="1312"/>
      <c r="C114" s="1313"/>
      <c r="D114" s="1408" t="s">
        <v>42</v>
      </c>
      <c r="E114" s="1330"/>
      <c r="F114" s="1330"/>
      <c r="G114" s="1331"/>
      <c r="H114" s="1314">
        <v>0</v>
      </c>
      <c r="I114" s="1330">
        <v>0</v>
      </c>
      <c r="J114" s="1330"/>
      <c r="K114" s="1330"/>
      <c r="L114" s="1330"/>
      <c r="M114" s="1330"/>
      <c r="N114" s="1332"/>
      <c r="O114" s="1332"/>
      <c r="P114" s="1332"/>
      <c r="Q114" s="1330"/>
      <c r="R114" s="1330"/>
      <c r="S114" s="1333"/>
      <c r="T114" s="1333"/>
      <c r="U114" s="1334">
        <v>0</v>
      </c>
      <c r="V114" s="1334">
        <v>0</v>
      </c>
      <c r="W114" s="1334"/>
      <c r="X114" s="1334"/>
      <c r="Y114" s="1333"/>
      <c r="Z114" s="1333"/>
      <c r="AA114" s="1333"/>
      <c r="AB114" s="1333"/>
      <c r="AC114" s="1328"/>
      <c r="AD114" s="1328"/>
      <c r="AE114" s="1330"/>
      <c r="AF114" s="1323"/>
      <c r="AG114" s="1403"/>
      <c r="AH114" s="1312"/>
      <c r="AI114" s="1312"/>
      <c r="AJ114" s="1312"/>
      <c r="AK114" s="1312"/>
      <c r="AL114" s="1312"/>
      <c r="AM114" s="1312"/>
      <c r="AN114" s="1324"/>
      <c r="AO114" s="1324"/>
      <c r="AP114" s="1324"/>
      <c r="AQ114" s="1312"/>
      <c r="AR114" s="1312"/>
      <c r="AS114" s="1312"/>
      <c r="AT114" s="1312"/>
      <c r="AU114" s="1312"/>
      <c r="AV114" s="1312"/>
      <c r="AW114" s="1312"/>
      <c r="AX114" s="1312"/>
      <c r="AY114" s="1404"/>
    </row>
    <row r="115" spans="1:51" ht="27" customHeight="1" x14ac:dyDescent="0.25">
      <c r="A115" s="1312"/>
      <c r="B115" s="1312"/>
      <c r="C115" s="1313"/>
      <c r="D115" s="1409" t="s">
        <v>4</v>
      </c>
      <c r="E115" s="1330"/>
      <c r="F115" s="1330"/>
      <c r="G115" s="1331"/>
      <c r="H115" s="1314">
        <v>0</v>
      </c>
      <c r="I115" s="1330">
        <v>0</v>
      </c>
      <c r="J115" s="1330"/>
      <c r="K115" s="1330"/>
      <c r="L115" s="1330"/>
      <c r="M115" s="1330"/>
      <c r="N115" s="1332"/>
      <c r="O115" s="1332"/>
      <c r="P115" s="1332"/>
      <c r="Q115" s="1330"/>
      <c r="R115" s="1330"/>
      <c r="S115" s="1333"/>
      <c r="T115" s="1333"/>
      <c r="U115" s="1334">
        <v>0</v>
      </c>
      <c r="V115" s="1334">
        <v>0</v>
      </c>
      <c r="W115" s="1334"/>
      <c r="X115" s="1334"/>
      <c r="Y115" s="1333"/>
      <c r="Z115" s="1333"/>
      <c r="AA115" s="1333"/>
      <c r="AB115" s="1333"/>
      <c r="AC115" s="1328"/>
      <c r="AD115" s="1328"/>
      <c r="AE115" s="1330"/>
      <c r="AF115" s="1323"/>
      <c r="AG115" s="1403"/>
      <c r="AH115" s="1312"/>
      <c r="AI115" s="1312"/>
      <c r="AJ115" s="1312"/>
      <c r="AK115" s="1312"/>
      <c r="AL115" s="1312"/>
      <c r="AM115" s="1312"/>
      <c r="AN115" s="1324"/>
      <c r="AO115" s="1324"/>
      <c r="AP115" s="1324"/>
      <c r="AQ115" s="1312"/>
      <c r="AR115" s="1312"/>
      <c r="AS115" s="1312"/>
      <c r="AT115" s="1312"/>
      <c r="AU115" s="1312"/>
      <c r="AV115" s="1312"/>
      <c r="AW115" s="1312"/>
      <c r="AX115" s="1312"/>
      <c r="AY115" s="1404"/>
    </row>
    <row r="116" spans="1:51" ht="27" customHeight="1" x14ac:dyDescent="0.25">
      <c r="A116" s="1312"/>
      <c r="B116" s="1312"/>
      <c r="C116" s="1313"/>
      <c r="D116" s="1408" t="s">
        <v>43</v>
      </c>
      <c r="E116" s="1330"/>
      <c r="F116" s="1330"/>
      <c r="G116" s="1331"/>
      <c r="H116" s="1314">
        <v>0.05</v>
      </c>
      <c r="I116" s="1330">
        <v>0.05</v>
      </c>
      <c r="J116" s="1330"/>
      <c r="K116" s="1330"/>
      <c r="L116" s="1330"/>
      <c r="M116" s="1330"/>
      <c r="N116" s="1332"/>
      <c r="O116" s="1332"/>
      <c r="P116" s="1332"/>
      <c r="Q116" s="1330"/>
      <c r="R116" s="1330"/>
      <c r="S116" s="1333"/>
      <c r="T116" s="1333"/>
      <c r="U116" s="1335">
        <f>U112+U114</f>
        <v>8.6499999999999997E-3</v>
      </c>
      <c r="V116" s="1335">
        <f>V112+V114</f>
        <v>1.2500000000000001E-2</v>
      </c>
      <c r="W116" s="1334"/>
      <c r="X116" s="1334"/>
      <c r="Y116" s="1333"/>
      <c r="Z116" s="1333"/>
      <c r="AA116" s="1333"/>
      <c r="AB116" s="1333"/>
      <c r="AC116" s="1328"/>
      <c r="AD116" s="1328"/>
      <c r="AE116" s="1330"/>
      <c r="AF116" s="1323"/>
      <c r="AG116" s="1403"/>
      <c r="AH116" s="1312"/>
      <c r="AI116" s="1312"/>
      <c r="AJ116" s="1312"/>
      <c r="AK116" s="1312"/>
      <c r="AL116" s="1312"/>
      <c r="AM116" s="1312"/>
      <c r="AN116" s="1324"/>
      <c r="AO116" s="1324"/>
      <c r="AP116" s="1324"/>
      <c r="AQ116" s="1312"/>
      <c r="AR116" s="1312"/>
      <c r="AS116" s="1312"/>
      <c r="AT116" s="1312"/>
      <c r="AU116" s="1312"/>
      <c r="AV116" s="1312"/>
      <c r="AW116" s="1312"/>
      <c r="AX116" s="1312"/>
      <c r="AY116" s="1404"/>
    </row>
    <row r="117" spans="1:51" ht="27.75" customHeight="1" x14ac:dyDescent="0.25">
      <c r="A117" s="1312"/>
      <c r="B117" s="1312"/>
      <c r="C117" s="1313"/>
      <c r="D117" s="1409" t="s">
        <v>32</v>
      </c>
      <c r="E117" s="1336"/>
      <c r="F117" s="1336"/>
      <c r="G117" s="1315"/>
      <c r="H117" s="1314">
        <f t="shared" ref="H117:I117" si="63">H113</f>
        <v>36198.906547043669</v>
      </c>
      <c r="I117" s="1314">
        <f t="shared" si="63"/>
        <v>74392620.188519239</v>
      </c>
      <c r="J117" s="1314"/>
      <c r="K117" s="1314"/>
      <c r="L117" s="1316"/>
      <c r="M117" s="1330"/>
      <c r="N117" s="1332"/>
      <c r="O117" s="1332"/>
      <c r="P117" s="1332"/>
      <c r="Q117" s="1330"/>
      <c r="R117" s="1336"/>
      <c r="S117" s="1316"/>
      <c r="T117" s="1316"/>
      <c r="U117" s="1317">
        <f>0.173/20</f>
        <v>8.6499999999999997E-3</v>
      </c>
      <c r="V117" s="1335">
        <f>0.25/20</f>
        <v>1.2500000000000001E-2</v>
      </c>
      <c r="W117" s="1314"/>
      <c r="X117" s="1314"/>
      <c r="Y117" s="1316"/>
      <c r="Z117" s="1316"/>
      <c r="AA117" s="1316"/>
      <c r="AB117" s="1337"/>
      <c r="AC117" s="1322"/>
      <c r="AD117" s="1322"/>
      <c r="AE117" s="1336"/>
      <c r="AF117" s="1323"/>
      <c r="AG117" s="1403"/>
      <c r="AH117" s="1312"/>
      <c r="AI117" s="1312"/>
      <c r="AJ117" s="1312"/>
      <c r="AK117" s="1312"/>
      <c r="AL117" s="1312"/>
      <c r="AM117" s="1312"/>
      <c r="AN117" s="1324"/>
      <c r="AO117" s="1324"/>
      <c r="AP117" s="1324"/>
      <c r="AQ117" s="1312"/>
      <c r="AR117" s="1312"/>
      <c r="AS117" s="1312"/>
      <c r="AT117" s="1312"/>
      <c r="AU117" s="1312"/>
      <c r="AV117" s="1312"/>
      <c r="AW117" s="1312"/>
      <c r="AX117" s="1312"/>
      <c r="AY117" s="1404"/>
    </row>
    <row r="118" spans="1:51" ht="15" customHeight="1" x14ac:dyDescent="0.25">
      <c r="A118" s="1312"/>
      <c r="B118" s="1312"/>
      <c r="C118" s="1313" t="s">
        <v>523</v>
      </c>
      <c r="D118" s="1408" t="s">
        <v>41</v>
      </c>
      <c r="E118" s="1314"/>
      <c r="F118" s="1315"/>
      <c r="G118" s="1315"/>
      <c r="H118" s="1314">
        <f t="shared" ref="H118:I118" si="64">1/20</f>
        <v>0.05</v>
      </c>
      <c r="I118" s="1345">
        <f t="shared" si="64"/>
        <v>0.05</v>
      </c>
      <c r="J118" s="1314"/>
      <c r="K118" s="1314"/>
      <c r="L118" s="1314"/>
      <c r="M118" s="1316"/>
      <c r="N118" s="1317"/>
      <c r="O118" s="1317"/>
      <c r="P118" s="1317"/>
      <c r="Q118" s="1316"/>
      <c r="R118" s="1314"/>
      <c r="S118" s="1318"/>
      <c r="T118" s="1318"/>
      <c r="U118" s="1319">
        <f>0.173/20</f>
        <v>8.6499999999999997E-3</v>
      </c>
      <c r="V118" s="1319">
        <f>0.25/20</f>
        <v>1.2500000000000001E-2</v>
      </c>
      <c r="W118" s="1320"/>
      <c r="X118" s="1319"/>
      <c r="Y118" s="1319"/>
      <c r="Z118" s="1319"/>
      <c r="AA118" s="1320"/>
      <c r="AB118" s="1320"/>
      <c r="AC118" s="1343"/>
      <c r="AD118" s="1322"/>
      <c r="AE118" s="1314"/>
      <c r="AF118" s="1323" t="s">
        <v>639</v>
      </c>
      <c r="AG118" s="1403" t="s">
        <v>449</v>
      </c>
      <c r="AH118" s="1312" t="s">
        <v>640</v>
      </c>
      <c r="AI118" s="1312" t="s">
        <v>641</v>
      </c>
      <c r="AJ118" s="1312" t="s">
        <v>590</v>
      </c>
      <c r="AK118" s="1312" t="s">
        <v>440</v>
      </c>
      <c r="AL118" s="1312">
        <v>3</v>
      </c>
      <c r="AM118" s="1312" t="s">
        <v>71</v>
      </c>
      <c r="AN118" s="1324">
        <f t="shared" ref="AN118" si="65">SUM(AO118:AP123)</f>
        <v>639145.69900265138</v>
      </c>
      <c r="AO118" s="1324">
        <v>311958.96102613024</v>
      </c>
      <c r="AP118" s="1324">
        <v>327186.73797652114</v>
      </c>
      <c r="AQ118" s="1312" t="s">
        <v>71</v>
      </c>
      <c r="AR118" s="1312" t="s">
        <v>71</v>
      </c>
      <c r="AS118" s="1312" t="s">
        <v>71</v>
      </c>
      <c r="AT118" s="1312" t="s">
        <v>71</v>
      </c>
      <c r="AU118" s="1312" t="s">
        <v>71</v>
      </c>
      <c r="AV118" s="1312" t="s">
        <v>71</v>
      </c>
      <c r="AW118" s="1312" t="s">
        <v>71</v>
      </c>
      <c r="AX118" s="1312" t="s">
        <v>71</v>
      </c>
      <c r="AY118" s="1404"/>
    </row>
    <row r="119" spans="1:51" ht="18" customHeight="1" x14ac:dyDescent="0.25">
      <c r="A119" s="1312"/>
      <c r="B119" s="1312"/>
      <c r="C119" s="1313"/>
      <c r="D119" s="1409" t="s">
        <v>3</v>
      </c>
      <c r="E119" s="1316"/>
      <c r="F119" s="1316"/>
      <c r="G119" s="1315"/>
      <c r="H119" s="1314">
        <v>31608.600580853887</v>
      </c>
      <c r="I119" s="1314">
        <v>174355450.75855529</v>
      </c>
      <c r="J119" s="1314"/>
      <c r="K119" s="1314"/>
      <c r="L119" s="1316"/>
      <c r="M119" s="1316"/>
      <c r="N119" s="1317"/>
      <c r="O119" s="1317"/>
      <c r="P119" s="1317"/>
      <c r="Q119" s="1316"/>
      <c r="R119" s="1316"/>
      <c r="S119" s="1325"/>
      <c r="T119" s="1325"/>
      <c r="U119" s="1326">
        <v>31608.600580853887</v>
      </c>
      <c r="V119" s="1405">
        <v>174355450.75855529</v>
      </c>
      <c r="W119" s="1326"/>
      <c r="X119" s="1326"/>
      <c r="Y119" s="1325"/>
      <c r="Z119" s="1325"/>
      <c r="AA119" s="1325"/>
      <c r="AB119" s="1327"/>
      <c r="AC119" s="1328"/>
      <c r="AD119" s="1328"/>
      <c r="AE119" s="1316"/>
      <c r="AF119" s="1323"/>
      <c r="AG119" s="1403"/>
      <c r="AH119" s="1312"/>
      <c r="AI119" s="1312"/>
      <c r="AJ119" s="1312"/>
      <c r="AK119" s="1312"/>
      <c r="AL119" s="1312"/>
      <c r="AM119" s="1312"/>
      <c r="AN119" s="1324"/>
      <c r="AO119" s="1324"/>
      <c r="AP119" s="1324"/>
      <c r="AQ119" s="1312"/>
      <c r="AR119" s="1312"/>
      <c r="AS119" s="1312"/>
      <c r="AT119" s="1312"/>
      <c r="AU119" s="1312"/>
      <c r="AV119" s="1312"/>
      <c r="AW119" s="1312"/>
      <c r="AX119" s="1312"/>
      <c r="AY119" s="1404"/>
    </row>
    <row r="120" spans="1:51" ht="27" customHeight="1" x14ac:dyDescent="0.25">
      <c r="A120" s="1312"/>
      <c r="B120" s="1312"/>
      <c r="C120" s="1313"/>
      <c r="D120" s="1408" t="s">
        <v>42</v>
      </c>
      <c r="E120" s="1330"/>
      <c r="F120" s="1330"/>
      <c r="G120" s="1331"/>
      <c r="H120" s="1314">
        <v>0</v>
      </c>
      <c r="I120" s="1330">
        <v>0</v>
      </c>
      <c r="J120" s="1330"/>
      <c r="K120" s="1330"/>
      <c r="L120" s="1330"/>
      <c r="M120" s="1330"/>
      <c r="N120" s="1332"/>
      <c r="O120" s="1332"/>
      <c r="P120" s="1332"/>
      <c r="Q120" s="1330"/>
      <c r="R120" s="1330"/>
      <c r="S120" s="1333"/>
      <c r="T120" s="1333"/>
      <c r="U120" s="1334">
        <v>0</v>
      </c>
      <c r="V120" s="1334">
        <v>0</v>
      </c>
      <c r="W120" s="1334"/>
      <c r="X120" s="1334"/>
      <c r="Y120" s="1333"/>
      <c r="Z120" s="1333"/>
      <c r="AA120" s="1333"/>
      <c r="AB120" s="1333"/>
      <c r="AC120" s="1328"/>
      <c r="AD120" s="1328"/>
      <c r="AE120" s="1330"/>
      <c r="AF120" s="1323"/>
      <c r="AG120" s="1403"/>
      <c r="AH120" s="1312"/>
      <c r="AI120" s="1312"/>
      <c r="AJ120" s="1312"/>
      <c r="AK120" s="1312"/>
      <c r="AL120" s="1312"/>
      <c r="AM120" s="1312"/>
      <c r="AN120" s="1324"/>
      <c r="AO120" s="1324"/>
      <c r="AP120" s="1324"/>
      <c r="AQ120" s="1312"/>
      <c r="AR120" s="1312"/>
      <c r="AS120" s="1312"/>
      <c r="AT120" s="1312"/>
      <c r="AU120" s="1312"/>
      <c r="AV120" s="1312"/>
      <c r="AW120" s="1312"/>
      <c r="AX120" s="1312"/>
      <c r="AY120" s="1404"/>
    </row>
    <row r="121" spans="1:51" ht="27" customHeight="1" x14ac:dyDescent="0.25">
      <c r="A121" s="1312"/>
      <c r="B121" s="1312"/>
      <c r="C121" s="1313"/>
      <c r="D121" s="1409" t="s">
        <v>4</v>
      </c>
      <c r="E121" s="1330"/>
      <c r="F121" s="1330"/>
      <c r="G121" s="1331"/>
      <c r="H121" s="1314">
        <v>0</v>
      </c>
      <c r="I121" s="1330">
        <v>0</v>
      </c>
      <c r="J121" s="1330"/>
      <c r="K121" s="1330"/>
      <c r="L121" s="1330"/>
      <c r="M121" s="1330"/>
      <c r="N121" s="1332"/>
      <c r="O121" s="1332"/>
      <c r="P121" s="1332"/>
      <c r="Q121" s="1330"/>
      <c r="R121" s="1330"/>
      <c r="S121" s="1333"/>
      <c r="T121" s="1333"/>
      <c r="U121" s="1334">
        <v>0</v>
      </c>
      <c r="V121" s="1334">
        <v>0</v>
      </c>
      <c r="W121" s="1334"/>
      <c r="X121" s="1334"/>
      <c r="Y121" s="1333"/>
      <c r="Z121" s="1333"/>
      <c r="AA121" s="1333"/>
      <c r="AB121" s="1333"/>
      <c r="AC121" s="1328"/>
      <c r="AD121" s="1328"/>
      <c r="AE121" s="1330"/>
      <c r="AF121" s="1323"/>
      <c r="AG121" s="1403"/>
      <c r="AH121" s="1312"/>
      <c r="AI121" s="1312"/>
      <c r="AJ121" s="1312"/>
      <c r="AK121" s="1312"/>
      <c r="AL121" s="1312"/>
      <c r="AM121" s="1312"/>
      <c r="AN121" s="1324"/>
      <c r="AO121" s="1324"/>
      <c r="AP121" s="1324"/>
      <c r="AQ121" s="1312"/>
      <c r="AR121" s="1312"/>
      <c r="AS121" s="1312"/>
      <c r="AT121" s="1312"/>
      <c r="AU121" s="1312"/>
      <c r="AV121" s="1312"/>
      <c r="AW121" s="1312"/>
      <c r="AX121" s="1312"/>
      <c r="AY121" s="1404"/>
    </row>
    <row r="122" spans="1:51" ht="27" customHeight="1" x14ac:dyDescent="0.25">
      <c r="A122" s="1312"/>
      <c r="B122" s="1312"/>
      <c r="C122" s="1313"/>
      <c r="D122" s="1408" t="s">
        <v>43</v>
      </c>
      <c r="E122" s="1330"/>
      <c r="F122" s="1330"/>
      <c r="G122" s="1331"/>
      <c r="H122" s="1314">
        <v>0.5</v>
      </c>
      <c r="I122" s="1330">
        <v>0.5</v>
      </c>
      <c r="J122" s="1330"/>
      <c r="K122" s="1330"/>
      <c r="L122" s="1330"/>
      <c r="M122" s="1330"/>
      <c r="N122" s="1332"/>
      <c r="O122" s="1332"/>
      <c r="P122" s="1332"/>
      <c r="Q122" s="1330"/>
      <c r="R122" s="1330"/>
      <c r="S122" s="1333"/>
      <c r="T122" s="1333"/>
      <c r="U122" s="1335">
        <f>U118+U120</f>
        <v>8.6499999999999997E-3</v>
      </c>
      <c r="V122" s="1335">
        <f>V118+V120</f>
        <v>1.2500000000000001E-2</v>
      </c>
      <c r="W122" s="1334"/>
      <c r="X122" s="1334"/>
      <c r="Y122" s="1333"/>
      <c r="Z122" s="1333"/>
      <c r="AA122" s="1333"/>
      <c r="AB122" s="1333"/>
      <c r="AC122" s="1328"/>
      <c r="AD122" s="1328"/>
      <c r="AE122" s="1330"/>
      <c r="AF122" s="1323"/>
      <c r="AG122" s="1403"/>
      <c r="AH122" s="1312"/>
      <c r="AI122" s="1312"/>
      <c r="AJ122" s="1312"/>
      <c r="AK122" s="1312"/>
      <c r="AL122" s="1312"/>
      <c r="AM122" s="1312"/>
      <c r="AN122" s="1324"/>
      <c r="AO122" s="1324"/>
      <c r="AP122" s="1324"/>
      <c r="AQ122" s="1312"/>
      <c r="AR122" s="1312"/>
      <c r="AS122" s="1312"/>
      <c r="AT122" s="1312"/>
      <c r="AU122" s="1312"/>
      <c r="AV122" s="1312"/>
      <c r="AW122" s="1312"/>
      <c r="AX122" s="1312"/>
      <c r="AY122" s="1404"/>
    </row>
    <row r="123" spans="1:51" ht="27.75" customHeight="1" x14ac:dyDescent="0.25">
      <c r="A123" s="1312"/>
      <c r="B123" s="1312"/>
      <c r="C123" s="1313"/>
      <c r="D123" s="1409" t="s">
        <v>32</v>
      </c>
      <c r="E123" s="1336"/>
      <c r="F123" s="1336"/>
      <c r="G123" s="1315"/>
      <c r="H123" s="1314">
        <f t="shared" ref="H123:I123" si="66">H119</f>
        <v>31608.600580853887</v>
      </c>
      <c r="I123" s="1314">
        <f t="shared" si="66"/>
        <v>174355450.75855529</v>
      </c>
      <c r="J123" s="1314"/>
      <c r="K123" s="1314"/>
      <c r="L123" s="1316"/>
      <c r="M123" s="1330"/>
      <c r="N123" s="1332"/>
      <c r="O123" s="1332"/>
      <c r="P123" s="1332"/>
      <c r="Q123" s="1330"/>
      <c r="R123" s="1336"/>
      <c r="S123" s="1316"/>
      <c r="T123" s="1316"/>
      <c r="U123" s="1314">
        <f t="shared" ref="U123:V123" si="67">U119</f>
        <v>31608.600580853887</v>
      </c>
      <c r="V123" s="1334">
        <f t="shared" si="67"/>
        <v>174355450.75855529</v>
      </c>
      <c r="W123" s="1314"/>
      <c r="X123" s="1314"/>
      <c r="Y123" s="1316"/>
      <c r="Z123" s="1316"/>
      <c r="AA123" s="1316"/>
      <c r="AB123" s="1337"/>
      <c r="AC123" s="1322"/>
      <c r="AD123" s="1322"/>
      <c r="AE123" s="1336"/>
      <c r="AF123" s="1323"/>
      <c r="AG123" s="1403"/>
      <c r="AH123" s="1312"/>
      <c r="AI123" s="1312"/>
      <c r="AJ123" s="1312"/>
      <c r="AK123" s="1312"/>
      <c r="AL123" s="1312"/>
      <c r="AM123" s="1312"/>
      <c r="AN123" s="1324"/>
      <c r="AO123" s="1324"/>
      <c r="AP123" s="1324"/>
      <c r="AQ123" s="1312"/>
      <c r="AR123" s="1312"/>
      <c r="AS123" s="1312"/>
      <c r="AT123" s="1312"/>
      <c r="AU123" s="1312"/>
      <c r="AV123" s="1312"/>
      <c r="AW123" s="1312"/>
      <c r="AX123" s="1312"/>
      <c r="AY123" s="1404"/>
    </row>
    <row r="124" spans="1:51" ht="22.5" customHeight="1" x14ac:dyDescent="0.25">
      <c r="A124" s="1312"/>
      <c r="B124" s="1312"/>
      <c r="C124" s="1313" t="s">
        <v>492</v>
      </c>
      <c r="D124" s="1408" t="s">
        <v>41</v>
      </c>
      <c r="E124" s="1314"/>
      <c r="F124" s="1315"/>
      <c r="G124" s="1316"/>
      <c r="H124" s="1314">
        <f t="shared" ref="H124:I124" si="68">1/20</f>
        <v>0.05</v>
      </c>
      <c r="I124" s="1314">
        <f t="shared" si="68"/>
        <v>0.05</v>
      </c>
      <c r="J124" s="1314"/>
      <c r="K124" s="1314"/>
      <c r="L124" s="1314"/>
      <c r="M124" s="1316"/>
      <c r="N124" s="1317"/>
      <c r="O124" s="1317"/>
      <c r="P124" s="1317"/>
      <c r="Q124" s="1316"/>
      <c r="R124" s="1314"/>
      <c r="S124" s="1318"/>
      <c r="T124" s="1333"/>
      <c r="U124" s="1319">
        <f>0.173/20</f>
        <v>8.6499999999999997E-3</v>
      </c>
      <c r="V124" s="1319">
        <f>0.25/20</f>
        <v>1.2500000000000001E-2</v>
      </c>
      <c r="W124" s="1320"/>
      <c r="X124" s="1319"/>
      <c r="Y124" s="1319"/>
      <c r="Z124" s="1319"/>
      <c r="AA124" s="1320"/>
      <c r="AB124" s="1320"/>
      <c r="AC124" s="1319"/>
      <c r="AD124" s="1320"/>
      <c r="AE124" s="1314"/>
      <c r="AF124" s="1323" t="s">
        <v>642</v>
      </c>
      <c r="AG124" s="1403" t="s">
        <v>493</v>
      </c>
      <c r="AH124" s="1312" t="s">
        <v>71</v>
      </c>
      <c r="AI124" s="1346" t="s">
        <v>71</v>
      </c>
      <c r="AJ124" s="1312" t="s">
        <v>643</v>
      </c>
      <c r="AK124" s="1312" t="s">
        <v>440</v>
      </c>
      <c r="AL124" s="1346" t="s">
        <v>71</v>
      </c>
      <c r="AM124" s="1312" t="s">
        <v>71</v>
      </c>
      <c r="AN124" s="1312" t="s">
        <v>71</v>
      </c>
      <c r="AO124" s="1346" t="s">
        <v>71</v>
      </c>
      <c r="AP124" s="1346" t="s">
        <v>71</v>
      </c>
      <c r="AQ124" s="1346" t="s">
        <v>71</v>
      </c>
      <c r="AR124" s="1346" t="s">
        <v>71</v>
      </c>
      <c r="AS124" s="1312" t="s">
        <v>71</v>
      </c>
      <c r="AT124" s="1312" t="s">
        <v>71</v>
      </c>
      <c r="AU124" s="1312" t="s">
        <v>71</v>
      </c>
      <c r="AV124" s="1347" t="s">
        <v>71</v>
      </c>
      <c r="AW124" s="1312" t="s">
        <v>71</v>
      </c>
      <c r="AX124" s="1312" t="s">
        <v>71</v>
      </c>
      <c r="AY124" s="1404"/>
    </row>
    <row r="125" spans="1:51" ht="23.25" customHeight="1" x14ac:dyDescent="0.25">
      <c r="A125" s="1312"/>
      <c r="B125" s="1312"/>
      <c r="C125" s="1313"/>
      <c r="D125" s="1409" t="s">
        <v>3</v>
      </c>
      <c r="E125" s="1316"/>
      <c r="F125" s="1316"/>
      <c r="G125" s="1316"/>
      <c r="H125" s="1314">
        <v>2422773506.20889</v>
      </c>
      <c r="I125" s="1314">
        <f>1205903496.84163+248517000</f>
        <v>1454420496.84163</v>
      </c>
      <c r="J125" s="1314"/>
      <c r="K125" s="1314"/>
      <c r="L125" s="1316"/>
      <c r="M125" s="1316"/>
      <c r="N125" s="1317"/>
      <c r="O125" s="1317"/>
      <c r="P125" s="1317"/>
      <c r="Q125" s="1316"/>
      <c r="R125" s="1316"/>
      <c r="S125" s="1325"/>
      <c r="T125" s="1333"/>
      <c r="U125" s="1326">
        <v>1349649506.2088907</v>
      </c>
      <c r="V125" s="1326">
        <v>1205903496.8416326</v>
      </c>
      <c r="W125" s="1326"/>
      <c r="X125" s="1326"/>
      <c r="Y125" s="1325"/>
      <c r="Z125" s="1325"/>
      <c r="AA125" s="1325"/>
      <c r="AB125" s="1327"/>
      <c r="AC125" s="1328"/>
      <c r="AD125" s="1328"/>
      <c r="AE125" s="1316"/>
      <c r="AF125" s="1348"/>
      <c r="AG125" s="1403"/>
      <c r="AH125" s="1312"/>
      <c r="AI125" s="1346"/>
      <c r="AJ125" s="1312"/>
      <c r="AK125" s="1312"/>
      <c r="AL125" s="1346"/>
      <c r="AM125" s="1312"/>
      <c r="AN125" s="1312"/>
      <c r="AO125" s="1346"/>
      <c r="AP125" s="1346"/>
      <c r="AQ125" s="1346"/>
      <c r="AR125" s="1346"/>
      <c r="AS125" s="1312"/>
      <c r="AT125" s="1312"/>
      <c r="AU125" s="1312"/>
      <c r="AV125" s="1349"/>
      <c r="AW125" s="1312"/>
      <c r="AX125" s="1312"/>
      <c r="AY125" s="1404"/>
    </row>
    <row r="126" spans="1:51" ht="27" customHeight="1" x14ac:dyDescent="0.25">
      <c r="A126" s="1312"/>
      <c r="B126" s="1312"/>
      <c r="C126" s="1313"/>
      <c r="D126" s="1408" t="s">
        <v>42</v>
      </c>
      <c r="E126" s="1330"/>
      <c r="F126" s="1330"/>
      <c r="G126" s="1316"/>
      <c r="H126" s="1314">
        <v>0</v>
      </c>
      <c r="I126" s="1330">
        <v>0</v>
      </c>
      <c r="J126" s="1330"/>
      <c r="K126" s="1330"/>
      <c r="L126" s="1330"/>
      <c r="M126" s="1330"/>
      <c r="N126" s="1332"/>
      <c r="O126" s="1332"/>
      <c r="P126" s="1332"/>
      <c r="Q126" s="1330"/>
      <c r="R126" s="1330"/>
      <c r="S126" s="1333"/>
      <c r="T126" s="1333"/>
      <c r="U126" s="1334">
        <v>0</v>
      </c>
      <c r="V126" s="1334">
        <v>0</v>
      </c>
      <c r="W126" s="1334"/>
      <c r="X126" s="1334"/>
      <c r="Y126" s="1333"/>
      <c r="Z126" s="1333"/>
      <c r="AA126" s="1333"/>
      <c r="AB126" s="1333"/>
      <c r="AC126" s="1328"/>
      <c r="AD126" s="1328"/>
      <c r="AE126" s="1330"/>
      <c r="AF126" s="1348"/>
      <c r="AG126" s="1403"/>
      <c r="AH126" s="1312"/>
      <c r="AI126" s="1346"/>
      <c r="AJ126" s="1312"/>
      <c r="AK126" s="1312"/>
      <c r="AL126" s="1346"/>
      <c r="AM126" s="1312"/>
      <c r="AN126" s="1312"/>
      <c r="AO126" s="1346"/>
      <c r="AP126" s="1346"/>
      <c r="AQ126" s="1346"/>
      <c r="AR126" s="1346"/>
      <c r="AS126" s="1312"/>
      <c r="AT126" s="1312"/>
      <c r="AU126" s="1312"/>
      <c r="AV126" s="1349"/>
      <c r="AW126" s="1312"/>
      <c r="AX126" s="1312"/>
      <c r="AY126" s="1404"/>
    </row>
    <row r="127" spans="1:51" ht="27" customHeight="1" x14ac:dyDescent="0.25">
      <c r="A127" s="1312"/>
      <c r="B127" s="1312"/>
      <c r="C127" s="1313"/>
      <c r="D127" s="1409" t="s">
        <v>4</v>
      </c>
      <c r="E127" s="1330"/>
      <c r="F127" s="1330"/>
      <c r="G127" s="1316"/>
      <c r="H127" s="1314">
        <v>451167707</v>
      </c>
      <c r="I127" s="1314">
        <v>451167707</v>
      </c>
      <c r="J127" s="1350"/>
      <c r="K127" s="1350"/>
      <c r="L127" s="1314"/>
      <c r="M127" s="1330"/>
      <c r="N127" s="1332"/>
      <c r="O127" s="1332"/>
      <c r="P127" s="1332"/>
      <c r="Q127" s="1330"/>
      <c r="R127" s="1330"/>
      <c r="S127" s="1351"/>
      <c r="T127" s="1333"/>
      <c r="U127" s="1334">
        <v>299531244</v>
      </c>
      <c r="V127" s="1334">
        <v>333805824</v>
      </c>
      <c r="W127" s="1334"/>
      <c r="X127" s="1334"/>
      <c r="Y127" s="1334"/>
      <c r="Z127" s="1351"/>
      <c r="AA127" s="1334"/>
      <c r="AB127" s="1334"/>
      <c r="AC127" s="1328"/>
      <c r="AD127" s="1328"/>
      <c r="AE127" s="1330"/>
      <c r="AF127" s="1348"/>
      <c r="AG127" s="1403"/>
      <c r="AH127" s="1312"/>
      <c r="AI127" s="1346"/>
      <c r="AJ127" s="1312"/>
      <c r="AK127" s="1312"/>
      <c r="AL127" s="1346"/>
      <c r="AM127" s="1312"/>
      <c r="AN127" s="1312"/>
      <c r="AO127" s="1346"/>
      <c r="AP127" s="1346"/>
      <c r="AQ127" s="1346"/>
      <c r="AR127" s="1346"/>
      <c r="AS127" s="1312"/>
      <c r="AT127" s="1312"/>
      <c r="AU127" s="1312"/>
      <c r="AV127" s="1349"/>
      <c r="AW127" s="1312"/>
      <c r="AX127" s="1312"/>
      <c r="AY127" s="1404"/>
    </row>
    <row r="128" spans="1:51" ht="27" customHeight="1" x14ac:dyDescent="0.25">
      <c r="A128" s="1312"/>
      <c r="B128" s="1312"/>
      <c r="C128" s="1313"/>
      <c r="D128" s="1408" t="s">
        <v>43</v>
      </c>
      <c r="E128" s="1330"/>
      <c r="F128" s="1330"/>
      <c r="G128" s="1316"/>
      <c r="H128" s="1314">
        <v>0.05</v>
      </c>
      <c r="I128" s="1330">
        <v>0.05</v>
      </c>
      <c r="J128" s="1330"/>
      <c r="K128" s="1330"/>
      <c r="L128" s="1330"/>
      <c r="M128" s="1330"/>
      <c r="N128" s="1332"/>
      <c r="O128" s="1332"/>
      <c r="P128" s="1332"/>
      <c r="Q128" s="1336"/>
      <c r="R128" s="1330"/>
      <c r="S128" s="1333"/>
      <c r="T128" s="1333"/>
      <c r="U128" s="1335">
        <f>U124+U126</f>
        <v>8.6499999999999997E-3</v>
      </c>
      <c r="V128" s="1335">
        <f>V124</f>
        <v>1.2500000000000001E-2</v>
      </c>
      <c r="W128" s="1334"/>
      <c r="X128" s="1334"/>
      <c r="Y128" s="1333"/>
      <c r="Z128" s="1333"/>
      <c r="AA128" s="1333"/>
      <c r="AB128" s="1333"/>
      <c r="AC128" s="1338"/>
      <c r="AD128" s="1338"/>
      <c r="AE128" s="1322"/>
      <c r="AF128" s="1348"/>
      <c r="AG128" s="1403"/>
      <c r="AH128" s="1312"/>
      <c r="AI128" s="1346"/>
      <c r="AJ128" s="1312"/>
      <c r="AK128" s="1312"/>
      <c r="AL128" s="1346"/>
      <c r="AM128" s="1312"/>
      <c r="AN128" s="1312"/>
      <c r="AO128" s="1346"/>
      <c r="AP128" s="1346"/>
      <c r="AQ128" s="1346"/>
      <c r="AR128" s="1346"/>
      <c r="AS128" s="1312"/>
      <c r="AT128" s="1312"/>
      <c r="AU128" s="1312"/>
      <c r="AV128" s="1349"/>
      <c r="AW128" s="1312"/>
      <c r="AX128" s="1312"/>
      <c r="AY128" s="1404"/>
    </row>
    <row r="129" spans="1:51" ht="25.5" customHeight="1" x14ac:dyDescent="0.25">
      <c r="A129" s="1312"/>
      <c r="B129" s="1312"/>
      <c r="C129" s="1313"/>
      <c r="D129" s="1409" t="s">
        <v>32</v>
      </c>
      <c r="E129" s="1336"/>
      <c r="F129" s="1336"/>
      <c r="G129" s="1316"/>
      <c r="H129" s="1314">
        <f t="shared" ref="H129" si="69">H125</f>
        <v>2422773506.20889</v>
      </c>
      <c r="I129" s="1314">
        <f>I125+I127</f>
        <v>1905588203.84163</v>
      </c>
      <c r="J129" s="1314"/>
      <c r="K129" s="1314"/>
      <c r="L129" s="1314"/>
      <c r="M129" s="1314"/>
      <c r="N129" s="1317"/>
      <c r="O129" s="1317"/>
      <c r="P129" s="1317"/>
      <c r="Q129" s="1336"/>
      <c r="R129" s="1336"/>
      <c r="S129" s="1316"/>
      <c r="T129" s="1333"/>
      <c r="U129" s="1314">
        <f>U125+U127</f>
        <v>1649180750.2088907</v>
      </c>
      <c r="V129" s="1314">
        <f>V125+V127</f>
        <v>1539709320.8416326</v>
      </c>
      <c r="W129" s="1314"/>
      <c r="X129" s="1314"/>
      <c r="Y129" s="1316"/>
      <c r="Z129" s="1316"/>
      <c r="AA129" s="1316"/>
      <c r="AB129" s="1352"/>
      <c r="AC129" s="1353"/>
      <c r="AD129" s="1354"/>
      <c r="AE129" s="1336"/>
      <c r="AF129" s="1348"/>
      <c r="AG129" s="1403"/>
      <c r="AH129" s="1312"/>
      <c r="AI129" s="1346"/>
      <c r="AJ129" s="1312"/>
      <c r="AK129" s="1312"/>
      <c r="AL129" s="1346"/>
      <c r="AM129" s="1312"/>
      <c r="AN129" s="1312"/>
      <c r="AO129" s="1346"/>
      <c r="AP129" s="1346"/>
      <c r="AQ129" s="1346"/>
      <c r="AR129" s="1346"/>
      <c r="AS129" s="1312"/>
      <c r="AT129" s="1312"/>
      <c r="AU129" s="1312"/>
      <c r="AV129" s="1349"/>
      <c r="AW129" s="1312"/>
      <c r="AX129" s="1312"/>
      <c r="AY129" s="1404"/>
    </row>
    <row r="130" spans="1:51" ht="25.5" customHeight="1" x14ac:dyDescent="0.25">
      <c r="A130" s="1312"/>
      <c r="B130" s="1312"/>
      <c r="C130" s="1313" t="s">
        <v>45</v>
      </c>
      <c r="D130" s="1408" t="s">
        <v>41</v>
      </c>
      <c r="E130" s="1316">
        <v>1</v>
      </c>
      <c r="F130" s="1316">
        <v>1</v>
      </c>
      <c r="G130" s="1316">
        <v>1</v>
      </c>
      <c r="H130" s="1314">
        <f>(H124+H118+H112+H106+H100+H94+H88+H82+H76+H70+H64+H58+H52+H46+H40+H34+H28+H22+H16+H10)</f>
        <v>1.0026315789473688</v>
      </c>
      <c r="I130" s="1314">
        <f>(I124+I118+I112+I106+I100+I94+I88+I82+I76+I70+I64+I58+I52+I46+I40+I34+I28+I22+I16+I10)</f>
        <v>1.0026315789473688</v>
      </c>
      <c r="J130" s="1314"/>
      <c r="K130" s="1314"/>
      <c r="L130" s="1316"/>
      <c r="M130" s="1314"/>
      <c r="N130" s="1314"/>
      <c r="O130" s="1317"/>
      <c r="P130" s="1314"/>
      <c r="Q130" s="1315"/>
      <c r="R130" s="1316"/>
      <c r="S130" s="1316"/>
      <c r="T130" s="1317">
        <v>2.7709000000000004E-2</v>
      </c>
      <c r="U130" s="1317">
        <f>(U124+U118+U112+U106+U100+U94+U88+U82+U76+U70+U64+U58+U52+U46+U40+U34+U28+U22+U16+U10)</f>
        <v>0.17299999999999999</v>
      </c>
      <c r="V130" s="1317">
        <f>(V124+V118+V112+V106+V100+V94+V88+V82+V76+V70+V64+V58+V52+V46+V40+V34+V28+V22+V16+V10)</f>
        <v>0.25000000000000006</v>
      </c>
      <c r="W130" s="1314"/>
      <c r="X130" s="1317"/>
      <c r="Y130" s="1314"/>
      <c r="Z130" s="1314"/>
      <c r="AA130" s="1314"/>
      <c r="AB130" s="1314"/>
      <c r="AC130" s="1314"/>
      <c r="AD130" s="1355"/>
      <c r="AE130" s="1334"/>
      <c r="AF130" s="1323"/>
      <c r="AG130" s="1312" t="s">
        <v>524</v>
      </c>
      <c r="AH130" s="1312" t="s">
        <v>525</v>
      </c>
      <c r="AI130" s="1346" t="s">
        <v>71</v>
      </c>
      <c r="AJ130" s="1312" t="s">
        <v>644</v>
      </c>
      <c r="AK130" s="1312" t="s">
        <v>547</v>
      </c>
      <c r="AL130" s="1346" t="s">
        <v>544</v>
      </c>
      <c r="AM130" s="1312" t="s">
        <v>71</v>
      </c>
      <c r="AN130" s="1324">
        <f>SUM(AN10:AN123)</f>
        <v>7936531.9999999981</v>
      </c>
      <c r="AO130" s="1324">
        <f>SUM(AO10:AO123)</f>
        <v>3784651.7745908946</v>
      </c>
      <c r="AP130" s="1324">
        <f>SUM(AP10:AP123)</f>
        <v>4151880.225409105</v>
      </c>
      <c r="AQ130" s="1312" t="s">
        <v>71</v>
      </c>
      <c r="AR130" s="1312" t="s">
        <v>71</v>
      </c>
      <c r="AS130" s="1312" t="s">
        <v>71</v>
      </c>
      <c r="AT130" s="1324" t="s">
        <v>71</v>
      </c>
      <c r="AU130" s="1312" t="s">
        <v>71</v>
      </c>
      <c r="AV130" s="1347" t="s">
        <v>71</v>
      </c>
      <c r="AW130" s="1312" t="s">
        <v>71</v>
      </c>
      <c r="AX130" s="1312" t="s">
        <v>71</v>
      </c>
      <c r="AY130" s="1404"/>
    </row>
    <row r="131" spans="1:51" ht="25.5" customHeight="1" x14ac:dyDescent="0.25">
      <c r="A131" s="1312"/>
      <c r="B131" s="1312"/>
      <c r="C131" s="1313"/>
      <c r="D131" s="1409" t="s">
        <v>3</v>
      </c>
      <c r="E131" s="1316">
        <v>4481764000</v>
      </c>
      <c r="F131" s="1316">
        <v>4481764000</v>
      </c>
      <c r="G131" s="1316">
        <v>4481764000</v>
      </c>
      <c r="H131" s="1314">
        <f>H125+H119+H113+H107+H101+H95+H89+H83+H77+H71+H65+H59+H53+H47+H41+H35+H29+H23+H17+H11</f>
        <v>4481763999.999999</v>
      </c>
      <c r="I131" s="1314">
        <f>I125+I119+I113+I107+I101+I95+I89+I83+I77+I71+I65+I59+I53+I47+I41+I35+I29+I23+I17+I11</f>
        <v>4481763999.9999971</v>
      </c>
      <c r="J131" s="1314"/>
      <c r="K131" s="1314"/>
      <c r="L131" s="1316"/>
      <c r="M131" s="1356"/>
      <c r="N131" s="1356"/>
      <c r="O131" s="1357"/>
      <c r="P131" s="1314"/>
      <c r="Q131" s="1316"/>
      <c r="R131" s="1316"/>
      <c r="S131" s="1316"/>
      <c r="T131" s="1316">
        <v>1369056000</v>
      </c>
      <c r="U131" s="1358">
        <f>U125+U119+U113+U107+U101+U95+U89+U83+U77+U71+U65+U59+U53+U47+U41+U35+U29+U23+U17+U11</f>
        <v>3408640000</v>
      </c>
      <c r="V131" s="1351">
        <f>V125+V119+V113+V107+V101+V95+V89+V83+V77+V71+V65+V59+V53+V47+V41+V35+V29+V23+V17+V11</f>
        <v>4233247000</v>
      </c>
      <c r="W131" s="1314"/>
      <c r="X131" s="1314"/>
      <c r="Y131" s="1316"/>
      <c r="Z131" s="1316"/>
      <c r="AA131" s="1359"/>
      <c r="AB131" s="1359"/>
      <c r="AC131" s="1358"/>
      <c r="AD131" s="1328"/>
      <c r="AE131" s="1360"/>
      <c r="AF131" s="1348"/>
      <c r="AG131" s="1312"/>
      <c r="AH131" s="1312"/>
      <c r="AI131" s="1346"/>
      <c r="AJ131" s="1312"/>
      <c r="AK131" s="1312"/>
      <c r="AL131" s="1346"/>
      <c r="AM131" s="1312"/>
      <c r="AN131" s="1324"/>
      <c r="AO131" s="1324"/>
      <c r="AP131" s="1324"/>
      <c r="AQ131" s="1312"/>
      <c r="AR131" s="1312"/>
      <c r="AS131" s="1312"/>
      <c r="AT131" s="1324"/>
      <c r="AU131" s="1312"/>
      <c r="AV131" s="1349"/>
      <c r="AW131" s="1312"/>
      <c r="AX131" s="1312"/>
      <c r="AY131" s="1404"/>
    </row>
    <row r="132" spans="1:51" ht="25.5" customHeight="1" x14ac:dyDescent="0.25">
      <c r="A132" s="1312"/>
      <c r="B132" s="1312"/>
      <c r="C132" s="1313"/>
      <c r="D132" s="1408" t="s">
        <v>42</v>
      </c>
      <c r="E132" s="1315">
        <v>0</v>
      </c>
      <c r="F132" s="1315">
        <v>0</v>
      </c>
      <c r="G132" s="1315">
        <v>0</v>
      </c>
      <c r="H132" s="1314">
        <v>0</v>
      </c>
      <c r="I132" s="1314">
        <v>0</v>
      </c>
      <c r="J132" s="1314"/>
      <c r="K132" s="1314"/>
      <c r="L132" s="1316"/>
      <c r="M132" s="1330"/>
      <c r="N132" s="1332"/>
      <c r="O132" s="1332"/>
      <c r="P132" s="1332"/>
      <c r="Q132" s="1330"/>
      <c r="R132" s="1330"/>
      <c r="S132" s="1316"/>
      <c r="T132" s="1314">
        <v>0</v>
      </c>
      <c r="U132" s="1314">
        <v>0</v>
      </c>
      <c r="V132" s="1361">
        <v>0</v>
      </c>
      <c r="W132" s="1314"/>
      <c r="X132" s="1314"/>
      <c r="Y132" s="1316"/>
      <c r="Z132" s="1316"/>
      <c r="AA132" s="1314"/>
      <c r="AB132" s="1333"/>
      <c r="AC132" s="1328"/>
      <c r="AD132" s="1328"/>
      <c r="AE132" s="1333"/>
      <c r="AF132" s="1348"/>
      <c r="AG132" s="1312"/>
      <c r="AH132" s="1312"/>
      <c r="AI132" s="1346"/>
      <c r="AJ132" s="1312"/>
      <c r="AK132" s="1312"/>
      <c r="AL132" s="1346"/>
      <c r="AM132" s="1312"/>
      <c r="AN132" s="1324"/>
      <c r="AO132" s="1324"/>
      <c r="AP132" s="1324"/>
      <c r="AQ132" s="1312"/>
      <c r="AR132" s="1312"/>
      <c r="AS132" s="1312"/>
      <c r="AT132" s="1324"/>
      <c r="AU132" s="1312"/>
      <c r="AV132" s="1349"/>
      <c r="AW132" s="1312"/>
      <c r="AX132" s="1312"/>
      <c r="AY132" s="1404"/>
    </row>
    <row r="133" spans="1:51" ht="25.5" customHeight="1" x14ac:dyDescent="0.25">
      <c r="A133" s="1312"/>
      <c r="B133" s="1312"/>
      <c r="C133" s="1313"/>
      <c r="D133" s="1409" t="s">
        <v>4</v>
      </c>
      <c r="E133" s="1314">
        <v>451167707</v>
      </c>
      <c r="F133" s="1314">
        <v>451167707</v>
      </c>
      <c r="G133" s="1314">
        <v>451167707</v>
      </c>
      <c r="H133" s="1314">
        <v>451167707</v>
      </c>
      <c r="I133" s="1314">
        <v>451167707</v>
      </c>
      <c r="J133" s="1314"/>
      <c r="K133" s="1314"/>
      <c r="L133" s="1316"/>
      <c r="M133" s="1330"/>
      <c r="N133" s="1332"/>
      <c r="O133" s="1332"/>
      <c r="P133" s="1332"/>
      <c r="Q133" s="1330"/>
      <c r="R133" s="1330"/>
      <c r="S133" s="1316"/>
      <c r="T133" s="1314">
        <v>106914766</v>
      </c>
      <c r="U133" s="1358">
        <f>U127</f>
        <v>299531244</v>
      </c>
      <c r="V133" s="1351">
        <f>V127</f>
        <v>333805824</v>
      </c>
      <c r="W133" s="1314"/>
      <c r="X133" s="1314"/>
      <c r="Y133" s="1316"/>
      <c r="Z133" s="1316"/>
      <c r="AA133" s="1359"/>
      <c r="AB133" s="1360"/>
      <c r="AC133" s="1328"/>
      <c r="AD133" s="1328"/>
      <c r="AE133" s="1334"/>
      <c r="AF133" s="1348"/>
      <c r="AG133" s="1312"/>
      <c r="AH133" s="1312"/>
      <c r="AI133" s="1346"/>
      <c r="AJ133" s="1312"/>
      <c r="AK133" s="1312"/>
      <c r="AL133" s="1346"/>
      <c r="AM133" s="1312"/>
      <c r="AN133" s="1324"/>
      <c r="AO133" s="1324"/>
      <c r="AP133" s="1324"/>
      <c r="AQ133" s="1312"/>
      <c r="AR133" s="1312"/>
      <c r="AS133" s="1312"/>
      <c r="AT133" s="1324"/>
      <c r="AU133" s="1312"/>
      <c r="AV133" s="1349"/>
      <c r="AW133" s="1312"/>
      <c r="AX133" s="1312"/>
      <c r="AY133" s="1404"/>
    </row>
    <row r="134" spans="1:51" ht="25.5" customHeight="1" x14ac:dyDescent="0.25">
      <c r="A134" s="1312"/>
      <c r="B134" s="1312"/>
      <c r="C134" s="1313"/>
      <c r="D134" s="1408" t="s">
        <v>43</v>
      </c>
      <c r="E134" s="1316">
        <v>1</v>
      </c>
      <c r="F134" s="1316">
        <v>1</v>
      </c>
      <c r="G134" s="1316">
        <v>1</v>
      </c>
      <c r="H134" s="1314">
        <v>1</v>
      </c>
      <c r="I134" s="1314">
        <v>1</v>
      </c>
      <c r="J134" s="1314"/>
      <c r="K134" s="1314"/>
      <c r="L134" s="1316"/>
      <c r="M134" s="1336"/>
      <c r="N134" s="1332"/>
      <c r="O134" s="1332"/>
      <c r="P134" s="1332"/>
      <c r="Q134" s="1336"/>
      <c r="R134" s="1336"/>
      <c r="S134" s="1316"/>
      <c r="T134" s="1316">
        <v>2.7709000000000004E-2</v>
      </c>
      <c r="U134" s="1314">
        <f>U130+U132</f>
        <v>0.17299999999999999</v>
      </c>
      <c r="V134" s="1314">
        <f>V130+V132</f>
        <v>0.25000000000000006</v>
      </c>
      <c r="W134" s="1314"/>
      <c r="X134" s="1317"/>
      <c r="Y134" s="1314"/>
      <c r="Z134" s="1314"/>
      <c r="AA134" s="1330"/>
      <c r="AB134" s="1337"/>
      <c r="AC134" s="1362"/>
      <c r="AD134" s="1322"/>
      <c r="AE134" s="1337"/>
      <c r="AF134" s="1348"/>
      <c r="AG134" s="1312"/>
      <c r="AH134" s="1312"/>
      <c r="AI134" s="1346"/>
      <c r="AJ134" s="1312"/>
      <c r="AK134" s="1312"/>
      <c r="AL134" s="1346"/>
      <c r="AM134" s="1312"/>
      <c r="AN134" s="1324"/>
      <c r="AO134" s="1324"/>
      <c r="AP134" s="1324"/>
      <c r="AQ134" s="1312"/>
      <c r="AR134" s="1312"/>
      <c r="AS134" s="1312"/>
      <c r="AT134" s="1324"/>
      <c r="AU134" s="1312"/>
      <c r="AV134" s="1349"/>
      <c r="AW134" s="1312"/>
      <c r="AX134" s="1312"/>
      <c r="AY134" s="1404"/>
    </row>
    <row r="135" spans="1:51" ht="25.5" customHeight="1" x14ac:dyDescent="0.25">
      <c r="A135" s="1312"/>
      <c r="B135" s="1312"/>
      <c r="C135" s="1313"/>
      <c r="D135" s="1409" t="s">
        <v>32</v>
      </c>
      <c r="E135" s="1316">
        <v>4932931707</v>
      </c>
      <c r="F135" s="1316">
        <v>4932931707</v>
      </c>
      <c r="G135" s="1316">
        <v>4932931707</v>
      </c>
      <c r="H135" s="1314">
        <f>H131+H133</f>
        <v>4932931706.999999</v>
      </c>
      <c r="I135" s="1314">
        <f>I131+I133</f>
        <v>4932931706.9999971</v>
      </c>
      <c r="J135" s="1314"/>
      <c r="K135" s="1330"/>
      <c r="L135" s="1336"/>
      <c r="M135" s="1336"/>
      <c r="N135" s="1332"/>
      <c r="O135" s="1332"/>
      <c r="P135" s="1332"/>
      <c r="Q135" s="1336"/>
      <c r="R135" s="1336"/>
      <c r="S135" s="1316"/>
      <c r="T135" s="1316">
        <v>1475970766</v>
      </c>
      <c r="U135" s="1363">
        <f>U131+U133</f>
        <v>3708171244</v>
      </c>
      <c r="V135" s="1363">
        <f>V131+V133</f>
        <v>4567052824</v>
      </c>
      <c r="W135" s="1330"/>
      <c r="X135" s="1330"/>
      <c r="Y135" s="1336"/>
      <c r="Z135" s="1316"/>
      <c r="AA135" s="1336"/>
      <c r="AB135" s="1352"/>
      <c r="AC135" s="1354"/>
      <c r="AD135" s="1354"/>
      <c r="AE135" s="1354"/>
      <c r="AF135" s="1348"/>
      <c r="AG135" s="1312"/>
      <c r="AH135" s="1312"/>
      <c r="AI135" s="1346"/>
      <c r="AJ135" s="1312"/>
      <c r="AK135" s="1312"/>
      <c r="AL135" s="1346"/>
      <c r="AM135" s="1312"/>
      <c r="AN135" s="1324"/>
      <c r="AO135" s="1324"/>
      <c r="AP135" s="1324"/>
      <c r="AQ135" s="1312"/>
      <c r="AR135" s="1312"/>
      <c r="AS135" s="1312"/>
      <c r="AT135" s="1324"/>
      <c r="AU135" s="1312"/>
      <c r="AV135" s="1349"/>
      <c r="AW135" s="1312"/>
      <c r="AX135" s="1312"/>
      <c r="AY135" s="1404"/>
    </row>
    <row r="136" spans="1:51" ht="30.75" customHeight="1" x14ac:dyDescent="0.25">
      <c r="A136" s="1312">
        <v>2</v>
      </c>
      <c r="B136" s="1312" t="s">
        <v>397</v>
      </c>
      <c r="C136" s="1346" t="s">
        <v>398</v>
      </c>
      <c r="D136" s="1408" t="s">
        <v>41</v>
      </c>
      <c r="E136" s="1316">
        <v>25</v>
      </c>
      <c r="F136" s="1316">
        <v>25</v>
      </c>
      <c r="G136" s="1316">
        <v>25</v>
      </c>
      <c r="H136" s="1336">
        <f t="shared" ref="H136:H141" si="70">+E136</f>
        <v>25</v>
      </c>
      <c r="I136" s="1314">
        <v>25</v>
      </c>
      <c r="J136" s="1316"/>
      <c r="K136" s="1314"/>
      <c r="L136" s="1316"/>
      <c r="M136" s="1314"/>
      <c r="N136" s="1332"/>
      <c r="O136" s="1317"/>
      <c r="P136" s="1317"/>
      <c r="Q136" s="1314"/>
      <c r="R136" s="1314"/>
      <c r="S136" s="1318"/>
      <c r="T136" s="1406">
        <v>0</v>
      </c>
      <c r="U136" s="1320">
        <v>0</v>
      </c>
      <c r="V136" s="1320">
        <v>1.28</v>
      </c>
      <c r="W136" s="1320"/>
      <c r="X136" s="1320"/>
      <c r="Y136" s="1320"/>
      <c r="Z136" s="1316"/>
      <c r="AA136" s="1320"/>
      <c r="AB136" s="1364"/>
      <c r="AC136" s="1364"/>
      <c r="AD136" s="1365"/>
      <c r="AE136" s="1364"/>
      <c r="AF136" s="1366"/>
      <c r="AG136" s="1367"/>
      <c r="AH136" s="1312"/>
      <c r="AI136" s="1312"/>
      <c r="AJ136" s="1312"/>
      <c r="AK136" s="1312" t="s">
        <v>443</v>
      </c>
      <c r="AL136" s="1312"/>
      <c r="AM136" s="1312"/>
      <c r="AN136" s="1324"/>
      <c r="AO136" s="1368"/>
      <c r="AP136" s="1369"/>
      <c r="AQ136" s="1312" t="s">
        <v>71</v>
      </c>
      <c r="AR136" s="1312" t="s">
        <v>71</v>
      </c>
      <c r="AS136" s="1312"/>
      <c r="AT136" s="1324" t="s">
        <v>71</v>
      </c>
      <c r="AU136" s="1370"/>
      <c r="AV136" s="1347" t="s">
        <v>71</v>
      </c>
      <c r="AW136" s="1347"/>
      <c r="AX136" s="1347"/>
      <c r="AY136" s="1404"/>
    </row>
    <row r="137" spans="1:51" ht="26.25" customHeight="1" x14ac:dyDescent="0.25">
      <c r="A137" s="1312"/>
      <c r="B137" s="1312"/>
      <c r="C137" s="1346"/>
      <c r="D137" s="1409" t="s">
        <v>3</v>
      </c>
      <c r="E137" s="1314">
        <v>335366000</v>
      </c>
      <c r="F137" s="1314">
        <v>335366000</v>
      </c>
      <c r="G137" s="1316">
        <v>335366000</v>
      </c>
      <c r="H137" s="1336">
        <f t="shared" si="70"/>
        <v>335366000</v>
      </c>
      <c r="I137" s="1314">
        <v>335366000</v>
      </c>
      <c r="J137" s="1316"/>
      <c r="K137" s="1316"/>
      <c r="L137" s="1316"/>
      <c r="M137" s="1356"/>
      <c r="N137" s="1371"/>
      <c r="O137" s="1357"/>
      <c r="P137" s="1357"/>
      <c r="Q137" s="1356"/>
      <c r="R137" s="1356"/>
      <c r="S137" s="1327"/>
      <c r="T137" s="759">
        <v>0</v>
      </c>
      <c r="U137" s="1327">
        <v>171232000</v>
      </c>
      <c r="V137" s="1327">
        <v>306083000</v>
      </c>
      <c r="W137" s="1372"/>
      <c r="X137" s="1372"/>
      <c r="Y137" s="1372"/>
      <c r="Z137" s="1316"/>
      <c r="AA137" s="1372"/>
      <c r="AB137" s="1316"/>
      <c r="AC137" s="1373"/>
      <c r="AD137" s="1374"/>
      <c r="AE137" s="1374"/>
      <c r="AF137" s="1375"/>
      <c r="AG137" s="1376"/>
      <c r="AH137" s="1312"/>
      <c r="AI137" s="1312"/>
      <c r="AJ137" s="1312"/>
      <c r="AK137" s="1312"/>
      <c r="AL137" s="1312"/>
      <c r="AM137" s="1312"/>
      <c r="AN137" s="1324"/>
      <c r="AO137" s="1368"/>
      <c r="AP137" s="1369"/>
      <c r="AQ137" s="1312"/>
      <c r="AR137" s="1312"/>
      <c r="AS137" s="1312"/>
      <c r="AT137" s="1324"/>
      <c r="AU137" s="1370"/>
      <c r="AV137" s="1349"/>
      <c r="AW137" s="1349"/>
      <c r="AX137" s="1349"/>
      <c r="AY137" s="1404"/>
    </row>
    <row r="138" spans="1:51" ht="39" customHeight="1" x14ac:dyDescent="0.25">
      <c r="A138" s="1312"/>
      <c r="B138" s="1312"/>
      <c r="C138" s="1346"/>
      <c r="D138" s="1408" t="s">
        <v>42</v>
      </c>
      <c r="E138" s="1314">
        <v>0.47</v>
      </c>
      <c r="F138" s="1314">
        <v>0.47</v>
      </c>
      <c r="G138" s="1314">
        <v>0.47</v>
      </c>
      <c r="H138" s="1336">
        <f>+G138</f>
        <v>0.47</v>
      </c>
      <c r="I138" s="1314">
        <v>0.47</v>
      </c>
      <c r="J138" s="1314"/>
      <c r="K138" s="1314"/>
      <c r="L138" s="1330"/>
      <c r="M138" s="1364"/>
      <c r="N138" s="1332"/>
      <c r="O138" s="1357"/>
      <c r="P138" s="1357"/>
      <c r="Q138" s="1356"/>
      <c r="R138" s="1356"/>
      <c r="S138" s="1333"/>
      <c r="T138" s="759">
        <v>0.16</v>
      </c>
      <c r="U138" s="1314">
        <v>0.39</v>
      </c>
      <c r="V138" s="1314">
        <v>0.39</v>
      </c>
      <c r="W138" s="1334"/>
      <c r="X138" s="1330"/>
      <c r="Y138" s="1314"/>
      <c r="Z138" s="1334"/>
      <c r="AA138" s="1314"/>
      <c r="AB138" s="1373"/>
      <c r="AC138" s="1364"/>
      <c r="AD138" s="1333"/>
      <c r="AE138" s="1375"/>
      <c r="AF138" s="1377"/>
      <c r="AG138" s="1376"/>
      <c r="AH138" s="1312"/>
      <c r="AI138" s="1312"/>
      <c r="AJ138" s="1312"/>
      <c r="AK138" s="1312"/>
      <c r="AL138" s="1312"/>
      <c r="AM138" s="1312"/>
      <c r="AN138" s="1324"/>
      <c r="AO138" s="1368"/>
      <c r="AP138" s="1369"/>
      <c r="AQ138" s="1312"/>
      <c r="AR138" s="1312"/>
      <c r="AS138" s="1312"/>
      <c r="AT138" s="1324"/>
      <c r="AU138" s="1370"/>
      <c r="AV138" s="1349"/>
      <c r="AW138" s="1349"/>
      <c r="AX138" s="1349"/>
      <c r="AY138" s="660"/>
    </row>
    <row r="139" spans="1:51" x14ac:dyDescent="0.25">
      <c r="A139" s="1312"/>
      <c r="B139" s="1312"/>
      <c r="C139" s="1346"/>
      <c r="D139" s="1409" t="s">
        <v>4</v>
      </c>
      <c r="E139" s="1316">
        <v>40812200</v>
      </c>
      <c r="F139" s="1316">
        <v>40812200</v>
      </c>
      <c r="G139" s="1314">
        <v>40812200</v>
      </c>
      <c r="H139" s="1336">
        <f t="shared" si="70"/>
        <v>40812200</v>
      </c>
      <c r="I139" s="1314">
        <v>40812200</v>
      </c>
      <c r="J139" s="1314"/>
      <c r="K139" s="1314"/>
      <c r="L139" s="1330"/>
      <c r="M139" s="1356"/>
      <c r="N139" s="1332"/>
      <c r="O139" s="1332"/>
      <c r="P139" s="1357"/>
      <c r="Q139" s="1330"/>
      <c r="R139" s="1356"/>
      <c r="S139" s="1333"/>
      <c r="T139" s="759">
        <v>12973900</v>
      </c>
      <c r="U139" s="1355">
        <v>25134500</v>
      </c>
      <c r="V139" s="1314">
        <v>26654200</v>
      </c>
      <c r="W139" s="1314"/>
      <c r="X139" s="1320"/>
      <c r="Y139" s="1330"/>
      <c r="Z139" s="1334"/>
      <c r="AA139" s="1330"/>
      <c r="AB139" s="1378"/>
      <c r="AC139" s="1379"/>
      <c r="AD139" s="1379"/>
      <c r="AE139" s="1375"/>
      <c r="AF139" s="1377"/>
      <c r="AG139" s="1376"/>
      <c r="AH139" s="1312"/>
      <c r="AI139" s="1312"/>
      <c r="AJ139" s="1312"/>
      <c r="AK139" s="1312"/>
      <c r="AL139" s="1312"/>
      <c r="AM139" s="1312"/>
      <c r="AN139" s="1324"/>
      <c r="AO139" s="1368"/>
      <c r="AP139" s="1369"/>
      <c r="AQ139" s="1312"/>
      <c r="AR139" s="1312"/>
      <c r="AS139" s="1312"/>
      <c r="AT139" s="1324"/>
      <c r="AU139" s="1370"/>
      <c r="AV139" s="1349"/>
      <c r="AW139" s="1349"/>
      <c r="AX139" s="1349"/>
      <c r="AY139" s="660"/>
    </row>
    <row r="140" spans="1:51" x14ac:dyDescent="0.25">
      <c r="A140" s="1312"/>
      <c r="B140" s="1312"/>
      <c r="C140" s="1346"/>
      <c r="D140" s="1408" t="s">
        <v>43</v>
      </c>
      <c r="E140" s="1316">
        <v>25.47</v>
      </c>
      <c r="F140" s="1316">
        <v>25.47</v>
      </c>
      <c r="G140" s="1314">
        <v>25.47</v>
      </c>
      <c r="H140" s="1336">
        <f t="shared" si="70"/>
        <v>25.47</v>
      </c>
      <c r="I140" s="1314">
        <v>25.47</v>
      </c>
      <c r="J140" s="1314"/>
      <c r="K140" s="1314"/>
      <c r="L140" s="1330"/>
      <c r="M140" s="1330"/>
      <c r="N140" s="1332"/>
      <c r="O140" s="1332"/>
      <c r="P140" s="1332"/>
      <c r="Q140" s="1380"/>
      <c r="R140" s="1330"/>
      <c r="S140" s="1316"/>
      <c r="T140" s="754">
        <v>0.16</v>
      </c>
      <c r="U140" s="1314">
        <v>0.39</v>
      </c>
      <c r="V140" s="1314">
        <v>1.73</v>
      </c>
      <c r="W140" s="1330"/>
      <c r="X140" s="1372"/>
      <c r="Y140" s="1320"/>
      <c r="Z140" s="1316"/>
      <c r="AA140" s="1314"/>
      <c r="AB140" s="1381"/>
      <c r="AC140" s="1381"/>
      <c r="AD140" s="1381"/>
      <c r="AE140" s="1354"/>
      <c r="AF140" s="1375"/>
      <c r="AG140" s="1376"/>
      <c r="AH140" s="1312"/>
      <c r="AI140" s="1312"/>
      <c r="AJ140" s="1312"/>
      <c r="AK140" s="1312"/>
      <c r="AL140" s="1312"/>
      <c r="AM140" s="1312"/>
      <c r="AN140" s="1324"/>
      <c r="AO140" s="1368"/>
      <c r="AP140" s="1369"/>
      <c r="AQ140" s="1312"/>
      <c r="AR140" s="1312"/>
      <c r="AS140" s="1312"/>
      <c r="AT140" s="1324"/>
      <c r="AU140" s="1370"/>
      <c r="AV140" s="1349"/>
      <c r="AW140" s="1349"/>
      <c r="AX140" s="1349"/>
      <c r="AY140" s="1404"/>
    </row>
    <row r="141" spans="1:51" ht="42" customHeight="1" x14ac:dyDescent="0.25">
      <c r="A141" s="1312"/>
      <c r="B141" s="1312"/>
      <c r="C141" s="1346"/>
      <c r="D141" s="1409" t="s">
        <v>32</v>
      </c>
      <c r="E141" s="1314">
        <v>376178200</v>
      </c>
      <c r="F141" s="1314">
        <v>376178200</v>
      </c>
      <c r="G141" s="1316">
        <v>376178200</v>
      </c>
      <c r="H141" s="1336">
        <f t="shared" si="70"/>
        <v>376178200</v>
      </c>
      <c r="I141" s="1330">
        <v>376178200</v>
      </c>
      <c r="J141" s="1330"/>
      <c r="K141" s="1330"/>
      <c r="L141" s="1330"/>
      <c r="M141" s="1380"/>
      <c r="N141" s="1332"/>
      <c r="O141" s="1317"/>
      <c r="P141" s="1332"/>
      <c r="Q141" s="1384"/>
      <c r="R141" s="1380"/>
      <c r="S141" s="1316"/>
      <c r="T141" s="758">
        <v>12973900</v>
      </c>
      <c r="U141" s="1355">
        <f>U139+U137</f>
        <v>196366500</v>
      </c>
      <c r="V141" s="1363">
        <v>332737200</v>
      </c>
      <c r="W141" s="1318"/>
      <c r="X141" s="1334"/>
      <c r="Y141" s="1372"/>
      <c r="Z141" s="1316"/>
      <c r="AA141" s="1330"/>
      <c r="AB141" s="1364"/>
      <c r="AC141" s="1364"/>
      <c r="AD141" s="1356"/>
      <c r="AE141" s="1382"/>
      <c r="AF141" s="1375"/>
      <c r="AG141" s="1376"/>
      <c r="AH141" s="1312"/>
      <c r="AI141" s="1312"/>
      <c r="AJ141" s="1312"/>
      <c r="AK141" s="1312"/>
      <c r="AL141" s="1312"/>
      <c r="AM141" s="1312"/>
      <c r="AN141" s="1324"/>
      <c r="AO141" s="1368"/>
      <c r="AP141" s="1369"/>
      <c r="AQ141" s="1312"/>
      <c r="AR141" s="1312"/>
      <c r="AS141" s="1312"/>
      <c r="AT141" s="1324"/>
      <c r="AU141" s="1370"/>
      <c r="AV141" s="1349"/>
      <c r="AW141" s="1349"/>
      <c r="AX141" s="1349"/>
      <c r="AY141" s="1404"/>
    </row>
    <row r="142" spans="1:51" ht="30" customHeight="1" x14ac:dyDescent="0.25">
      <c r="A142" s="1312">
        <v>3</v>
      </c>
      <c r="B142" s="1312" t="s">
        <v>383</v>
      </c>
      <c r="C142" s="1346" t="s">
        <v>549</v>
      </c>
      <c r="D142" s="1408" t="s">
        <v>41</v>
      </c>
      <c r="E142" s="1383">
        <v>12</v>
      </c>
      <c r="F142" s="1383">
        <v>12</v>
      </c>
      <c r="G142" s="1383">
        <v>12</v>
      </c>
      <c r="H142" s="1314">
        <v>12</v>
      </c>
      <c r="I142" s="1314">
        <v>12</v>
      </c>
      <c r="J142" s="1316"/>
      <c r="K142" s="1316"/>
      <c r="L142" s="1316"/>
      <c r="M142" s="1384"/>
      <c r="N142" s="1317"/>
      <c r="O142" s="1317"/>
      <c r="P142" s="1317"/>
      <c r="Q142" s="1384"/>
      <c r="R142" s="1314"/>
      <c r="S142" s="1356"/>
      <c r="T142" s="1385">
        <v>0</v>
      </c>
      <c r="U142" s="1383">
        <v>5</v>
      </c>
      <c r="V142" s="1383">
        <v>11</v>
      </c>
      <c r="W142" s="1320"/>
      <c r="X142" s="660"/>
      <c r="Y142" s="1333"/>
      <c r="Z142" s="1316"/>
      <c r="AA142" s="1320"/>
      <c r="AB142" s="1386"/>
      <c r="AC142" s="1387"/>
      <c r="AD142" s="1386"/>
      <c r="AE142" s="1388"/>
      <c r="AF142" s="1407" t="s">
        <v>558</v>
      </c>
      <c r="AG142" s="1367" t="s">
        <v>548</v>
      </c>
      <c r="AH142" s="1367" t="s">
        <v>71</v>
      </c>
      <c r="AI142" s="1367" t="s">
        <v>71</v>
      </c>
      <c r="AJ142" s="1367" t="s">
        <v>557</v>
      </c>
      <c r="AK142" s="1367" t="s">
        <v>440</v>
      </c>
      <c r="AL142" s="1367" t="s">
        <v>71</v>
      </c>
      <c r="AM142" s="1367" t="s">
        <v>71</v>
      </c>
      <c r="AN142" s="1367" t="s">
        <v>71</v>
      </c>
      <c r="AO142" s="1367" t="s">
        <v>71</v>
      </c>
      <c r="AP142" s="1367" t="s">
        <v>71</v>
      </c>
      <c r="AQ142" s="1367" t="s">
        <v>71</v>
      </c>
      <c r="AR142" s="1367" t="s">
        <v>71</v>
      </c>
      <c r="AS142" s="1367" t="s">
        <v>71</v>
      </c>
      <c r="AT142" s="1367" t="s">
        <v>71</v>
      </c>
      <c r="AU142" s="1367" t="s">
        <v>71</v>
      </c>
      <c r="AV142" s="1367" t="s">
        <v>71</v>
      </c>
      <c r="AW142" s="1367" t="s">
        <v>71</v>
      </c>
      <c r="AX142" s="1367" t="s">
        <v>71</v>
      </c>
      <c r="AY142" s="1404"/>
    </row>
    <row r="143" spans="1:51" ht="30" customHeight="1" x14ac:dyDescent="0.25">
      <c r="A143" s="1312"/>
      <c r="B143" s="1312"/>
      <c r="C143" s="1346"/>
      <c r="D143" s="1409" t="s">
        <v>3</v>
      </c>
      <c r="E143" s="1314">
        <v>244532000</v>
      </c>
      <c r="F143" s="1314">
        <v>244532000</v>
      </c>
      <c r="G143" s="1314">
        <v>244532000</v>
      </c>
      <c r="H143" s="1314">
        <v>244532000</v>
      </c>
      <c r="I143" s="1314">
        <v>244532000</v>
      </c>
      <c r="J143" s="1316"/>
      <c r="K143" s="1316"/>
      <c r="L143" s="1316"/>
      <c r="M143" s="1384"/>
      <c r="N143" s="1317"/>
      <c r="O143" s="1317"/>
      <c r="P143" s="1317"/>
      <c r="Q143" s="1384"/>
      <c r="R143" s="1356"/>
      <c r="S143" s="1389"/>
      <c r="T143" s="1314">
        <v>0</v>
      </c>
      <c r="U143" s="1390">
        <v>196875000</v>
      </c>
      <c r="V143" s="1390">
        <v>236005000</v>
      </c>
      <c r="W143" s="1333"/>
      <c r="X143" s="660"/>
      <c r="Y143" s="1314"/>
      <c r="Z143" s="1316"/>
      <c r="AA143" s="1372"/>
      <c r="AB143" s="1364"/>
      <c r="AC143" s="1391"/>
      <c r="AD143" s="1328"/>
      <c r="AE143" s="1360"/>
      <c r="AF143" s="1407"/>
      <c r="AG143" s="1367"/>
      <c r="AH143" s="1367"/>
      <c r="AI143" s="1367"/>
      <c r="AJ143" s="1367"/>
      <c r="AK143" s="1367"/>
      <c r="AL143" s="1367"/>
      <c r="AM143" s="1367"/>
      <c r="AN143" s="1367"/>
      <c r="AO143" s="1367"/>
      <c r="AP143" s="1367"/>
      <c r="AQ143" s="1367"/>
      <c r="AR143" s="1367"/>
      <c r="AS143" s="1367"/>
      <c r="AT143" s="1367"/>
      <c r="AU143" s="1367"/>
      <c r="AV143" s="1367"/>
      <c r="AW143" s="1367"/>
      <c r="AX143" s="1367"/>
      <c r="AY143" s="1404"/>
    </row>
    <row r="144" spans="1:51" ht="30" customHeight="1" x14ac:dyDescent="0.25">
      <c r="A144" s="1312"/>
      <c r="B144" s="1312"/>
      <c r="C144" s="1346"/>
      <c r="D144" s="1408" t="s">
        <v>42</v>
      </c>
      <c r="E144" s="1314">
        <v>0</v>
      </c>
      <c r="F144" s="1314">
        <v>0</v>
      </c>
      <c r="G144" s="1314">
        <v>0</v>
      </c>
      <c r="H144" s="1383">
        <v>0</v>
      </c>
      <c r="I144" s="1314">
        <v>0</v>
      </c>
      <c r="J144" s="1314"/>
      <c r="K144" s="1314"/>
      <c r="L144" s="1314"/>
      <c r="M144" s="1384"/>
      <c r="N144" s="1357"/>
      <c r="O144" s="1317"/>
      <c r="P144" s="1317"/>
      <c r="Q144" s="1392"/>
      <c r="R144" s="1356"/>
      <c r="S144" s="1393"/>
      <c r="T144" s="1364">
        <v>0</v>
      </c>
      <c r="U144" s="1383">
        <v>0</v>
      </c>
      <c r="V144" s="1383">
        <v>0</v>
      </c>
      <c r="W144" s="1320"/>
      <c r="X144" s="1314"/>
      <c r="Y144" s="1400"/>
      <c r="Z144" s="1316"/>
      <c r="AA144" s="1333"/>
      <c r="AB144" s="1378"/>
      <c r="AC144" s="1378"/>
      <c r="AD144" s="1394"/>
      <c r="AE144" s="1395"/>
      <c r="AF144" s="1407"/>
      <c r="AG144" s="1367"/>
      <c r="AH144" s="1367"/>
      <c r="AI144" s="1367"/>
      <c r="AJ144" s="1367"/>
      <c r="AK144" s="1367"/>
      <c r="AL144" s="1367"/>
      <c r="AM144" s="1367"/>
      <c r="AN144" s="1367"/>
      <c r="AO144" s="1367"/>
      <c r="AP144" s="1367"/>
      <c r="AQ144" s="1367"/>
      <c r="AR144" s="1367"/>
      <c r="AS144" s="1367"/>
      <c r="AT144" s="1367"/>
      <c r="AU144" s="1367"/>
      <c r="AV144" s="1367"/>
      <c r="AW144" s="1367"/>
      <c r="AX144" s="1367"/>
      <c r="AY144" s="1404"/>
    </row>
    <row r="145" spans="1:51" ht="30" customHeight="1" x14ac:dyDescent="0.25">
      <c r="A145" s="1312"/>
      <c r="B145" s="1312"/>
      <c r="C145" s="1346"/>
      <c r="D145" s="1409" t="s">
        <v>4</v>
      </c>
      <c r="E145" s="1396">
        <v>20352433</v>
      </c>
      <c r="F145" s="1396">
        <v>20352433</v>
      </c>
      <c r="G145" s="1396">
        <v>20352433</v>
      </c>
      <c r="H145" s="1397">
        <v>20352433</v>
      </c>
      <c r="I145" s="1398">
        <v>20352433</v>
      </c>
      <c r="J145" s="1314"/>
      <c r="K145" s="1314"/>
      <c r="L145" s="1392"/>
      <c r="M145" s="1384"/>
      <c r="N145" s="1357"/>
      <c r="O145" s="1317"/>
      <c r="P145" s="1317"/>
      <c r="Q145" s="1384"/>
      <c r="R145" s="1356"/>
      <c r="S145" s="1393"/>
      <c r="T145" s="1385">
        <v>12536634</v>
      </c>
      <c r="U145" s="1399">
        <v>17657164</v>
      </c>
      <c r="V145" s="1390">
        <v>17713214</v>
      </c>
      <c r="W145" s="1363"/>
      <c r="X145" s="1336"/>
      <c r="Y145" s="1400"/>
      <c r="Z145" s="1316"/>
      <c r="AA145" s="1314"/>
      <c r="AB145" s="1354"/>
      <c r="AC145" s="1381"/>
      <c r="AD145" s="1354"/>
      <c r="AE145" s="1330"/>
      <c r="AF145" s="1407"/>
      <c r="AG145" s="1367"/>
      <c r="AH145" s="1367"/>
      <c r="AI145" s="1367"/>
      <c r="AJ145" s="1367"/>
      <c r="AK145" s="1367"/>
      <c r="AL145" s="1367"/>
      <c r="AM145" s="1367"/>
      <c r="AN145" s="1367"/>
      <c r="AO145" s="1367"/>
      <c r="AP145" s="1367"/>
      <c r="AQ145" s="1367"/>
      <c r="AR145" s="1367"/>
      <c r="AS145" s="1367"/>
      <c r="AT145" s="1367"/>
      <c r="AU145" s="1367"/>
      <c r="AV145" s="1367"/>
      <c r="AW145" s="1367"/>
      <c r="AX145" s="1367"/>
      <c r="AY145" s="1404"/>
    </row>
    <row r="146" spans="1:51" ht="30" customHeight="1" x14ac:dyDescent="0.25">
      <c r="A146" s="1312"/>
      <c r="B146" s="1312"/>
      <c r="C146" s="1346"/>
      <c r="D146" s="1408" t="s">
        <v>43</v>
      </c>
      <c r="E146" s="1401">
        <v>12</v>
      </c>
      <c r="F146" s="1401">
        <v>12</v>
      </c>
      <c r="G146" s="1401">
        <v>12</v>
      </c>
      <c r="H146" s="1383">
        <v>12</v>
      </c>
      <c r="I146" s="1314">
        <v>12</v>
      </c>
      <c r="J146" s="1392"/>
      <c r="K146" s="1392"/>
      <c r="L146" s="1314"/>
      <c r="M146" s="1392"/>
      <c r="N146" s="1357"/>
      <c r="O146" s="1357"/>
      <c r="P146" s="1317"/>
      <c r="Q146" s="1401"/>
      <c r="R146" s="1392"/>
      <c r="S146" s="1316"/>
      <c r="T146" s="1314">
        <v>0</v>
      </c>
      <c r="U146" s="1383">
        <v>0</v>
      </c>
      <c r="V146" s="1383">
        <f>+V142</f>
        <v>11</v>
      </c>
      <c r="W146" s="1355"/>
      <c r="X146" s="1336"/>
      <c r="Y146" s="1400"/>
      <c r="Z146" s="1316"/>
      <c r="AA146" s="1314"/>
      <c r="AB146" s="1314"/>
      <c r="AC146" s="1378"/>
      <c r="AD146" s="1400"/>
      <c r="AE146" s="1400"/>
      <c r="AF146" s="1407"/>
      <c r="AG146" s="1367"/>
      <c r="AH146" s="1367"/>
      <c r="AI146" s="1367"/>
      <c r="AJ146" s="1367"/>
      <c r="AK146" s="1367"/>
      <c r="AL146" s="1367"/>
      <c r="AM146" s="1367"/>
      <c r="AN146" s="1367"/>
      <c r="AO146" s="1367"/>
      <c r="AP146" s="1367"/>
      <c r="AQ146" s="1367"/>
      <c r="AR146" s="1367"/>
      <c r="AS146" s="1367"/>
      <c r="AT146" s="1367"/>
      <c r="AU146" s="1367"/>
      <c r="AV146" s="1367"/>
      <c r="AW146" s="1367"/>
      <c r="AX146" s="1367"/>
      <c r="AY146" s="1404"/>
    </row>
    <row r="147" spans="1:51" ht="30" customHeight="1" x14ac:dyDescent="0.25">
      <c r="A147" s="1312"/>
      <c r="B147" s="1312"/>
      <c r="C147" s="1346"/>
      <c r="D147" s="1409" t="s">
        <v>32</v>
      </c>
      <c r="E147" s="1401">
        <f>+E145+E143</f>
        <v>264884433</v>
      </c>
      <c r="F147" s="1401">
        <v>264884433.33333334</v>
      </c>
      <c r="G147" s="1401">
        <v>264884433.33333334</v>
      </c>
      <c r="H147" s="1383">
        <v>264884433.33333334</v>
      </c>
      <c r="I147" s="1314">
        <f>+I145+I143</f>
        <v>264884433</v>
      </c>
      <c r="J147" s="1314"/>
      <c r="K147" s="1314"/>
      <c r="L147" s="1401"/>
      <c r="M147" s="1384"/>
      <c r="N147" s="1357"/>
      <c r="O147" s="1357"/>
      <c r="P147" s="1317"/>
      <c r="Q147" s="1401"/>
      <c r="R147" s="1384"/>
      <c r="S147" s="1316"/>
      <c r="T147" s="1383">
        <v>12536634</v>
      </c>
      <c r="U147" s="1383">
        <v>214532164</v>
      </c>
      <c r="V147" s="1402">
        <v>253718214</v>
      </c>
      <c r="W147" s="1400"/>
      <c r="X147" s="1336"/>
      <c r="Y147" s="1400"/>
      <c r="Z147" s="1316"/>
      <c r="AA147" s="1336"/>
      <c r="AB147" s="1400"/>
      <c r="AC147" s="1378"/>
      <c r="AD147" s="1400"/>
      <c r="AE147" s="1400"/>
      <c r="AF147" s="1407"/>
      <c r="AG147" s="1367"/>
      <c r="AH147" s="1367"/>
      <c r="AI147" s="1367"/>
      <c r="AJ147" s="1367"/>
      <c r="AK147" s="1367"/>
      <c r="AL147" s="1367"/>
      <c r="AM147" s="1367"/>
      <c r="AN147" s="1367"/>
      <c r="AO147" s="1367"/>
      <c r="AP147" s="1367"/>
      <c r="AQ147" s="1367"/>
      <c r="AR147" s="1367"/>
      <c r="AS147" s="1367"/>
      <c r="AT147" s="1367"/>
      <c r="AU147" s="1367"/>
      <c r="AV147" s="1367"/>
      <c r="AW147" s="1367"/>
      <c r="AX147" s="1367"/>
      <c r="AY147" s="1404"/>
    </row>
    <row r="148" spans="1:51" x14ac:dyDescent="0.25">
      <c r="A148" s="1043" t="s">
        <v>22</v>
      </c>
      <c r="B148" s="1044"/>
      <c r="C148" s="1044"/>
      <c r="D148" s="243" t="s">
        <v>34</v>
      </c>
      <c r="E148" s="244">
        <f>E131+E137+E143</f>
        <v>5061662000</v>
      </c>
      <c r="F148" s="244">
        <f>F131+F137+F143</f>
        <v>5061662000</v>
      </c>
      <c r="G148" s="244">
        <f>G131+G137+G143</f>
        <v>5061662000</v>
      </c>
      <c r="H148" s="244">
        <f>H131+H137+H143</f>
        <v>5061661999.999999</v>
      </c>
      <c r="I148" s="245">
        <f>I131+I137+I143</f>
        <v>5061661999.9999971</v>
      </c>
      <c r="J148" s="245" t="e">
        <f>J131+J137+#REF!</f>
        <v>#REF!</v>
      </c>
      <c r="K148" s="245" t="e">
        <f>K131+K137+#REF!</f>
        <v>#REF!</v>
      </c>
      <c r="L148" s="501" t="e">
        <f>L131+L137+#REF!</f>
        <v>#REF!</v>
      </c>
      <c r="M148" s="244" t="e">
        <f>M131+M137+#REF!</f>
        <v>#REF!</v>
      </c>
      <c r="N148" s="244" t="e">
        <f>N131+N137+#REF!</f>
        <v>#REF!</v>
      </c>
      <c r="O148" s="244" t="e">
        <f>O131+O137+#REF!</f>
        <v>#REF!</v>
      </c>
      <c r="P148" s="244" t="e">
        <f>P131+P137+#REF!</f>
        <v>#REF!</v>
      </c>
      <c r="Q148" s="244" t="e">
        <f>Q131+Q137+#REF!</f>
        <v>#REF!</v>
      </c>
      <c r="R148" s="244" t="e">
        <f>R131+R137+#REF!</f>
        <v>#REF!</v>
      </c>
      <c r="S148" s="246"/>
      <c r="T148" s="246">
        <f>T131+T137+T143</f>
        <v>1369056000</v>
      </c>
      <c r="U148" s="246">
        <f>U131+U137+U143</f>
        <v>3776747000</v>
      </c>
      <c r="V148" s="246">
        <f>V131+V137+V143</f>
        <v>4775335000</v>
      </c>
      <c r="W148" s="246" t="e">
        <f>W131+W137+#REF!</f>
        <v>#REF!</v>
      </c>
      <c r="X148" s="246">
        <f>X131+X137+X141</f>
        <v>0</v>
      </c>
      <c r="Y148" s="246" t="e">
        <f>Y131+Y137+#REF!</f>
        <v>#REF!</v>
      </c>
      <c r="Z148" s="246">
        <v>7</v>
      </c>
      <c r="AA148" s="246" t="e">
        <f>AA131+AA137+#REF!</f>
        <v>#REF!</v>
      </c>
      <c r="AB148" s="246" t="e">
        <f>AB131+AB137+#REF!</f>
        <v>#REF!</v>
      </c>
      <c r="AC148" s="246" t="e">
        <f>AC131+AC137+#REF!</f>
        <v>#REF!</v>
      </c>
      <c r="AD148" s="246" t="e">
        <f>AD131+AD137+#REF!</f>
        <v>#REF!</v>
      </c>
      <c r="AE148" s="246" t="e">
        <f>AE131+AE137+#REF!</f>
        <v>#REF!</v>
      </c>
      <c r="AF148" s="246"/>
      <c r="AG148" s="247"/>
      <c r="AH148" s="248"/>
      <c r="AI148" s="248"/>
      <c r="AJ148" s="248"/>
      <c r="AK148" s="248"/>
      <c r="AL148" s="248"/>
      <c r="AM148" s="248"/>
      <c r="AN148" s="248"/>
      <c r="AO148" s="248"/>
      <c r="AP148" s="249"/>
      <c r="AQ148" s="250"/>
      <c r="AR148" s="248"/>
      <c r="AS148" s="248"/>
      <c r="AT148" s="248"/>
      <c r="AU148" s="248"/>
      <c r="AV148" s="248"/>
      <c r="AW148" s="248"/>
      <c r="AX148" s="250"/>
      <c r="AY148" s="251"/>
    </row>
    <row r="149" spans="1:51" x14ac:dyDescent="0.25">
      <c r="A149" s="1045"/>
      <c r="B149" s="1046"/>
      <c r="C149" s="1046"/>
      <c r="D149" s="252" t="s">
        <v>33</v>
      </c>
      <c r="E149" s="253">
        <f>E133+E139+E145</f>
        <v>512332340</v>
      </c>
      <c r="F149" s="253">
        <f>F133+F139+F145</f>
        <v>512332340</v>
      </c>
      <c r="G149" s="253">
        <f>G133+G139+G145</f>
        <v>512332340</v>
      </c>
      <c r="H149" s="253">
        <f>H133+H139+H145</f>
        <v>512332340</v>
      </c>
      <c r="I149" s="254">
        <f>I133+I139+I145</f>
        <v>512332340</v>
      </c>
      <c r="J149" s="254" t="e">
        <f>J133+J139+#REF!</f>
        <v>#REF!</v>
      </c>
      <c r="K149" s="254" t="e">
        <f>K133+K139+#REF!</f>
        <v>#REF!</v>
      </c>
      <c r="L149" s="502" t="e">
        <f>L133+L139+#REF!</f>
        <v>#REF!</v>
      </c>
      <c r="M149" s="253" t="e">
        <f>M133+M139+#REF!</f>
        <v>#REF!</v>
      </c>
      <c r="N149" s="253" t="e">
        <f>N133+N139+#REF!</f>
        <v>#REF!</v>
      </c>
      <c r="O149" s="253" t="e">
        <f>O133+O139+#REF!</f>
        <v>#REF!</v>
      </c>
      <c r="P149" s="253" t="e">
        <f>P133+P139+#REF!</f>
        <v>#REF!</v>
      </c>
      <c r="Q149" s="253" t="e">
        <f>Q133+Q139+#REF!</f>
        <v>#REF!</v>
      </c>
      <c r="R149" s="253" t="e">
        <f>R133+R139+#REF!</f>
        <v>#REF!</v>
      </c>
      <c r="S149" s="255"/>
      <c r="T149" s="246">
        <f>T133+T139+T145</f>
        <v>132425300</v>
      </c>
      <c r="U149" s="246">
        <f>U133+U139+U145</f>
        <v>342322908</v>
      </c>
      <c r="V149" s="246">
        <f>V133+V139+V145</f>
        <v>378173238</v>
      </c>
      <c r="W149" s="255" t="e">
        <f>W133+W139+#REF!</f>
        <v>#REF!</v>
      </c>
      <c r="X149" s="255" t="e">
        <f>X133+#REF!+#REF!</f>
        <v>#REF!</v>
      </c>
      <c r="Y149" s="255" t="e">
        <f>Y133+Y139+#REF!</f>
        <v>#REF!</v>
      </c>
      <c r="Z149" s="255">
        <v>287337000</v>
      </c>
      <c r="AA149" s="255" t="e">
        <f>AA133+AA139+#REF!</f>
        <v>#REF!</v>
      </c>
      <c r="AB149" s="255" t="e">
        <f>AB133+AB139+#REF!</f>
        <v>#REF!</v>
      </c>
      <c r="AC149" s="255" t="e">
        <f>AC133+AC139+#REF!</f>
        <v>#REF!</v>
      </c>
      <c r="AD149" s="255" t="e">
        <f>AD133+AD139+#REF!</f>
        <v>#REF!</v>
      </c>
      <c r="AE149" s="255" t="e">
        <f>AE133+AE139+#REF!</f>
        <v>#REF!</v>
      </c>
      <c r="AF149" s="255"/>
      <c r="AG149" s="247"/>
      <c r="AH149" s="248"/>
      <c r="AI149" s="248"/>
      <c r="AJ149" s="248"/>
      <c r="AK149" s="248"/>
      <c r="AL149" s="248"/>
      <c r="AM149" s="248"/>
      <c r="AN149" s="248"/>
      <c r="AO149" s="248"/>
      <c r="AP149" s="249"/>
      <c r="AQ149" s="250"/>
      <c r="AR149" s="248"/>
      <c r="AS149" s="248"/>
      <c r="AT149" s="248"/>
      <c r="AU149" s="248"/>
      <c r="AV149" s="248"/>
      <c r="AW149" s="248"/>
      <c r="AX149" s="250"/>
      <c r="AY149" s="251"/>
    </row>
    <row r="150" spans="1:51" ht="15.75" thickBot="1" x14ac:dyDescent="0.3">
      <c r="A150" s="1047"/>
      <c r="B150" s="1048"/>
      <c r="C150" s="1048"/>
      <c r="D150" s="256" t="s">
        <v>32</v>
      </c>
      <c r="E150" s="253">
        <f t="shared" ref="E150:F150" si="71">E148+E149</f>
        <v>5573994340</v>
      </c>
      <c r="F150" s="253">
        <f t="shared" si="71"/>
        <v>5573994340</v>
      </c>
      <c r="G150" s="253">
        <f t="shared" ref="G150:R150" si="72">G148+G149</f>
        <v>5573994340</v>
      </c>
      <c r="H150" s="253">
        <f t="shared" si="72"/>
        <v>5573994339.999999</v>
      </c>
      <c r="I150" s="254">
        <f t="shared" si="72"/>
        <v>5573994339.9999971</v>
      </c>
      <c r="J150" s="254" t="e">
        <f t="shared" si="72"/>
        <v>#REF!</v>
      </c>
      <c r="K150" s="254" t="e">
        <f t="shared" si="72"/>
        <v>#REF!</v>
      </c>
      <c r="L150" s="502" t="e">
        <f t="shared" si="72"/>
        <v>#REF!</v>
      </c>
      <c r="M150" s="253" t="e">
        <f t="shared" si="72"/>
        <v>#REF!</v>
      </c>
      <c r="N150" s="253" t="e">
        <f t="shared" si="72"/>
        <v>#REF!</v>
      </c>
      <c r="O150" s="369" t="e">
        <f t="shared" si="72"/>
        <v>#REF!</v>
      </c>
      <c r="P150" s="253" t="e">
        <f t="shared" si="72"/>
        <v>#REF!</v>
      </c>
      <c r="Q150" s="253" t="e">
        <f t="shared" si="72"/>
        <v>#REF!</v>
      </c>
      <c r="R150" s="253" t="e">
        <f t="shared" si="72"/>
        <v>#REF!</v>
      </c>
      <c r="S150" s="255"/>
      <c r="T150" s="255">
        <f t="shared" ref="T150:AE150" si="73">T148+T149</f>
        <v>1501481300</v>
      </c>
      <c r="U150" s="255">
        <f t="shared" si="73"/>
        <v>4119069908</v>
      </c>
      <c r="V150" s="255">
        <f t="shared" si="73"/>
        <v>5153508238</v>
      </c>
      <c r="W150" s="255" t="e">
        <f t="shared" si="73"/>
        <v>#REF!</v>
      </c>
      <c r="X150" s="255" t="e">
        <f t="shared" si="73"/>
        <v>#REF!</v>
      </c>
      <c r="Y150" s="255" t="e">
        <f t="shared" si="73"/>
        <v>#REF!</v>
      </c>
      <c r="Z150" s="255">
        <v>0</v>
      </c>
      <c r="AA150" s="255" t="e">
        <f t="shared" si="73"/>
        <v>#REF!</v>
      </c>
      <c r="AB150" s="255" t="e">
        <f t="shared" si="73"/>
        <v>#REF!</v>
      </c>
      <c r="AC150" s="255" t="e">
        <f t="shared" si="73"/>
        <v>#REF!</v>
      </c>
      <c r="AD150" s="255" t="e">
        <f t="shared" si="73"/>
        <v>#REF!</v>
      </c>
      <c r="AE150" s="255" t="e">
        <f t="shared" si="73"/>
        <v>#REF!</v>
      </c>
      <c r="AF150" s="255"/>
      <c r="AG150" s="257"/>
      <c r="AH150" s="258"/>
      <c r="AI150" s="258"/>
      <c r="AJ150" s="258"/>
      <c r="AK150" s="258"/>
      <c r="AL150" s="258"/>
      <c r="AM150" s="258"/>
      <c r="AN150" s="258"/>
      <c r="AO150" s="258"/>
      <c r="AP150" s="259"/>
      <c r="AQ150" s="260"/>
      <c r="AR150" s="258"/>
      <c r="AS150" s="258"/>
      <c r="AT150" s="258"/>
      <c r="AU150" s="258"/>
      <c r="AV150" s="258"/>
      <c r="AW150" s="258"/>
      <c r="AX150" s="260"/>
      <c r="AY150" s="261"/>
    </row>
    <row r="151" spans="1:51" ht="15.75" x14ac:dyDescent="0.25">
      <c r="A151" s="30"/>
      <c r="B151" s="30"/>
      <c r="C151" s="30"/>
      <c r="D151" s="30"/>
      <c r="E151" s="32"/>
      <c r="F151" s="30"/>
      <c r="G151" s="30"/>
      <c r="H151" s="30"/>
      <c r="I151" s="262"/>
      <c r="J151" s="30"/>
      <c r="K151" s="265"/>
      <c r="L151" s="30"/>
      <c r="M151" s="30"/>
      <c r="N151" s="30"/>
      <c r="O151" s="31"/>
      <c r="P151" s="30"/>
      <c r="Q151" s="31"/>
      <c r="R151" s="30"/>
      <c r="S151" s="30"/>
      <c r="T151" s="30"/>
      <c r="U151" s="31"/>
      <c r="V151" s="31"/>
      <c r="W151" s="31"/>
      <c r="X151" s="31"/>
      <c r="Y151" s="30"/>
      <c r="Z151" s="30" t="e">
        <f>#REF!+#REF!</f>
        <v>#REF!</v>
      </c>
      <c r="AA151" s="30"/>
      <c r="AB151" s="31"/>
      <c r="AC151" s="31"/>
      <c r="AD151" s="30"/>
      <c r="AE151" s="30"/>
      <c r="AF151" s="30"/>
      <c r="AG151" s="30"/>
      <c r="AH151" s="30"/>
      <c r="AI151" s="30"/>
      <c r="AJ151" s="30"/>
      <c r="AK151" s="30"/>
      <c r="AL151" s="30"/>
      <c r="AM151" s="30"/>
      <c r="AN151" s="30"/>
      <c r="AO151" s="30"/>
      <c r="AP151" s="106"/>
      <c r="AQ151" s="106"/>
      <c r="AR151" s="30"/>
      <c r="AS151" s="30"/>
      <c r="AT151" s="30"/>
      <c r="AU151" s="30"/>
      <c r="AV151" s="30"/>
      <c r="AW151" s="30"/>
      <c r="AX151" s="106"/>
    </row>
    <row r="152" spans="1:51" ht="15.75" x14ac:dyDescent="0.25">
      <c r="A152" s="30"/>
      <c r="B152" s="30"/>
      <c r="C152" s="30"/>
      <c r="D152" s="30"/>
      <c r="E152" s="30"/>
      <c r="F152" s="31"/>
      <c r="G152" s="31"/>
      <c r="H152" s="30"/>
      <c r="I152" s="262"/>
      <c r="J152" s="30"/>
      <c r="K152" s="265"/>
      <c r="L152" s="31"/>
      <c r="M152" s="30"/>
      <c r="N152" s="31"/>
      <c r="O152" s="32"/>
      <c r="P152" s="30"/>
      <c r="Q152" s="32"/>
      <c r="R152" s="30"/>
      <c r="S152" s="30"/>
      <c r="T152" s="30"/>
      <c r="U152" s="30"/>
      <c r="V152" s="30"/>
      <c r="W152" s="30"/>
      <c r="X152" s="30"/>
      <c r="Y152" s="31"/>
      <c r="Z152" s="31"/>
      <c r="AA152" s="30"/>
      <c r="AB152" s="30"/>
      <c r="AC152" s="30"/>
      <c r="AD152" s="30"/>
      <c r="AE152" s="30"/>
      <c r="AF152" s="30"/>
      <c r="AG152" s="30"/>
      <c r="AH152" s="30"/>
      <c r="AI152" s="30"/>
      <c r="AJ152" s="30"/>
      <c r="AK152" s="30"/>
      <c r="AL152" s="30"/>
      <c r="AM152" s="30"/>
      <c r="AN152" s="30"/>
      <c r="AO152" s="30"/>
      <c r="AP152" s="106"/>
      <c r="AQ152" s="106"/>
      <c r="AR152" s="30"/>
      <c r="AS152" s="30"/>
      <c r="AT152" s="30"/>
      <c r="AU152" s="30"/>
      <c r="AV152" s="30"/>
      <c r="AW152" s="30"/>
      <c r="AX152" s="106"/>
    </row>
    <row r="153" spans="1:51" s="6" customFormat="1" ht="15" customHeight="1" x14ac:dyDescent="0.25">
      <c r="A153" s="19" t="s">
        <v>35</v>
      </c>
      <c r="B153" s="19"/>
      <c r="C153" s="2"/>
      <c r="D153" s="2"/>
      <c r="E153" s="2"/>
      <c r="F153" s="2"/>
      <c r="G153" s="2"/>
      <c r="H153" s="456"/>
      <c r="I153" s="208"/>
      <c r="J153" s="8"/>
      <c r="K153" s="8"/>
      <c r="L153" s="8"/>
      <c r="M153" s="8"/>
      <c r="N153" s="8"/>
      <c r="O153" s="10"/>
      <c r="P153" s="10"/>
      <c r="Q153" s="10"/>
      <c r="R153" s="10"/>
      <c r="S153" s="307"/>
      <c r="T153" s="10"/>
      <c r="U153" s="10"/>
      <c r="V153" s="8"/>
      <c r="W153" s="8"/>
      <c r="X153" s="8"/>
      <c r="Y153" s="8"/>
      <c r="Z153" s="8"/>
      <c r="AA153" s="8"/>
      <c r="AB153" s="8"/>
      <c r="AC153" s="8"/>
      <c r="AD153" s="8"/>
      <c r="AE153" s="8"/>
      <c r="AF153" s="8"/>
      <c r="AG153" s="8"/>
    </row>
    <row r="154" spans="1:51" ht="15" customHeight="1" x14ac:dyDescent="0.25">
      <c r="A154" s="636" t="s">
        <v>36</v>
      </c>
      <c r="B154" s="882" t="s">
        <v>37</v>
      </c>
      <c r="C154" s="883"/>
      <c r="D154" s="883"/>
      <c r="E154" s="883"/>
      <c r="F154" s="883"/>
      <c r="G154" s="883"/>
      <c r="H154" s="884"/>
      <c r="I154" s="885" t="s">
        <v>38</v>
      </c>
      <c r="J154" s="886"/>
      <c r="K154" s="886"/>
      <c r="L154" s="886"/>
      <c r="M154" s="886"/>
      <c r="N154" s="886"/>
      <c r="O154" s="887"/>
      <c r="AP154"/>
      <c r="AQ154"/>
      <c r="AX154"/>
    </row>
    <row r="155" spans="1:51" ht="15" customHeight="1" x14ac:dyDescent="0.25">
      <c r="A155" s="20">
        <v>13</v>
      </c>
      <c r="B155" s="860" t="s">
        <v>96</v>
      </c>
      <c r="C155" s="860"/>
      <c r="D155" s="860"/>
      <c r="E155" s="860"/>
      <c r="F155" s="860"/>
      <c r="G155" s="860"/>
      <c r="H155" s="860"/>
      <c r="I155" s="860" t="s">
        <v>87</v>
      </c>
      <c r="J155" s="860"/>
      <c r="K155" s="860"/>
      <c r="L155" s="860"/>
      <c r="M155" s="860"/>
      <c r="N155" s="860"/>
      <c r="O155" s="860"/>
      <c r="AP155"/>
      <c r="AQ155"/>
      <c r="AX155"/>
    </row>
    <row r="156" spans="1:51" ht="15" customHeight="1" x14ac:dyDescent="0.25">
      <c r="A156" s="20">
        <v>14</v>
      </c>
      <c r="B156" s="860" t="s">
        <v>365</v>
      </c>
      <c r="C156" s="860"/>
      <c r="D156" s="860"/>
      <c r="E156" s="860"/>
      <c r="F156" s="860"/>
      <c r="G156" s="860"/>
      <c r="H156" s="860"/>
      <c r="I156" s="861" t="s">
        <v>581</v>
      </c>
      <c r="J156" s="861"/>
      <c r="K156" s="861"/>
      <c r="L156" s="861"/>
      <c r="M156" s="861"/>
      <c r="N156" s="861"/>
      <c r="O156" s="861"/>
      <c r="AP156"/>
      <c r="AQ156"/>
      <c r="AX156"/>
    </row>
    <row r="157" spans="1:51" x14ac:dyDescent="0.25">
      <c r="H157" s="444"/>
      <c r="I157"/>
      <c r="K157"/>
      <c r="AP157"/>
      <c r="AQ157"/>
      <c r="AX157"/>
    </row>
    <row r="158" spans="1:51" x14ac:dyDescent="0.25">
      <c r="H158" s="444"/>
      <c r="I158"/>
      <c r="K158"/>
      <c r="AP158"/>
      <c r="AQ158"/>
      <c r="AX158"/>
    </row>
    <row r="159" spans="1:51" x14ac:dyDescent="0.25">
      <c r="A159" s="30"/>
      <c r="B159" s="30"/>
      <c r="C159" s="30"/>
      <c r="D159" s="30"/>
      <c r="E159" s="30"/>
      <c r="F159" s="30"/>
      <c r="G159" s="30"/>
      <c r="H159" s="30"/>
      <c r="I159" s="262"/>
      <c r="J159" s="30"/>
      <c r="K159" s="265"/>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106"/>
      <c r="AQ159" s="106"/>
      <c r="AR159" s="30"/>
      <c r="AS159" s="30"/>
      <c r="AT159" s="30"/>
      <c r="AU159" s="30"/>
      <c r="AV159" s="30"/>
      <c r="AW159" s="30"/>
      <c r="AX159" s="106"/>
    </row>
    <row r="160" spans="1:51" x14ac:dyDescent="0.25">
      <c r="A160" s="30"/>
      <c r="B160" s="30"/>
      <c r="C160" s="30"/>
      <c r="D160" s="30"/>
      <c r="E160" s="30"/>
      <c r="F160" s="30"/>
      <c r="G160" s="30"/>
      <c r="H160" s="30"/>
      <c r="I160" s="262"/>
      <c r="J160" s="30"/>
      <c r="K160" s="265"/>
      <c r="L160" s="30"/>
      <c r="M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106"/>
      <c r="AQ160" s="106"/>
      <c r="AR160" s="30"/>
      <c r="AS160" s="30"/>
      <c r="AT160" s="30"/>
      <c r="AU160" s="30"/>
      <c r="AV160" s="30"/>
      <c r="AW160" s="30"/>
      <c r="AX160" s="106"/>
    </row>
    <row r="161" spans="1:50" x14ac:dyDescent="0.25">
      <c r="A161" s="30"/>
      <c r="B161" s="30"/>
      <c r="C161" s="30"/>
      <c r="D161" s="30"/>
      <c r="F161" s="30"/>
      <c r="G161" s="30"/>
      <c r="H161" s="30"/>
      <c r="I161" s="262"/>
      <c r="J161" s="30"/>
      <c r="K161" s="265"/>
      <c r="L161" s="30"/>
      <c r="M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106"/>
      <c r="AQ161" s="106"/>
      <c r="AR161" s="30"/>
      <c r="AS161" s="30"/>
      <c r="AT161" s="30"/>
      <c r="AU161" s="30"/>
      <c r="AV161" s="30"/>
      <c r="AW161" s="30"/>
      <c r="AX161" s="106"/>
    </row>
    <row r="162" spans="1:50" x14ac:dyDescent="0.25">
      <c r="A162" s="30"/>
      <c r="B162" s="30"/>
      <c r="C162" s="30"/>
      <c r="D162" s="30"/>
      <c r="F162" s="30"/>
      <c r="G162" s="30"/>
      <c r="H162" s="30"/>
      <c r="I162" s="262"/>
      <c r="J162" s="30"/>
      <c r="K162" s="265"/>
      <c r="L162" s="30"/>
      <c r="M162" s="30"/>
      <c r="P162" s="30"/>
      <c r="R162" s="30"/>
      <c r="S162" s="30"/>
      <c r="T162" s="30"/>
      <c r="U162" s="30"/>
      <c r="V162" s="30"/>
      <c r="W162" s="30"/>
      <c r="X162" s="30"/>
      <c r="Y162" s="30"/>
      <c r="Z162" s="30"/>
      <c r="AA162" s="30"/>
      <c r="AB162" s="30"/>
      <c r="AC162" s="30"/>
      <c r="AD162" s="30"/>
      <c r="AF162" s="30"/>
      <c r="AG162" s="30"/>
      <c r="AH162" s="30"/>
      <c r="AI162" s="30"/>
      <c r="AJ162" s="30"/>
      <c r="AK162" s="30"/>
      <c r="AL162" s="30"/>
      <c r="AM162" s="30"/>
      <c r="AN162" s="30"/>
      <c r="AO162" s="30"/>
      <c r="AP162" s="106"/>
      <c r="AQ162" s="106"/>
      <c r="AR162" s="30"/>
      <c r="AS162" s="30"/>
      <c r="AT162" s="30"/>
      <c r="AU162" s="30"/>
      <c r="AV162" s="30"/>
      <c r="AW162" s="30"/>
      <c r="AX162" s="106"/>
    </row>
    <row r="163" spans="1:50" x14ac:dyDescent="0.25">
      <c r="A163" s="30"/>
      <c r="B163" s="30"/>
      <c r="C163" s="30"/>
      <c r="D163" s="30"/>
      <c r="H163" s="30"/>
      <c r="I163" s="262"/>
      <c r="J163" s="30"/>
      <c r="K163" s="265"/>
      <c r="M163" s="30"/>
      <c r="P163" s="30"/>
      <c r="R163" s="30"/>
      <c r="S163" s="30"/>
      <c r="T163" s="30"/>
      <c r="U163" s="30"/>
      <c r="V163" s="30"/>
      <c r="W163" s="30"/>
      <c r="X163" s="30"/>
      <c r="Y163" s="30"/>
      <c r="Z163" s="30"/>
      <c r="AA163" s="30"/>
      <c r="AB163" s="30"/>
      <c r="AC163" s="30"/>
      <c r="AD163" s="30"/>
      <c r="AF163" s="30"/>
      <c r="AG163" s="30"/>
      <c r="AH163" s="30"/>
      <c r="AI163" s="30"/>
      <c r="AJ163" s="30"/>
      <c r="AK163" s="30"/>
      <c r="AL163" s="30"/>
      <c r="AM163" s="30"/>
      <c r="AN163" s="30"/>
      <c r="AO163" s="30"/>
      <c r="AP163" s="106"/>
      <c r="AQ163" s="106"/>
      <c r="AR163" s="30"/>
      <c r="AS163" s="30"/>
      <c r="AT163" s="30"/>
      <c r="AU163" s="30"/>
      <c r="AV163" s="30"/>
      <c r="AW163" s="30"/>
      <c r="AX163" s="106"/>
    </row>
    <row r="164" spans="1:50" x14ac:dyDescent="0.25">
      <c r="R164" s="30"/>
      <c r="S164" s="30"/>
      <c r="T164" s="30"/>
      <c r="U164" s="30"/>
      <c r="V164" s="30"/>
      <c r="W164" s="30"/>
      <c r="X164" s="30"/>
      <c r="Y164" s="30"/>
      <c r="Z164" s="30"/>
      <c r="AA164" s="30"/>
      <c r="AB164" s="30"/>
      <c r="AC164" s="30"/>
      <c r="AD164" s="30"/>
    </row>
    <row r="165" spans="1:50" x14ac:dyDescent="0.25">
      <c r="R165" s="30"/>
      <c r="S165" s="30"/>
      <c r="T165" s="30"/>
      <c r="U165" s="30"/>
      <c r="V165" s="30"/>
      <c r="W165" s="30"/>
      <c r="X165" s="30"/>
      <c r="Y165" s="30"/>
      <c r="Z165" s="30"/>
      <c r="AA165" s="30"/>
      <c r="AB165" s="30"/>
      <c r="AC165" s="30"/>
      <c r="AD165" s="30"/>
    </row>
    <row r="166" spans="1:50" x14ac:dyDescent="0.25">
      <c r="R166" s="30"/>
      <c r="S166" s="30"/>
      <c r="T166" s="30"/>
      <c r="U166" s="30"/>
      <c r="V166" s="30"/>
      <c r="W166" s="30"/>
      <c r="X166" s="30"/>
      <c r="Y166" s="30"/>
      <c r="Z166" s="30"/>
      <c r="AA166" s="30"/>
      <c r="AB166" s="30"/>
      <c r="AC166" s="30"/>
      <c r="AD166" s="30"/>
    </row>
    <row r="167" spans="1:50" x14ac:dyDescent="0.25">
      <c r="R167" s="30"/>
      <c r="S167" s="30"/>
      <c r="T167" s="30"/>
      <c r="U167" s="30"/>
      <c r="V167" s="30"/>
      <c r="W167" s="30"/>
      <c r="X167" s="30"/>
      <c r="Y167" s="30"/>
      <c r="Z167" s="30"/>
      <c r="AA167" s="30"/>
      <c r="AB167" s="30"/>
      <c r="AC167" s="30"/>
      <c r="AD167" s="30"/>
    </row>
    <row r="168" spans="1:50" x14ac:dyDescent="0.25">
      <c r="R168" s="30"/>
      <c r="S168" s="30"/>
      <c r="T168" s="30"/>
      <c r="U168" s="30"/>
      <c r="V168" s="30"/>
      <c r="W168" s="30"/>
      <c r="X168" s="30"/>
      <c r="Y168" s="30"/>
      <c r="Z168" s="30"/>
      <c r="AA168" s="30"/>
      <c r="AB168" s="30"/>
      <c r="AC168" s="30"/>
      <c r="AD168" s="30"/>
    </row>
    <row r="169" spans="1:50" x14ac:dyDescent="0.25">
      <c r="R169" s="30"/>
      <c r="S169" s="30"/>
      <c r="T169" s="30"/>
      <c r="U169" s="30"/>
      <c r="V169" s="30"/>
      <c r="W169" s="30"/>
      <c r="X169" s="30"/>
      <c r="Y169" s="30"/>
      <c r="Z169" s="30"/>
      <c r="AA169" s="30"/>
      <c r="AB169" s="30"/>
      <c r="AC169" s="30"/>
      <c r="AD169" s="30"/>
    </row>
    <row r="170" spans="1:50" x14ac:dyDescent="0.25">
      <c r="R170" s="30"/>
      <c r="S170" s="30"/>
      <c r="T170" s="30"/>
      <c r="U170" s="30"/>
      <c r="V170" s="30"/>
      <c r="W170" s="30"/>
      <c r="X170" s="30"/>
      <c r="Y170" s="30"/>
      <c r="Z170" s="30"/>
      <c r="AA170" s="30"/>
      <c r="AB170" s="30"/>
      <c r="AC170" s="30"/>
      <c r="AD170" s="30"/>
    </row>
    <row r="171" spans="1:50" x14ac:dyDescent="0.25">
      <c r="R171" s="30"/>
      <c r="S171" s="30"/>
      <c r="T171" s="30"/>
      <c r="U171" s="30"/>
      <c r="V171" s="30"/>
      <c r="W171" s="30"/>
      <c r="X171" s="30"/>
      <c r="Y171" s="30"/>
      <c r="Z171" s="30"/>
      <c r="AA171" s="30"/>
      <c r="AB171" s="30"/>
      <c r="AC171" s="30"/>
      <c r="AD171" s="30"/>
    </row>
    <row r="172" spans="1:50" x14ac:dyDescent="0.25">
      <c r="R172" s="30"/>
      <c r="S172" s="30"/>
      <c r="T172" s="30"/>
      <c r="U172" s="30"/>
      <c r="V172" s="30"/>
      <c r="W172" s="30"/>
      <c r="X172" s="30"/>
      <c r="Y172" s="30"/>
      <c r="Z172" s="30"/>
      <c r="AA172" s="30"/>
      <c r="AB172" s="30"/>
      <c r="AC172" s="30"/>
      <c r="AD172" s="30"/>
    </row>
    <row r="173" spans="1:50" x14ac:dyDescent="0.25">
      <c r="R173" s="30"/>
      <c r="S173" s="30"/>
      <c r="T173" s="30"/>
      <c r="U173" s="30"/>
      <c r="V173" s="30"/>
      <c r="W173" s="30"/>
      <c r="X173" s="30"/>
      <c r="Y173" s="30"/>
      <c r="Z173" s="30"/>
      <c r="AA173" s="30"/>
      <c r="AB173" s="30"/>
      <c r="AC173" s="30"/>
      <c r="AD173" s="30"/>
    </row>
    <row r="174" spans="1:50" x14ac:dyDescent="0.25">
      <c r="R174" s="30"/>
      <c r="S174" s="30"/>
      <c r="T174" s="30"/>
      <c r="U174" s="30"/>
      <c r="V174" s="30"/>
      <c r="W174" s="30"/>
      <c r="X174" s="30"/>
      <c r="Y174" s="30"/>
      <c r="Z174" s="30"/>
      <c r="AA174" s="30"/>
      <c r="AB174" s="30"/>
      <c r="AC174" s="30"/>
      <c r="AD174" s="30"/>
    </row>
    <row r="175" spans="1:50" x14ac:dyDescent="0.25">
      <c r="R175" s="30"/>
      <c r="S175" s="30"/>
      <c r="T175" s="30"/>
      <c r="U175" s="30"/>
      <c r="V175" s="30"/>
      <c r="W175" s="30"/>
      <c r="X175" s="30"/>
      <c r="Y175" s="30"/>
      <c r="Z175" s="30"/>
      <c r="AA175" s="30"/>
      <c r="AB175" s="30"/>
      <c r="AC175" s="30"/>
      <c r="AD175" s="30"/>
    </row>
    <row r="176" spans="1:50" x14ac:dyDescent="0.25">
      <c r="R176" s="30"/>
      <c r="S176" s="30"/>
      <c r="T176" s="30"/>
      <c r="U176" s="30"/>
      <c r="V176" s="30"/>
      <c r="W176" s="30"/>
      <c r="X176" s="30"/>
      <c r="Y176" s="30"/>
      <c r="Z176" s="30"/>
      <c r="AA176" s="30"/>
      <c r="AB176" s="30"/>
      <c r="AC176" s="30"/>
      <c r="AD176" s="30"/>
    </row>
    <row r="177" spans="18:30" x14ac:dyDescent="0.25">
      <c r="R177" s="30"/>
      <c r="S177" s="30"/>
      <c r="T177" s="30"/>
      <c r="U177" s="30"/>
      <c r="V177" s="30"/>
      <c r="W177" s="30"/>
      <c r="X177" s="30"/>
      <c r="Y177" s="30"/>
      <c r="Z177" s="30"/>
      <c r="AA177" s="30"/>
      <c r="AB177" s="30"/>
      <c r="AC177" s="30"/>
      <c r="AD177" s="30"/>
    </row>
    <row r="178" spans="18:30" x14ac:dyDescent="0.25">
      <c r="R178" s="30"/>
      <c r="S178" s="30"/>
      <c r="T178" s="30"/>
      <c r="U178" s="30"/>
      <c r="V178" s="30"/>
      <c r="W178" s="30"/>
      <c r="X178" s="30"/>
      <c r="Y178" s="30"/>
      <c r="Z178" s="30"/>
      <c r="AA178" s="30"/>
      <c r="AB178" s="30"/>
      <c r="AC178" s="30"/>
      <c r="AD178" s="30"/>
    </row>
    <row r="179" spans="18:30" x14ac:dyDescent="0.25">
      <c r="R179" s="30"/>
      <c r="S179" s="30"/>
      <c r="T179" s="30"/>
      <c r="U179" s="30"/>
      <c r="V179" s="30"/>
      <c r="W179" s="30"/>
      <c r="X179" s="30"/>
      <c r="Y179" s="30"/>
      <c r="Z179" s="30"/>
      <c r="AA179" s="30"/>
      <c r="AB179" s="30"/>
      <c r="AC179" s="30"/>
      <c r="AD179" s="30"/>
    </row>
    <row r="180" spans="18:30" x14ac:dyDescent="0.25">
      <c r="R180" s="30"/>
      <c r="S180" s="30"/>
      <c r="T180" s="30"/>
      <c r="U180" s="30"/>
      <c r="V180" s="30"/>
      <c r="W180" s="30"/>
      <c r="X180" s="30"/>
      <c r="Y180" s="30"/>
      <c r="Z180" s="30"/>
      <c r="AA180" s="30"/>
      <c r="AB180" s="30"/>
      <c r="AC180" s="30"/>
      <c r="AD180" s="30"/>
    </row>
    <row r="181" spans="18:30" x14ac:dyDescent="0.25">
      <c r="R181" s="30"/>
      <c r="S181" s="30"/>
      <c r="T181" s="30"/>
      <c r="U181" s="30"/>
      <c r="V181" s="30"/>
      <c r="W181" s="30"/>
      <c r="X181" s="30"/>
      <c r="Y181" s="30"/>
      <c r="Z181" s="30"/>
      <c r="AA181" s="30"/>
      <c r="AB181" s="30"/>
      <c r="AC181" s="30"/>
      <c r="AD181" s="30"/>
    </row>
    <row r="182" spans="18:30" x14ac:dyDescent="0.25">
      <c r="R182" s="30"/>
      <c r="S182" s="30"/>
      <c r="T182" s="30"/>
      <c r="U182" s="30"/>
      <c r="V182" s="30"/>
      <c r="W182" s="30"/>
      <c r="X182" s="30"/>
      <c r="Y182" s="30"/>
      <c r="Z182" s="30"/>
      <c r="AA182" s="30"/>
      <c r="AB182" s="30"/>
      <c r="AC182" s="30"/>
      <c r="AD182" s="30"/>
    </row>
    <row r="183" spans="18:30" x14ac:dyDescent="0.25">
      <c r="R183" s="30"/>
      <c r="S183" s="30"/>
      <c r="T183" s="30"/>
      <c r="U183" s="30"/>
      <c r="V183" s="30"/>
      <c r="W183" s="30"/>
      <c r="X183" s="30"/>
      <c r="Y183" s="30"/>
      <c r="Z183" s="30"/>
      <c r="AA183" s="30"/>
      <c r="AB183" s="30"/>
      <c r="AC183" s="30"/>
      <c r="AD183" s="30"/>
    </row>
    <row r="184" spans="18:30" x14ac:dyDescent="0.25">
      <c r="R184" s="30"/>
      <c r="S184" s="30"/>
      <c r="T184" s="30"/>
      <c r="U184" s="30"/>
      <c r="V184" s="30"/>
      <c r="W184" s="30"/>
      <c r="X184" s="30"/>
      <c r="Y184" s="30"/>
      <c r="Z184" s="30"/>
      <c r="AA184" s="30"/>
      <c r="AB184" s="30"/>
      <c r="AC184" s="30"/>
      <c r="AD184" s="30"/>
    </row>
    <row r="185" spans="18:30" x14ac:dyDescent="0.25">
      <c r="R185" s="30"/>
      <c r="S185" s="30"/>
      <c r="T185" s="30"/>
      <c r="U185" s="30"/>
      <c r="V185" s="30"/>
      <c r="W185" s="30"/>
      <c r="X185" s="30"/>
      <c r="Y185" s="30"/>
      <c r="Z185" s="30"/>
      <c r="AA185" s="30"/>
      <c r="AB185" s="30"/>
      <c r="AC185" s="30"/>
      <c r="AD185" s="30"/>
    </row>
    <row r="186" spans="18:30" x14ac:dyDescent="0.25">
      <c r="R186" s="30"/>
      <c r="S186" s="30"/>
      <c r="T186" s="30"/>
      <c r="U186" s="30"/>
      <c r="V186" s="30"/>
      <c r="W186" s="30"/>
      <c r="X186" s="30"/>
      <c r="Y186" s="30"/>
      <c r="Z186" s="30"/>
      <c r="AA186" s="30"/>
      <c r="AB186" s="30"/>
      <c r="AC186" s="30"/>
      <c r="AD186" s="30"/>
    </row>
    <row r="187" spans="18:30" x14ac:dyDescent="0.25">
      <c r="R187" s="30"/>
      <c r="S187" s="30"/>
      <c r="T187" s="30"/>
      <c r="U187" s="30"/>
      <c r="V187" s="30"/>
      <c r="W187" s="30"/>
      <c r="X187" s="30"/>
      <c r="Y187" s="30"/>
      <c r="Z187" s="30"/>
      <c r="AA187" s="30"/>
      <c r="AB187" s="30"/>
      <c r="AC187" s="30"/>
      <c r="AD187" s="30"/>
    </row>
    <row r="188" spans="18:30" x14ac:dyDescent="0.25">
      <c r="R188" s="30"/>
      <c r="S188" s="30"/>
      <c r="T188" s="30"/>
      <c r="U188" s="30"/>
      <c r="V188" s="30"/>
      <c r="W188" s="30"/>
      <c r="X188" s="30"/>
      <c r="Y188" s="30"/>
      <c r="Z188" s="30"/>
      <c r="AA188" s="30"/>
      <c r="AB188" s="30"/>
      <c r="AC188" s="30"/>
      <c r="AD188" s="30"/>
    </row>
    <row r="189" spans="18:30" x14ac:dyDescent="0.25">
      <c r="R189" s="30"/>
      <c r="S189" s="30"/>
      <c r="T189" s="30"/>
      <c r="U189" s="30"/>
      <c r="V189" s="30"/>
      <c r="W189" s="30"/>
      <c r="X189" s="30"/>
      <c r="Y189" s="30"/>
      <c r="Z189" s="30"/>
      <c r="AA189" s="30"/>
      <c r="AB189" s="30"/>
      <c r="AC189" s="30"/>
      <c r="AD189" s="30"/>
    </row>
    <row r="190" spans="18:30" x14ac:dyDescent="0.25">
      <c r="R190" s="30"/>
      <c r="S190" s="30"/>
      <c r="T190" s="30"/>
      <c r="U190" s="30"/>
      <c r="V190" s="30"/>
      <c r="W190" s="30"/>
      <c r="X190" s="30"/>
      <c r="Y190" s="30"/>
      <c r="Z190" s="30"/>
      <c r="AA190" s="30"/>
      <c r="AB190" s="30"/>
      <c r="AC190" s="30"/>
      <c r="AD190" s="30"/>
    </row>
    <row r="191" spans="18:30" x14ac:dyDescent="0.25">
      <c r="R191" s="30"/>
      <c r="S191" s="30"/>
      <c r="T191" s="30"/>
      <c r="U191" s="30"/>
      <c r="V191" s="30"/>
      <c r="W191" s="30"/>
      <c r="X191" s="30"/>
      <c r="Y191" s="30"/>
      <c r="Z191" s="30"/>
      <c r="AA191" s="30"/>
      <c r="AB191" s="30"/>
      <c r="AC191" s="30"/>
      <c r="AD191" s="30"/>
    </row>
    <row r="192" spans="18:30" x14ac:dyDescent="0.25">
      <c r="R192" s="30"/>
      <c r="S192" s="30"/>
      <c r="T192" s="30"/>
      <c r="U192" s="30"/>
      <c r="V192" s="30"/>
      <c r="W192" s="30"/>
      <c r="X192" s="30"/>
      <c r="Y192" s="30"/>
      <c r="Z192" s="30"/>
      <c r="AA192" s="30"/>
      <c r="AB192" s="30"/>
      <c r="AC192" s="30"/>
      <c r="AD192" s="30"/>
    </row>
    <row r="193" spans="18:30" x14ac:dyDescent="0.25">
      <c r="R193" s="30"/>
      <c r="S193" s="30"/>
      <c r="T193" s="30"/>
      <c r="U193" s="30"/>
      <c r="V193" s="30"/>
      <c r="W193" s="30"/>
      <c r="X193" s="30"/>
      <c r="Y193" s="30"/>
      <c r="Z193" s="30"/>
      <c r="AA193" s="30"/>
      <c r="AB193" s="30"/>
      <c r="AC193" s="30"/>
      <c r="AD193" s="30"/>
    </row>
    <row r="194" spans="18:30" x14ac:dyDescent="0.25">
      <c r="R194" s="30"/>
      <c r="S194" s="30"/>
      <c r="T194" s="30"/>
      <c r="U194" s="30"/>
      <c r="V194" s="30"/>
      <c r="W194" s="30"/>
      <c r="X194" s="30"/>
      <c r="Y194" s="30"/>
      <c r="Z194" s="30"/>
      <c r="AA194" s="30"/>
      <c r="AB194" s="30"/>
      <c r="AC194" s="30"/>
      <c r="AD194" s="30"/>
    </row>
    <row r="195" spans="18:30" x14ac:dyDescent="0.25">
      <c r="R195" s="30"/>
      <c r="S195" s="30"/>
      <c r="T195" s="30"/>
      <c r="U195" s="30"/>
      <c r="V195" s="30"/>
      <c r="W195" s="30"/>
      <c r="X195" s="30"/>
      <c r="Y195" s="30"/>
      <c r="Z195" s="30"/>
      <c r="AA195" s="30"/>
      <c r="AB195" s="30"/>
      <c r="AC195" s="30"/>
      <c r="AD195" s="30"/>
    </row>
    <row r="196" spans="18:30" x14ac:dyDescent="0.25">
      <c r="R196" s="30"/>
      <c r="S196" s="30"/>
      <c r="T196" s="30"/>
      <c r="U196" s="30"/>
      <c r="V196" s="30"/>
      <c r="W196" s="30"/>
      <c r="X196" s="30"/>
      <c r="Y196" s="30"/>
      <c r="Z196" s="30"/>
      <c r="AA196" s="30"/>
      <c r="AB196" s="30"/>
      <c r="AC196" s="30"/>
      <c r="AD196" s="30"/>
    </row>
    <row r="197" spans="18:30" x14ac:dyDescent="0.25">
      <c r="R197" s="30"/>
      <c r="S197" s="30"/>
      <c r="T197" s="30"/>
      <c r="U197" s="30"/>
      <c r="V197" s="30"/>
      <c r="W197" s="30"/>
      <c r="X197" s="30"/>
      <c r="Y197" s="30"/>
      <c r="Z197" s="30"/>
      <c r="AA197" s="30"/>
      <c r="AB197" s="30"/>
      <c r="AC197" s="30"/>
      <c r="AD197" s="30"/>
    </row>
    <row r="198" spans="18:30" x14ac:dyDescent="0.25">
      <c r="R198" s="30"/>
      <c r="S198" s="30"/>
      <c r="T198" s="30"/>
      <c r="U198" s="30"/>
      <c r="V198" s="30"/>
      <c r="W198" s="30"/>
      <c r="X198" s="30"/>
      <c r="Y198" s="30"/>
      <c r="Z198" s="30"/>
      <c r="AA198" s="30"/>
      <c r="AB198" s="30"/>
      <c r="AC198" s="30"/>
      <c r="AD198" s="30"/>
    </row>
    <row r="199" spans="18:30" x14ac:dyDescent="0.25">
      <c r="R199" s="30"/>
      <c r="S199" s="30"/>
      <c r="T199" s="30"/>
      <c r="U199" s="30"/>
      <c r="V199" s="30"/>
      <c r="W199" s="30"/>
      <c r="X199" s="30"/>
      <c r="Y199" s="30"/>
      <c r="Z199" s="30"/>
      <c r="AA199" s="30"/>
      <c r="AB199" s="30"/>
      <c r="AC199" s="30"/>
      <c r="AD199" s="30"/>
    </row>
    <row r="200" spans="18:30" x14ac:dyDescent="0.25">
      <c r="R200" s="30"/>
      <c r="S200" s="30"/>
      <c r="T200" s="30"/>
      <c r="U200" s="30"/>
      <c r="V200" s="30"/>
      <c r="W200" s="30"/>
      <c r="X200" s="30"/>
      <c r="Y200" s="30"/>
      <c r="Z200" s="30"/>
      <c r="AA200" s="30"/>
      <c r="AB200" s="30"/>
      <c r="AC200" s="30"/>
      <c r="AD200" s="30"/>
    </row>
    <row r="201" spans="18:30" x14ac:dyDescent="0.25">
      <c r="R201" s="30"/>
      <c r="S201" s="30"/>
      <c r="T201" s="30"/>
      <c r="U201" s="30"/>
      <c r="V201" s="30"/>
      <c r="W201" s="30"/>
      <c r="X201" s="30"/>
      <c r="Y201" s="30"/>
      <c r="Z201" s="30"/>
      <c r="AA201" s="30"/>
      <c r="AB201" s="30"/>
      <c r="AC201" s="30"/>
      <c r="AD201" s="30"/>
    </row>
    <row r="202" spans="18:30" x14ac:dyDescent="0.25">
      <c r="R202" s="30"/>
      <c r="S202" s="30"/>
      <c r="T202" s="30"/>
      <c r="U202" s="30"/>
      <c r="V202" s="30"/>
      <c r="W202" s="30"/>
      <c r="X202" s="30"/>
      <c r="Y202" s="30"/>
      <c r="Z202" s="30"/>
      <c r="AA202" s="30"/>
      <c r="AB202" s="30"/>
      <c r="AC202" s="30"/>
      <c r="AD202" s="30"/>
    </row>
    <row r="203" spans="18:30" x14ac:dyDescent="0.25">
      <c r="R203" s="30"/>
      <c r="S203" s="30"/>
      <c r="T203" s="30"/>
      <c r="U203" s="30"/>
      <c r="V203" s="30"/>
      <c r="W203" s="30"/>
      <c r="X203" s="30"/>
      <c r="Y203" s="30"/>
      <c r="Z203" s="30"/>
      <c r="AA203" s="30"/>
      <c r="AB203" s="30"/>
      <c r="AC203" s="30"/>
      <c r="AD203" s="30"/>
    </row>
    <row r="204" spans="18:30" x14ac:dyDescent="0.25">
      <c r="R204" s="30"/>
      <c r="S204" s="30"/>
      <c r="T204" s="30"/>
      <c r="U204" s="30"/>
      <c r="V204" s="30"/>
      <c r="W204" s="30"/>
      <c r="X204" s="30"/>
      <c r="Y204" s="30"/>
      <c r="Z204" s="30"/>
      <c r="AA204" s="30"/>
      <c r="AB204" s="30"/>
      <c r="AC204" s="30"/>
      <c r="AD204" s="30"/>
    </row>
    <row r="205" spans="18:30" x14ac:dyDescent="0.25">
      <c r="R205" s="30"/>
      <c r="S205" s="30"/>
      <c r="T205" s="30"/>
      <c r="U205" s="30"/>
      <c r="V205" s="30"/>
      <c r="W205" s="30"/>
      <c r="X205" s="30"/>
      <c r="Y205" s="30"/>
      <c r="Z205" s="30"/>
      <c r="AA205" s="30"/>
      <c r="AB205" s="30"/>
      <c r="AC205" s="30"/>
      <c r="AD205" s="30"/>
    </row>
    <row r="206" spans="18:30" x14ac:dyDescent="0.25">
      <c r="R206" s="30"/>
      <c r="S206" s="30"/>
      <c r="T206" s="30"/>
      <c r="U206" s="30"/>
      <c r="V206" s="30"/>
      <c r="W206" s="30"/>
      <c r="X206" s="30"/>
      <c r="Y206" s="30"/>
      <c r="Z206" s="30"/>
      <c r="AA206" s="30"/>
      <c r="AB206" s="30"/>
      <c r="AC206" s="30"/>
      <c r="AD206" s="30"/>
    </row>
    <row r="207" spans="18:30" x14ac:dyDescent="0.25">
      <c r="R207" s="30"/>
      <c r="S207" s="30"/>
      <c r="T207" s="30"/>
      <c r="U207" s="30"/>
      <c r="V207" s="30"/>
      <c r="W207" s="30"/>
      <c r="X207" s="30"/>
      <c r="Y207" s="30"/>
      <c r="Z207" s="30"/>
      <c r="AA207" s="30"/>
      <c r="AB207" s="30"/>
      <c r="AC207" s="30"/>
      <c r="AD207" s="30"/>
    </row>
    <row r="208" spans="18:30" x14ac:dyDescent="0.25">
      <c r="R208" s="30"/>
      <c r="S208" s="30"/>
      <c r="T208" s="30"/>
      <c r="U208" s="30"/>
      <c r="V208" s="30"/>
      <c r="W208" s="30"/>
      <c r="X208" s="30"/>
      <c r="Y208" s="30"/>
      <c r="Z208" s="30"/>
      <c r="AA208" s="30"/>
      <c r="AB208" s="30"/>
      <c r="AC208" s="30"/>
      <c r="AD208" s="30"/>
    </row>
    <row r="209" spans="18:30" x14ac:dyDescent="0.25">
      <c r="R209" s="30"/>
      <c r="S209" s="30"/>
      <c r="T209" s="30"/>
      <c r="U209" s="30"/>
      <c r="V209" s="30"/>
      <c r="W209" s="30"/>
      <c r="X209" s="30"/>
      <c r="Y209" s="30"/>
      <c r="Z209" s="30"/>
      <c r="AA209" s="30"/>
      <c r="AB209" s="30"/>
      <c r="AC209" s="30"/>
      <c r="AD209" s="30"/>
    </row>
    <row r="210" spans="18:30" x14ac:dyDescent="0.25">
      <c r="R210" s="30"/>
      <c r="S210" s="30"/>
      <c r="T210" s="30"/>
      <c r="U210" s="30"/>
      <c r="V210" s="30"/>
      <c r="W210" s="30"/>
      <c r="X210" s="30"/>
      <c r="Y210" s="30"/>
      <c r="Z210" s="30"/>
      <c r="AA210" s="30"/>
      <c r="AB210" s="30"/>
      <c r="AC210" s="30"/>
      <c r="AD210" s="30"/>
    </row>
    <row r="211" spans="18:30" x14ac:dyDescent="0.25">
      <c r="R211" s="30"/>
      <c r="S211" s="30"/>
      <c r="T211" s="30"/>
      <c r="U211" s="30"/>
      <c r="V211" s="30"/>
      <c r="W211" s="30"/>
      <c r="X211" s="30"/>
      <c r="Y211" s="30"/>
      <c r="Z211" s="30"/>
      <c r="AA211" s="30"/>
      <c r="AB211" s="30"/>
      <c r="AC211" s="30"/>
      <c r="AD211" s="30"/>
    </row>
    <row r="212" spans="18:30" x14ac:dyDescent="0.25">
      <c r="R212" s="30"/>
      <c r="S212" s="30"/>
      <c r="T212" s="30"/>
      <c r="U212" s="30"/>
      <c r="V212" s="30"/>
      <c r="W212" s="30"/>
      <c r="X212" s="30"/>
      <c r="Y212" s="30"/>
      <c r="Z212" s="30"/>
      <c r="AA212" s="30"/>
      <c r="AB212" s="30"/>
      <c r="AC212" s="30"/>
      <c r="AD212" s="30"/>
    </row>
    <row r="213" spans="18:30" x14ac:dyDescent="0.25">
      <c r="R213" s="30"/>
      <c r="S213" s="30"/>
      <c r="T213" s="30"/>
      <c r="U213" s="30"/>
      <c r="V213" s="30"/>
      <c r="W213" s="30"/>
      <c r="X213" s="30"/>
      <c r="Y213" s="30"/>
      <c r="Z213" s="30"/>
      <c r="AA213" s="30"/>
      <c r="AB213" s="30"/>
      <c r="AC213" s="30"/>
      <c r="AD213" s="30"/>
    </row>
    <row r="214" spans="18:30" x14ac:dyDescent="0.25">
      <c r="R214" s="30"/>
      <c r="S214" s="30"/>
      <c r="T214" s="30"/>
      <c r="U214" s="30"/>
      <c r="V214" s="30"/>
      <c r="W214" s="30"/>
      <c r="X214" s="30"/>
      <c r="Y214" s="30"/>
      <c r="Z214" s="30"/>
      <c r="AA214" s="30"/>
      <c r="AB214" s="30"/>
      <c r="AC214" s="30"/>
      <c r="AD214" s="30"/>
    </row>
    <row r="215" spans="18:30" x14ac:dyDescent="0.25">
      <c r="R215" s="30"/>
      <c r="S215" s="30"/>
      <c r="T215" s="30"/>
      <c r="U215" s="30"/>
      <c r="V215" s="30"/>
      <c r="W215" s="30"/>
      <c r="X215" s="30"/>
      <c r="Y215" s="30"/>
      <c r="Z215" s="30"/>
      <c r="AA215" s="30"/>
      <c r="AB215" s="30"/>
      <c r="AC215" s="30"/>
      <c r="AD215" s="30"/>
    </row>
    <row r="216" spans="18:30" x14ac:dyDescent="0.25">
      <c r="R216" s="30"/>
      <c r="S216" s="30"/>
      <c r="T216" s="30"/>
      <c r="U216" s="30"/>
      <c r="V216" s="30"/>
      <c r="W216" s="30"/>
      <c r="X216" s="30"/>
      <c r="Y216" s="30"/>
      <c r="Z216" s="30"/>
      <c r="AA216" s="30"/>
      <c r="AB216" s="30"/>
      <c r="AC216" s="30"/>
      <c r="AD216" s="30"/>
    </row>
    <row r="217" spans="18:30" x14ac:dyDescent="0.25">
      <c r="R217" s="30"/>
      <c r="S217" s="30"/>
      <c r="T217" s="30"/>
      <c r="U217" s="30"/>
      <c r="V217" s="30"/>
      <c r="W217" s="30"/>
      <c r="X217" s="30"/>
      <c r="Y217" s="30"/>
      <c r="Z217" s="30"/>
      <c r="AA217" s="30"/>
      <c r="AB217" s="30"/>
      <c r="AC217" s="30"/>
      <c r="AD217" s="30"/>
    </row>
    <row r="218" spans="18:30" x14ac:dyDescent="0.25">
      <c r="R218" s="30"/>
      <c r="S218" s="30"/>
      <c r="T218" s="30"/>
      <c r="U218" s="30"/>
      <c r="V218" s="30"/>
      <c r="W218" s="30"/>
      <c r="X218" s="30"/>
      <c r="Y218" s="30"/>
      <c r="Z218" s="30"/>
      <c r="AA218" s="30"/>
      <c r="AB218" s="30"/>
      <c r="AC218" s="30"/>
      <c r="AD218" s="30"/>
    </row>
    <row r="219" spans="18:30" x14ac:dyDescent="0.25">
      <c r="R219" s="30"/>
      <c r="S219" s="30"/>
      <c r="T219" s="30"/>
      <c r="U219" s="30"/>
      <c r="V219" s="30"/>
      <c r="W219" s="30"/>
      <c r="X219" s="30"/>
      <c r="Y219" s="30"/>
      <c r="Z219" s="30"/>
      <c r="AA219" s="30"/>
      <c r="AB219" s="30"/>
      <c r="AC219" s="30"/>
      <c r="AD219" s="30"/>
    </row>
    <row r="220" spans="18:30" x14ac:dyDescent="0.25">
      <c r="R220" s="30"/>
      <c r="S220" s="30"/>
      <c r="T220" s="30"/>
      <c r="U220" s="30"/>
      <c r="V220" s="30"/>
      <c r="W220" s="30"/>
      <c r="X220" s="30"/>
      <c r="Y220" s="30"/>
      <c r="Z220" s="30"/>
      <c r="AA220" s="30"/>
      <c r="AB220" s="30"/>
      <c r="AC220" s="30"/>
      <c r="AD220" s="30"/>
    </row>
    <row r="221" spans="18:30" x14ac:dyDescent="0.25">
      <c r="R221" s="30"/>
      <c r="S221" s="30"/>
      <c r="T221" s="30"/>
      <c r="U221" s="30"/>
      <c r="V221" s="30"/>
      <c r="W221" s="30"/>
      <c r="X221" s="30"/>
      <c r="Y221" s="30"/>
      <c r="Z221" s="30"/>
      <c r="AA221" s="30"/>
      <c r="AB221" s="30"/>
      <c r="AC221" s="30"/>
      <c r="AD221" s="30"/>
    </row>
    <row r="222" spans="18:30" x14ac:dyDescent="0.25">
      <c r="R222" s="30"/>
      <c r="S222" s="30"/>
      <c r="T222" s="30"/>
      <c r="U222" s="30"/>
      <c r="V222" s="30"/>
      <c r="W222" s="30"/>
      <c r="X222" s="30"/>
      <c r="Y222" s="30"/>
      <c r="Z222" s="30"/>
      <c r="AA222" s="30"/>
      <c r="AB222" s="30"/>
      <c r="AC222" s="30"/>
      <c r="AD222" s="30"/>
    </row>
    <row r="223" spans="18:30" x14ac:dyDescent="0.25">
      <c r="R223" s="30"/>
      <c r="S223" s="30"/>
      <c r="T223" s="30"/>
      <c r="U223" s="30"/>
      <c r="V223" s="30"/>
      <c r="W223" s="30"/>
      <c r="X223" s="30"/>
      <c r="Y223" s="30"/>
      <c r="Z223" s="30"/>
      <c r="AA223" s="30"/>
      <c r="AB223" s="30"/>
      <c r="AC223" s="30"/>
      <c r="AD223" s="30"/>
    </row>
    <row r="224" spans="18:30" x14ac:dyDescent="0.25">
      <c r="R224" s="30"/>
      <c r="S224" s="30"/>
      <c r="T224" s="30"/>
      <c r="U224" s="30"/>
      <c r="V224" s="30"/>
      <c r="W224" s="30"/>
      <c r="X224" s="30"/>
      <c r="Y224" s="30"/>
      <c r="Z224" s="30"/>
      <c r="AA224" s="30"/>
      <c r="AB224" s="30"/>
      <c r="AC224" s="30"/>
      <c r="AD224" s="30"/>
    </row>
    <row r="225" spans="18:30" x14ac:dyDescent="0.25">
      <c r="R225" s="30"/>
      <c r="S225" s="30"/>
      <c r="T225" s="30"/>
      <c r="U225" s="30"/>
      <c r="V225" s="30"/>
      <c r="W225" s="30"/>
      <c r="X225" s="30"/>
      <c r="Y225" s="30"/>
      <c r="Z225" s="30"/>
      <c r="AA225" s="30"/>
      <c r="AB225" s="30"/>
      <c r="AC225" s="30"/>
      <c r="AD225" s="30"/>
    </row>
    <row r="226" spans="18:30" x14ac:dyDescent="0.25">
      <c r="R226" s="30"/>
      <c r="S226" s="30"/>
      <c r="T226" s="30"/>
      <c r="U226" s="30"/>
      <c r="V226" s="30"/>
      <c r="W226" s="30"/>
      <c r="X226" s="30"/>
      <c r="Y226" s="30"/>
      <c r="Z226" s="30"/>
      <c r="AA226" s="30"/>
      <c r="AB226" s="30"/>
      <c r="AC226" s="30"/>
      <c r="AD226" s="30"/>
    </row>
    <row r="227" spans="18:30" x14ac:dyDescent="0.25">
      <c r="R227" s="30"/>
      <c r="S227" s="30"/>
      <c r="T227" s="30"/>
      <c r="U227" s="30"/>
      <c r="V227" s="30"/>
      <c r="W227" s="30"/>
      <c r="X227" s="30"/>
      <c r="Y227" s="30"/>
      <c r="Z227" s="30"/>
      <c r="AA227" s="30"/>
      <c r="AB227" s="30"/>
      <c r="AC227" s="30"/>
      <c r="AD227" s="30"/>
    </row>
    <row r="228" spans="18:30" x14ac:dyDescent="0.25">
      <c r="R228" s="30"/>
      <c r="S228" s="30"/>
      <c r="T228" s="30"/>
      <c r="U228" s="30"/>
      <c r="V228" s="30"/>
      <c r="W228" s="30"/>
      <c r="X228" s="30"/>
      <c r="Y228" s="30"/>
      <c r="Z228" s="30"/>
      <c r="AA228" s="30"/>
      <c r="AB228" s="30"/>
      <c r="AC228" s="30"/>
      <c r="AD228" s="30"/>
    </row>
    <row r="229" spans="18:30" x14ac:dyDescent="0.25">
      <c r="R229" s="30"/>
      <c r="S229" s="30"/>
      <c r="T229" s="30"/>
      <c r="U229" s="30"/>
      <c r="V229" s="30"/>
      <c r="W229" s="30"/>
      <c r="X229" s="30"/>
      <c r="Y229" s="30"/>
      <c r="Z229" s="30"/>
      <c r="AA229" s="30"/>
      <c r="AB229" s="30"/>
      <c r="AC229" s="30"/>
      <c r="AD229" s="30"/>
    </row>
    <row r="230" spans="18:30" x14ac:dyDescent="0.25">
      <c r="R230" s="30"/>
      <c r="S230" s="30"/>
      <c r="T230" s="30"/>
      <c r="U230" s="30"/>
      <c r="V230" s="30"/>
      <c r="W230" s="30"/>
      <c r="X230" s="30"/>
      <c r="Y230" s="30"/>
      <c r="Z230" s="30"/>
      <c r="AA230" s="30"/>
      <c r="AB230" s="30"/>
      <c r="AC230" s="30"/>
      <c r="AD230" s="30"/>
    </row>
    <row r="231" spans="18:30" x14ac:dyDescent="0.25">
      <c r="R231" s="30"/>
      <c r="S231" s="30"/>
      <c r="T231" s="30"/>
      <c r="U231" s="30"/>
      <c r="V231" s="30"/>
      <c r="W231" s="30"/>
      <c r="X231" s="30"/>
      <c r="Y231" s="30"/>
      <c r="Z231" s="30"/>
      <c r="AA231" s="30"/>
      <c r="AB231" s="30"/>
      <c r="AC231" s="30"/>
      <c r="AD231" s="30"/>
    </row>
    <row r="232" spans="18:30" x14ac:dyDescent="0.25">
      <c r="R232" s="30"/>
      <c r="S232" s="30"/>
      <c r="T232" s="30"/>
      <c r="U232" s="30"/>
      <c r="V232" s="30"/>
      <c r="W232" s="30"/>
      <c r="X232" s="30"/>
      <c r="Y232" s="30"/>
      <c r="Z232" s="30"/>
      <c r="AA232" s="30"/>
      <c r="AB232" s="30"/>
      <c r="AC232" s="30"/>
      <c r="AD232" s="30"/>
    </row>
    <row r="233" spans="18:30" x14ac:dyDescent="0.25">
      <c r="R233" s="30"/>
      <c r="S233" s="30"/>
      <c r="T233" s="30"/>
      <c r="U233" s="30"/>
      <c r="V233" s="30"/>
      <c r="W233" s="30"/>
      <c r="X233" s="30"/>
      <c r="Y233" s="30"/>
      <c r="Z233" s="30"/>
      <c r="AA233" s="30"/>
      <c r="AB233" s="30"/>
      <c r="AC233" s="30"/>
      <c r="AD233" s="30"/>
    </row>
    <row r="234" spans="18:30" x14ac:dyDescent="0.25">
      <c r="R234" s="30"/>
      <c r="S234" s="30"/>
      <c r="T234" s="30"/>
      <c r="U234" s="30"/>
      <c r="V234" s="30"/>
      <c r="W234" s="30"/>
      <c r="X234" s="30"/>
      <c r="Y234" s="30"/>
      <c r="Z234" s="30"/>
      <c r="AA234" s="30"/>
      <c r="AB234" s="30"/>
      <c r="AC234" s="30"/>
      <c r="AD234" s="30"/>
    </row>
    <row r="235" spans="18:30" x14ac:dyDescent="0.25">
      <c r="R235" s="30"/>
      <c r="S235" s="30"/>
      <c r="T235" s="30"/>
      <c r="U235" s="30"/>
      <c r="V235" s="30"/>
      <c r="W235" s="30"/>
      <c r="X235" s="30"/>
      <c r="Y235" s="30"/>
      <c r="Z235" s="30"/>
      <c r="AA235" s="30"/>
      <c r="AB235" s="30"/>
      <c r="AC235" s="30"/>
      <c r="AD235" s="30"/>
    </row>
    <row r="236" spans="18:30" x14ac:dyDescent="0.25">
      <c r="R236" s="30"/>
      <c r="S236" s="30"/>
      <c r="T236" s="30"/>
      <c r="U236" s="30"/>
      <c r="V236" s="30"/>
      <c r="W236" s="30"/>
      <c r="X236" s="30"/>
      <c r="Y236" s="30"/>
      <c r="Z236" s="30"/>
      <c r="AA236" s="30"/>
      <c r="AB236" s="30"/>
      <c r="AC236" s="30"/>
      <c r="AD236" s="30"/>
    </row>
    <row r="237" spans="18:30" x14ac:dyDescent="0.25">
      <c r="R237" s="30"/>
      <c r="S237" s="30"/>
      <c r="T237" s="30"/>
      <c r="U237" s="30"/>
      <c r="V237" s="30"/>
      <c r="W237" s="30"/>
      <c r="X237" s="30"/>
      <c r="Y237" s="30"/>
      <c r="Z237" s="30"/>
      <c r="AA237" s="30"/>
      <c r="AB237" s="30"/>
      <c r="AC237" s="30"/>
      <c r="AD237" s="30"/>
    </row>
    <row r="238" spans="18:30" x14ac:dyDescent="0.25">
      <c r="R238" s="30"/>
      <c r="S238" s="30"/>
      <c r="T238" s="30"/>
      <c r="U238" s="30"/>
      <c r="V238" s="30"/>
      <c r="W238" s="30"/>
      <c r="X238" s="30"/>
      <c r="Y238" s="30"/>
      <c r="Z238" s="30"/>
      <c r="AA238" s="30"/>
      <c r="AB238" s="30"/>
      <c r="AC238" s="30"/>
      <c r="AD238" s="30"/>
    </row>
    <row r="239" spans="18:30" x14ac:dyDescent="0.25">
      <c r="R239" s="30"/>
      <c r="S239" s="30"/>
      <c r="T239" s="30"/>
      <c r="U239" s="30"/>
      <c r="V239" s="30"/>
      <c r="W239" s="30"/>
      <c r="X239" s="30"/>
      <c r="Y239" s="30"/>
      <c r="Z239" s="30"/>
      <c r="AA239" s="30"/>
      <c r="AB239" s="30"/>
      <c r="AC239" s="30"/>
      <c r="AD239" s="30"/>
    </row>
    <row r="240" spans="18:30" x14ac:dyDescent="0.25">
      <c r="R240" s="30"/>
      <c r="S240" s="30"/>
      <c r="T240" s="30"/>
      <c r="U240" s="30"/>
      <c r="V240" s="30"/>
      <c r="W240" s="30"/>
      <c r="X240" s="30"/>
      <c r="Y240" s="30"/>
      <c r="Z240" s="30"/>
      <c r="AA240" s="30"/>
      <c r="AB240" s="30"/>
      <c r="AC240" s="30"/>
      <c r="AD240" s="30"/>
    </row>
    <row r="241" spans="18:30" x14ac:dyDescent="0.25">
      <c r="R241" s="30"/>
      <c r="S241" s="30"/>
      <c r="T241" s="30"/>
      <c r="U241" s="30"/>
      <c r="V241" s="30"/>
      <c r="W241" s="30"/>
      <c r="X241" s="30"/>
      <c r="Y241" s="30"/>
      <c r="Z241" s="30"/>
      <c r="AA241" s="30"/>
      <c r="AB241" s="30"/>
      <c r="AC241" s="30"/>
      <c r="AD241" s="30"/>
    </row>
    <row r="242" spans="18:30" x14ac:dyDescent="0.25">
      <c r="R242" s="30"/>
      <c r="S242" s="30"/>
      <c r="T242" s="30"/>
      <c r="U242" s="30"/>
      <c r="V242" s="30"/>
      <c r="W242" s="30"/>
      <c r="X242" s="30"/>
      <c r="Y242" s="30"/>
      <c r="Z242" s="30"/>
      <c r="AA242" s="30"/>
      <c r="AB242" s="30"/>
      <c r="AC242" s="30"/>
      <c r="AD242" s="30"/>
    </row>
    <row r="243" spans="18:30" x14ac:dyDescent="0.25">
      <c r="R243" s="30"/>
      <c r="S243" s="30"/>
      <c r="T243" s="30"/>
      <c r="U243" s="30"/>
      <c r="V243" s="30"/>
      <c r="W243" s="30"/>
      <c r="X243" s="30"/>
      <c r="Y243" s="30"/>
      <c r="Z243" s="30"/>
      <c r="AA243" s="30"/>
      <c r="AB243" s="30"/>
      <c r="AC243" s="30"/>
      <c r="AD243" s="30"/>
    </row>
    <row r="244" spans="18:30" x14ac:dyDescent="0.25">
      <c r="R244" s="30"/>
      <c r="S244" s="30"/>
      <c r="T244" s="30"/>
      <c r="U244" s="30"/>
      <c r="V244" s="30"/>
      <c r="W244" s="30"/>
      <c r="X244" s="30"/>
      <c r="Y244" s="30"/>
      <c r="Z244" s="30"/>
      <c r="AA244" s="30"/>
      <c r="AB244" s="30"/>
      <c r="AC244" s="30"/>
      <c r="AD244" s="30"/>
    </row>
    <row r="245" spans="18:30" x14ac:dyDescent="0.25">
      <c r="R245" s="30"/>
      <c r="S245" s="30"/>
      <c r="T245" s="30"/>
      <c r="U245" s="30"/>
      <c r="V245" s="30"/>
      <c r="W245" s="30"/>
      <c r="X245" s="30"/>
      <c r="Y245" s="30"/>
      <c r="Z245" s="30"/>
      <c r="AA245" s="30"/>
      <c r="AB245" s="30"/>
      <c r="AC245" s="30"/>
      <c r="AD245" s="30"/>
    </row>
    <row r="246" spans="18:30" x14ac:dyDescent="0.25">
      <c r="R246" s="30"/>
      <c r="S246" s="30"/>
      <c r="T246" s="30"/>
      <c r="U246" s="30"/>
      <c r="V246" s="30"/>
      <c r="W246" s="30"/>
      <c r="X246" s="30"/>
      <c r="Y246" s="30"/>
      <c r="Z246" s="30"/>
      <c r="AA246" s="30"/>
      <c r="AB246" s="30"/>
      <c r="AC246" s="30"/>
      <c r="AD246" s="30"/>
    </row>
    <row r="247" spans="18:30" x14ac:dyDescent="0.25">
      <c r="R247" s="30"/>
      <c r="S247" s="30"/>
      <c r="T247" s="30"/>
      <c r="U247" s="30"/>
      <c r="V247" s="30"/>
      <c r="W247" s="30"/>
      <c r="X247" s="30"/>
      <c r="Y247" s="30"/>
      <c r="Z247" s="30"/>
      <c r="AA247" s="30"/>
      <c r="AB247" s="30"/>
      <c r="AC247" s="30"/>
      <c r="AD247" s="30"/>
    </row>
    <row r="248" spans="18:30" x14ac:dyDescent="0.25">
      <c r="R248" s="30"/>
      <c r="S248" s="30"/>
      <c r="T248" s="30"/>
      <c r="U248" s="30"/>
      <c r="V248" s="30"/>
      <c r="W248" s="30"/>
      <c r="X248" s="30"/>
      <c r="Y248" s="30"/>
      <c r="Z248" s="30"/>
      <c r="AA248" s="30"/>
      <c r="AB248" s="30"/>
      <c r="AC248" s="30"/>
      <c r="AD248" s="30"/>
    </row>
    <row r="249" spans="18:30" x14ac:dyDescent="0.25">
      <c r="R249" s="30"/>
      <c r="S249" s="30"/>
      <c r="T249" s="30"/>
      <c r="U249" s="30"/>
      <c r="V249" s="30"/>
      <c r="W249" s="30"/>
      <c r="X249" s="30"/>
      <c r="Y249" s="30"/>
      <c r="Z249" s="30"/>
      <c r="AA249" s="30"/>
      <c r="AB249" s="30"/>
      <c r="AC249" s="30"/>
      <c r="AD249" s="30"/>
    </row>
    <row r="250" spans="18:30" x14ac:dyDescent="0.25">
      <c r="R250" s="30"/>
      <c r="S250" s="30"/>
      <c r="T250" s="30"/>
      <c r="U250" s="30"/>
      <c r="V250" s="30"/>
      <c r="W250" s="30"/>
      <c r="X250" s="30"/>
      <c r="Y250" s="30"/>
      <c r="Z250" s="30"/>
      <c r="AA250" s="30"/>
      <c r="AB250" s="30"/>
      <c r="AC250" s="30"/>
      <c r="AD250" s="30"/>
    </row>
    <row r="251" spans="18:30" x14ac:dyDescent="0.25">
      <c r="R251" s="30"/>
      <c r="S251" s="30"/>
      <c r="T251" s="30"/>
      <c r="U251" s="30"/>
      <c r="V251" s="30"/>
      <c r="W251" s="30"/>
      <c r="X251" s="30"/>
      <c r="Y251" s="30"/>
      <c r="Z251" s="30"/>
      <c r="AA251" s="30"/>
      <c r="AB251" s="30"/>
      <c r="AC251" s="30"/>
      <c r="AD251" s="30"/>
    </row>
    <row r="252" spans="18:30" x14ac:dyDescent="0.25">
      <c r="R252" s="30"/>
      <c r="S252" s="30"/>
      <c r="T252" s="30"/>
      <c r="U252" s="30"/>
      <c r="V252" s="30"/>
      <c r="W252" s="30"/>
      <c r="X252" s="30"/>
      <c r="Y252" s="30"/>
      <c r="Z252" s="30"/>
      <c r="AA252" s="30"/>
      <c r="AB252" s="30"/>
      <c r="AC252" s="30"/>
      <c r="AD252" s="30"/>
    </row>
    <row r="253" spans="18:30" x14ac:dyDescent="0.25">
      <c r="R253" s="30"/>
      <c r="S253" s="30"/>
      <c r="T253" s="30"/>
      <c r="U253" s="30"/>
      <c r="V253" s="30"/>
      <c r="W253" s="30"/>
      <c r="X253" s="30"/>
      <c r="Y253" s="30"/>
      <c r="Z253" s="30"/>
      <c r="AA253" s="30"/>
      <c r="AB253" s="30"/>
      <c r="AC253" s="30"/>
      <c r="AD253" s="30"/>
    </row>
    <row r="254" spans="18:30" x14ac:dyDescent="0.25">
      <c r="R254" s="30"/>
      <c r="S254" s="30"/>
      <c r="T254" s="30"/>
      <c r="U254" s="30"/>
      <c r="V254" s="30"/>
      <c r="W254" s="30"/>
      <c r="X254" s="30"/>
      <c r="Y254" s="30"/>
      <c r="Z254" s="30"/>
      <c r="AA254" s="30"/>
      <c r="AB254" s="30"/>
      <c r="AC254" s="30"/>
      <c r="AD254" s="30"/>
    </row>
    <row r="255" spans="18:30" x14ac:dyDescent="0.25">
      <c r="R255" s="30"/>
      <c r="S255" s="30"/>
      <c r="T255" s="30"/>
      <c r="U255" s="30"/>
      <c r="V255" s="30"/>
      <c r="W255" s="30"/>
      <c r="X255" s="30"/>
      <c r="Y255" s="30"/>
      <c r="Z255" s="30"/>
      <c r="AA255" s="30"/>
      <c r="AB255" s="30"/>
      <c r="AC255" s="30"/>
      <c r="AD255" s="30"/>
    </row>
    <row r="256" spans="18:30" x14ac:dyDescent="0.25">
      <c r="R256" s="30"/>
      <c r="S256" s="30"/>
      <c r="T256" s="30"/>
      <c r="U256" s="30"/>
      <c r="V256" s="30"/>
      <c r="W256" s="30"/>
      <c r="X256" s="30"/>
      <c r="Y256" s="30"/>
      <c r="Z256" s="30"/>
      <c r="AA256" s="30"/>
      <c r="AB256" s="30"/>
      <c r="AC256" s="30"/>
      <c r="AD256" s="30"/>
    </row>
    <row r="257" spans="18:30" x14ac:dyDescent="0.25">
      <c r="R257" s="30"/>
      <c r="S257" s="30"/>
      <c r="T257" s="30"/>
      <c r="U257" s="30"/>
      <c r="V257" s="30"/>
      <c r="W257" s="30"/>
      <c r="X257" s="30"/>
      <c r="Y257" s="30"/>
      <c r="Z257" s="30"/>
      <c r="AA257" s="30"/>
      <c r="AB257" s="30"/>
      <c r="AC257" s="30"/>
      <c r="AD257" s="30"/>
    </row>
    <row r="258" spans="18:30" x14ac:dyDescent="0.25">
      <c r="R258" s="30"/>
      <c r="S258" s="30"/>
      <c r="T258" s="30"/>
      <c r="U258" s="30"/>
      <c r="V258" s="30"/>
      <c r="W258" s="30"/>
      <c r="X258" s="30"/>
      <c r="Y258" s="30"/>
      <c r="Z258" s="30"/>
      <c r="AA258" s="30"/>
      <c r="AB258" s="30"/>
      <c r="AC258" s="30"/>
      <c r="AD258" s="30"/>
    </row>
    <row r="259" spans="18:30" x14ac:dyDescent="0.25">
      <c r="R259" s="30"/>
      <c r="S259" s="30"/>
      <c r="T259" s="30"/>
      <c r="U259" s="30"/>
      <c r="V259" s="30"/>
      <c r="W259" s="30"/>
      <c r="X259" s="30"/>
      <c r="Y259" s="30"/>
      <c r="Z259" s="30"/>
      <c r="AA259" s="30"/>
      <c r="AB259" s="30"/>
      <c r="AC259" s="30"/>
      <c r="AD259" s="30"/>
    </row>
    <row r="260" spans="18:30" x14ac:dyDescent="0.25">
      <c r="R260" s="30"/>
      <c r="S260" s="30"/>
      <c r="T260" s="30"/>
      <c r="U260" s="30"/>
      <c r="V260" s="30"/>
      <c r="W260" s="30"/>
      <c r="X260" s="30"/>
      <c r="Y260" s="30"/>
      <c r="Z260" s="30"/>
      <c r="AA260" s="30"/>
      <c r="AB260" s="30"/>
      <c r="AC260" s="30"/>
      <c r="AD260" s="30"/>
    </row>
    <row r="261" spans="18:30" x14ac:dyDescent="0.25">
      <c r="R261" s="30"/>
      <c r="S261" s="30"/>
      <c r="T261" s="30"/>
      <c r="U261" s="30"/>
      <c r="V261" s="30"/>
      <c r="W261" s="30"/>
      <c r="X261" s="30"/>
      <c r="Y261" s="30"/>
      <c r="Z261" s="30"/>
      <c r="AA261" s="30"/>
      <c r="AB261" s="30"/>
      <c r="AC261" s="30"/>
      <c r="AD261" s="30"/>
    </row>
    <row r="262" spans="18:30" x14ac:dyDescent="0.25">
      <c r="R262" s="30"/>
      <c r="S262" s="30"/>
      <c r="T262" s="30"/>
      <c r="U262" s="30"/>
      <c r="V262" s="30"/>
      <c r="W262" s="30"/>
      <c r="X262" s="30"/>
      <c r="Y262" s="30"/>
      <c r="Z262" s="30"/>
      <c r="AA262" s="30"/>
      <c r="AB262" s="30"/>
      <c r="AC262" s="30"/>
      <c r="AD262" s="30"/>
    </row>
    <row r="263" spans="18:30" x14ac:dyDescent="0.25">
      <c r="R263" s="30"/>
      <c r="S263" s="30"/>
      <c r="T263" s="30"/>
      <c r="U263" s="30"/>
      <c r="V263" s="30"/>
      <c r="W263" s="30"/>
      <c r="X263" s="30"/>
      <c r="Y263" s="30"/>
      <c r="Z263" s="30"/>
      <c r="AA263" s="30"/>
      <c r="AB263" s="30"/>
      <c r="AC263" s="30"/>
      <c r="AD263" s="30"/>
    </row>
    <row r="264" spans="18:30" x14ac:dyDescent="0.25">
      <c r="R264" s="30"/>
      <c r="S264" s="30"/>
      <c r="T264" s="30"/>
      <c r="U264" s="30"/>
      <c r="V264" s="30"/>
      <c r="W264" s="30"/>
      <c r="X264" s="30"/>
      <c r="Y264" s="30"/>
      <c r="Z264" s="30"/>
      <c r="AA264" s="30"/>
      <c r="AB264" s="30"/>
      <c r="AC264" s="30"/>
      <c r="AD264" s="30"/>
    </row>
    <row r="265" spans="18:30" x14ac:dyDescent="0.25">
      <c r="R265" s="30"/>
      <c r="S265" s="30"/>
      <c r="T265" s="30"/>
      <c r="U265" s="30"/>
      <c r="V265" s="30"/>
      <c r="W265" s="30"/>
      <c r="X265" s="30"/>
      <c r="Y265" s="30"/>
      <c r="Z265" s="30"/>
      <c r="AA265" s="30"/>
      <c r="AB265" s="30"/>
      <c r="AC265" s="30"/>
      <c r="AD265" s="30"/>
    </row>
    <row r="266" spans="18:30" x14ac:dyDescent="0.25">
      <c r="R266" s="30"/>
      <c r="S266" s="30"/>
      <c r="T266" s="30"/>
      <c r="U266" s="30"/>
      <c r="V266" s="30"/>
      <c r="W266" s="30"/>
      <c r="X266" s="30"/>
      <c r="Y266" s="30"/>
      <c r="Z266" s="30"/>
      <c r="AA266" s="30"/>
      <c r="AB266" s="30"/>
      <c r="AC266" s="30"/>
      <c r="AD266" s="30"/>
    </row>
    <row r="267" spans="18:30" x14ac:dyDescent="0.25">
      <c r="R267" s="30"/>
      <c r="S267" s="30"/>
      <c r="T267" s="30"/>
      <c r="U267" s="30"/>
      <c r="V267" s="30"/>
      <c r="W267" s="30"/>
      <c r="X267" s="30"/>
      <c r="Y267" s="30"/>
      <c r="Z267" s="30"/>
      <c r="AA267" s="30"/>
      <c r="AB267" s="30"/>
      <c r="AC267" s="30"/>
      <c r="AD267" s="30"/>
    </row>
    <row r="268" spans="18:30" x14ac:dyDescent="0.25">
      <c r="R268" s="30"/>
      <c r="S268" s="30"/>
      <c r="T268" s="30"/>
      <c r="U268" s="30"/>
      <c r="V268" s="30"/>
      <c r="W268" s="30"/>
      <c r="X268" s="30"/>
      <c r="Y268" s="30"/>
      <c r="Z268" s="30"/>
      <c r="AA268" s="30"/>
      <c r="AB268" s="30"/>
      <c r="AC268" s="30"/>
      <c r="AD268" s="30"/>
    </row>
    <row r="269" spans="18:30" x14ac:dyDescent="0.25">
      <c r="R269" s="30"/>
      <c r="S269" s="30"/>
      <c r="T269" s="30"/>
      <c r="U269" s="30"/>
      <c r="V269" s="30"/>
      <c r="W269" s="30"/>
      <c r="X269" s="30"/>
      <c r="Y269" s="30"/>
      <c r="Z269" s="30"/>
      <c r="AA269" s="30"/>
      <c r="AB269" s="30"/>
      <c r="AC269" s="30"/>
      <c r="AD269" s="30"/>
    </row>
    <row r="270" spans="18:30" x14ac:dyDescent="0.25">
      <c r="R270" s="30"/>
      <c r="S270" s="30"/>
      <c r="T270" s="30"/>
      <c r="U270" s="30"/>
      <c r="V270" s="30"/>
      <c r="W270" s="30"/>
      <c r="X270" s="30"/>
      <c r="Y270" s="30"/>
      <c r="Z270" s="30"/>
      <c r="AA270" s="30"/>
      <c r="AB270" s="30"/>
      <c r="AC270" s="30"/>
      <c r="AD270" s="30"/>
    </row>
    <row r="271" spans="18:30" x14ac:dyDescent="0.25">
      <c r="R271" s="30"/>
      <c r="S271" s="30"/>
      <c r="T271" s="30"/>
      <c r="U271" s="30"/>
      <c r="V271" s="30"/>
      <c r="W271" s="30"/>
      <c r="X271" s="30"/>
      <c r="Y271" s="30"/>
      <c r="Z271" s="30"/>
      <c r="AA271" s="30"/>
      <c r="AB271" s="30"/>
      <c r="AC271" s="30"/>
      <c r="AD271" s="30"/>
    </row>
    <row r="272" spans="18:30" x14ac:dyDescent="0.25">
      <c r="R272" s="30"/>
      <c r="S272" s="30"/>
      <c r="T272" s="30"/>
      <c r="U272" s="30"/>
      <c r="V272" s="30"/>
      <c r="W272" s="30"/>
      <c r="X272" s="30"/>
      <c r="Y272" s="30"/>
      <c r="Z272" s="30"/>
      <c r="AA272" s="30"/>
      <c r="AB272" s="30"/>
      <c r="AC272" s="30"/>
      <c r="AD272" s="30"/>
    </row>
    <row r="273" spans="18:30" x14ac:dyDescent="0.25">
      <c r="R273" s="30"/>
      <c r="S273" s="30"/>
      <c r="T273" s="30"/>
      <c r="U273" s="30"/>
      <c r="V273" s="30"/>
      <c r="W273" s="30"/>
      <c r="X273" s="30"/>
      <c r="Y273" s="30"/>
      <c r="Z273" s="30"/>
      <c r="AA273" s="30"/>
      <c r="AB273" s="30"/>
      <c r="AC273" s="30"/>
      <c r="AD273" s="30"/>
    </row>
    <row r="274" spans="18:30" x14ac:dyDescent="0.25">
      <c r="R274" s="30"/>
      <c r="S274" s="30"/>
      <c r="T274" s="30"/>
      <c r="U274" s="30"/>
      <c r="V274" s="30"/>
      <c r="W274" s="30"/>
      <c r="X274" s="30"/>
      <c r="Y274" s="30"/>
      <c r="Z274" s="30"/>
      <c r="AA274" s="30"/>
      <c r="AB274" s="30"/>
      <c r="AC274" s="30"/>
      <c r="AD274" s="30"/>
    </row>
    <row r="275" spans="18:30" x14ac:dyDescent="0.25">
      <c r="R275" s="30"/>
      <c r="S275" s="30"/>
      <c r="T275" s="30"/>
      <c r="U275" s="30"/>
      <c r="V275" s="30"/>
      <c r="W275" s="30"/>
      <c r="X275" s="30"/>
      <c r="Y275" s="30"/>
      <c r="Z275" s="30"/>
      <c r="AA275" s="30"/>
      <c r="AB275" s="30"/>
      <c r="AC275" s="30"/>
      <c r="AD275" s="30"/>
    </row>
    <row r="276" spans="18:30" x14ac:dyDescent="0.25">
      <c r="R276" s="30"/>
      <c r="S276" s="30"/>
      <c r="T276" s="30"/>
      <c r="U276" s="30"/>
      <c r="V276" s="30"/>
      <c r="W276" s="30"/>
      <c r="X276" s="30"/>
      <c r="Y276" s="30"/>
      <c r="Z276" s="30"/>
      <c r="AA276" s="30"/>
      <c r="AB276" s="30"/>
      <c r="AC276" s="30"/>
      <c r="AD276" s="30"/>
    </row>
    <row r="277" spans="18:30" x14ac:dyDescent="0.25">
      <c r="R277" s="30"/>
      <c r="S277" s="30"/>
      <c r="T277" s="30"/>
      <c r="U277" s="30"/>
      <c r="V277" s="30"/>
      <c r="W277" s="30"/>
      <c r="X277" s="30"/>
      <c r="Y277" s="30"/>
      <c r="Z277" s="30"/>
      <c r="AA277" s="30"/>
      <c r="AB277" s="30"/>
      <c r="AC277" s="30"/>
      <c r="AD277" s="30"/>
    </row>
    <row r="278" spans="18:30" x14ac:dyDescent="0.25">
      <c r="R278" s="30"/>
      <c r="S278" s="30"/>
      <c r="T278" s="30"/>
      <c r="U278" s="30"/>
      <c r="V278" s="30"/>
      <c r="W278" s="30"/>
      <c r="X278" s="30"/>
      <c r="Y278" s="30"/>
      <c r="Z278" s="30"/>
      <c r="AA278" s="30"/>
      <c r="AB278" s="30"/>
      <c r="AC278" s="30"/>
      <c r="AD278" s="30"/>
    </row>
    <row r="279" spans="18:30" x14ac:dyDescent="0.25">
      <c r="R279" s="30"/>
      <c r="S279" s="30"/>
      <c r="T279" s="30"/>
      <c r="U279" s="30"/>
      <c r="V279" s="30"/>
      <c r="W279" s="30"/>
      <c r="X279" s="30"/>
      <c r="Y279" s="30"/>
      <c r="Z279" s="30"/>
      <c r="AA279" s="30"/>
      <c r="AB279" s="30"/>
      <c r="AC279" s="30"/>
      <c r="AD279" s="30"/>
    </row>
    <row r="280" spans="18:30" x14ac:dyDescent="0.25">
      <c r="R280" s="30"/>
      <c r="S280" s="30"/>
      <c r="T280" s="30"/>
      <c r="U280" s="30"/>
      <c r="V280" s="30"/>
      <c r="W280" s="30"/>
      <c r="X280" s="30"/>
      <c r="Y280" s="30"/>
      <c r="Z280" s="30"/>
      <c r="AA280" s="30"/>
      <c r="AB280" s="30"/>
      <c r="AC280" s="30"/>
      <c r="AD280" s="30"/>
    </row>
    <row r="281" spans="18:30" x14ac:dyDescent="0.25">
      <c r="R281" s="30"/>
      <c r="S281" s="30"/>
      <c r="T281" s="30"/>
      <c r="U281" s="30"/>
      <c r="V281" s="30"/>
      <c r="W281" s="30"/>
      <c r="X281" s="30"/>
      <c r="Y281" s="30"/>
      <c r="Z281" s="30"/>
      <c r="AA281" s="30"/>
      <c r="AB281" s="30"/>
      <c r="AC281" s="30"/>
      <c r="AD281" s="30"/>
    </row>
    <row r="282" spans="18:30" x14ac:dyDescent="0.25">
      <c r="R282" s="30"/>
      <c r="S282" s="30"/>
      <c r="T282" s="30"/>
      <c r="U282" s="30"/>
      <c r="V282" s="30"/>
      <c r="W282" s="30"/>
      <c r="X282" s="30"/>
      <c r="Y282" s="30"/>
      <c r="Z282" s="30"/>
      <c r="AA282" s="30"/>
      <c r="AB282" s="30"/>
      <c r="AC282" s="30"/>
      <c r="AD282" s="30"/>
    </row>
    <row r="283" spans="18:30" x14ac:dyDescent="0.25">
      <c r="R283" s="30"/>
      <c r="S283" s="30"/>
      <c r="T283" s="30"/>
      <c r="U283" s="30"/>
      <c r="V283" s="30"/>
      <c r="W283" s="30"/>
      <c r="X283" s="30"/>
      <c r="Y283" s="30"/>
      <c r="Z283" s="30"/>
      <c r="AA283" s="30"/>
      <c r="AB283" s="30"/>
      <c r="AC283" s="30"/>
      <c r="AD283" s="30"/>
    </row>
    <row r="284" spans="18:30" x14ac:dyDescent="0.25">
      <c r="R284" s="30"/>
      <c r="S284" s="30"/>
      <c r="T284" s="30"/>
      <c r="U284" s="30"/>
      <c r="V284" s="30"/>
      <c r="W284" s="30"/>
      <c r="X284" s="30"/>
      <c r="Y284" s="30"/>
      <c r="Z284" s="30"/>
      <c r="AA284" s="30"/>
      <c r="AB284" s="30"/>
      <c r="AC284" s="30"/>
      <c r="AD284" s="30"/>
    </row>
    <row r="285" spans="18:30" x14ac:dyDescent="0.25">
      <c r="R285" s="30"/>
      <c r="S285" s="30"/>
      <c r="T285" s="30"/>
      <c r="U285" s="30"/>
      <c r="V285" s="30"/>
      <c r="W285" s="30"/>
      <c r="X285" s="30"/>
      <c r="Y285" s="30"/>
      <c r="Z285" s="30"/>
      <c r="AA285" s="30"/>
      <c r="AB285" s="30"/>
      <c r="AC285" s="30"/>
      <c r="AD285" s="30"/>
    </row>
    <row r="286" spans="18:30" x14ac:dyDescent="0.25">
      <c r="R286" s="30"/>
      <c r="S286" s="30"/>
      <c r="T286" s="30"/>
      <c r="U286" s="30"/>
      <c r="V286" s="30"/>
      <c r="W286" s="30"/>
      <c r="X286" s="30"/>
      <c r="Y286" s="30"/>
      <c r="Z286" s="30"/>
      <c r="AA286" s="30"/>
      <c r="AB286" s="30"/>
      <c r="AC286" s="30"/>
      <c r="AD286" s="30"/>
    </row>
    <row r="287" spans="18:30" x14ac:dyDescent="0.25">
      <c r="R287" s="30"/>
      <c r="S287" s="30"/>
      <c r="T287" s="30"/>
      <c r="U287" s="30"/>
      <c r="V287" s="30"/>
      <c r="W287" s="30"/>
      <c r="X287" s="30"/>
      <c r="Y287" s="30"/>
      <c r="Z287" s="30"/>
      <c r="AA287" s="30"/>
      <c r="AB287" s="30"/>
      <c r="AC287" s="30"/>
      <c r="AD287" s="30"/>
    </row>
    <row r="288" spans="18:30" x14ac:dyDescent="0.25">
      <c r="R288" s="30"/>
      <c r="S288" s="30"/>
      <c r="T288" s="30"/>
      <c r="U288" s="30"/>
      <c r="V288" s="30"/>
      <c r="W288" s="30"/>
      <c r="X288" s="30"/>
      <c r="Y288" s="30"/>
      <c r="Z288" s="30"/>
      <c r="AA288" s="30"/>
      <c r="AB288" s="30"/>
      <c r="AC288" s="30"/>
      <c r="AD288" s="30"/>
    </row>
    <row r="289" spans="18:30" x14ac:dyDescent="0.25">
      <c r="R289" s="30"/>
      <c r="S289" s="30"/>
      <c r="T289" s="30"/>
      <c r="U289" s="30"/>
      <c r="V289" s="30"/>
      <c r="W289" s="30"/>
      <c r="X289" s="30"/>
      <c r="Y289" s="30"/>
      <c r="Z289" s="30"/>
      <c r="AA289" s="30"/>
      <c r="AB289" s="30"/>
      <c r="AC289" s="30"/>
      <c r="AD289" s="30"/>
    </row>
    <row r="290" spans="18:30" x14ac:dyDescent="0.25">
      <c r="R290" s="30"/>
      <c r="S290" s="30"/>
      <c r="T290" s="30"/>
      <c r="U290" s="30"/>
      <c r="V290" s="30"/>
      <c r="W290" s="30"/>
      <c r="X290" s="30"/>
      <c r="Y290" s="30"/>
      <c r="Z290" s="30"/>
      <c r="AA290" s="30"/>
      <c r="AB290" s="30"/>
      <c r="AC290" s="30"/>
      <c r="AD290" s="30"/>
    </row>
    <row r="291" spans="18:30" x14ac:dyDescent="0.25">
      <c r="R291" s="30"/>
      <c r="S291" s="30"/>
      <c r="T291" s="30"/>
      <c r="U291" s="30"/>
      <c r="V291" s="30"/>
      <c r="W291" s="30"/>
      <c r="X291" s="30"/>
      <c r="Y291" s="30"/>
      <c r="Z291" s="30"/>
      <c r="AA291" s="30"/>
      <c r="AB291" s="30"/>
      <c r="AC291" s="30"/>
      <c r="AD291" s="30"/>
    </row>
    <row r="292" spans="18:30" x14ac:dyDescent="0.25">
      <c r="R292" s="30"/>
      <c r="S292" s="30"/>
      <c r="T292" s="30"/>
      <c r="U292" s="30"/>
      <c r="V292" s="30"/>
      <c r="W292" s="30"/>
      <c r="X292" s="30"/>
      <c r="Y292" s="30"/>
      <c r="Z292" s="30"/>
      <c r="AA292" s="30"/>
      <c r="AB292" s="30"/>
      <c r="AC292" s="30"/>
      <c r="AD292" s="30"/>
    </row>
    <row r="293" spans="18:30" x14ac:dyDescent="0.25">
      <c r="R293" s="30"/>
      <c r="S293" s="30"/>
      <c r="T293" s="30"/>
      <c r="U293" s="30"/>
      <c r="V293" s="30"/>
      <c r="W293" s="30"/>
      <c r="X293" s="30"/>
      <c r="Y293" s="30"/>
      <c r="Z293" s="30"/>
      <c r="AA293" s="30"/>
      <c r="AB293" s="30"/>
      <c r="AC293" s="30"/>
      <c r="AD293" s="30"/>
    </row>
    <row r="294" spans="18:30" x14ac:dyDescent="0.25">
      <c r="R294" s="30"/>
      <c r="S294" s="30"/>
      <c r="T294" s="30"/>
      <c r="U294" s="30"/>
      <c r="V294" s="30"/>
      <c r="W294" s="30"/>
      <c r="X294" s="30"/>
      <c r="Y294" s="30"/>
      <c r="Z294" s="30"/>
      <c r="AA294" s="30"/>
      <c r="AB294" s="30"/>
      <c r="AC294" s="30"/>
      <c r="AD294" s="30"/>
    </row>
    <row r="295" spans="18:30" x14ac:dyDescent="0.25">
      <c r="R295" s="30"/>
      <c r="S295" s="30"/>
      <c r="T295" s="30"/>
      <c r="U295" s="30"/>
      <c r="V295" s="30"/>
      <c r="W295" s="30"/>
      <c r="X295" s="30"/>
      <c r="Y295" s="30"/>
      <c r="Z295" s="30"/>
      <c r="AA295" s="30"/>
      <c r="AB295" s="30"/>
      <c r="AC295" s="30"/>
      <c r="AD295" s="30"/>
    </row>
    <row r="296" spans="18:30" x14ac:dyDescent="0.25">
      <c r="R296" s="30"/>
      <c r="S296" s="30"/>
      <c r="T296" s="30"/>
      <c r="U296" s="30"/>
      <c r="V296" s="30"/>
      <c r="W296" s="30"/>
      <c r="X296" s="30"/>
      <c r="Y296" s="30"/>
      <c r="Z296" s="30"/>
      <c r="AA296" s="30"/>
      <c r="AB296" s="30"/>
      <c r="AC296" s="30"/>
      <c r="AD296" s="30"/>
    </row>
    <row r="297" spans="18:30" x14ac:dyDescent="0.25">
      <c r="R297" s="30"/>
      <c r="S297" s="30"/>
      <c r="T297" s="30"/>
      <c r="U297" s="30"/>
      <c r="V297" s="30"/>
      <c r="W297" s="30"/>
      <c r="X297" s="30"/>
      <c r="Y297" s="30"/>
      <c r="Z297" s="30"/>
      <c r="AA297" s="30"/>
      <c r="AB297" s="30"/>
      <c r="AC297" s="30"/>
      <c r="AD297" s="30"/>
    </row>
    <row r="298" spans="18:30" x14ac:dyDescent="0.25">
      <c r="R298" s="30"/>
      <c r="S298" s="30"/>
      <c r="T298" s="30"/>
      <c r="U298" s="30"/>
      <c r="V298" s="30"/>
      <c r="W298" s="30"/>
      <c r="X298" s="30"/>
      <c r="Y298" s="30"/>
      <c r="Z298" s="30"/>
      <c r="AA298" s="30"/>
      <c r="AB298" s="30"/>
      <c r="AC298" s="30"/>
      <c r="AD298" s="30"/>
    </row>
    <row r="299" spans="18:30" x14ac:dyDescent="0.25">
      <c r="R299" s="30"/>
      <c r="S299" s="30"/>
      <c r="T299" s="30"/>
      <c r="U299" s="30"/>
      <c r="V299" s="30"/>
      <c r="W299" s="30"/>
      <c r="X299" s="30"/>
      <c r="Y299" s="30"/>
      <c r="Z299" s="30"/>
      <c r="AA299" s="30"/>
      <c r="AB299" s="30"/>
      <c r="AC299" s="30"/>
      <c r="AD299" s="30"/>
    </row>
    <row r="300" spans="18:30" x14ac:dyDescent="0.25">
      <c r="R300" s="30"/>
      <c r="S300" s="30"/>
      <c r="T300" s="30"/>
      <c r="U300" s="30"/>
      <c r="V300" s="30"/>
      <c r="W300" s="30"/>
      <c r="X300" s="30"/>
      <c r="Y300" s="30"/>
      <c r="Z300" s="30"/>
      <c r="AA300" s="30"/>
      <c r="AB300" s="30"/>
      <c r="AC300" s="30"/>
      <c r="AD300" s="30"/>
    </row>
    <row r="301" spans="18:30" x14ac:dyDescent="0.25">
      <c r="R301" s="30"/>
      <c r="S301" s="30"/>
      <c r="T301" s="30"/>
      <c r="U301" s="30"/>
      <c r="V301" s="30"/>
      <c r="W301" s="30"/>
      <c r="X301" s="30"/>
      <c r="Y301" s="30"/>
      <c r="Z301" s="30"/>
      <c r="AA301" s="30"/>
      <c r="AB301" s="30"/>
      <c r="AC301" s="30"/>
      <c r="AD301" s="30"/>
    </row>
    <row r="302" spans="18:30" x14ac:dyDescent="0.25">
      <c r="R302" s="30"/>
      <c r="S302" s="30"/>
      <c r="T302" s="30"/>
      <c r="U302" s="30"/>
      <c r="V302" s="30"/>
      <c r="W302" s="30"/>
      <c r="X302" s="30"/>
      <c r="Y302" s="30"/>
      <c r="Z302" s="30"/>
      <c r="AA302" s="30"/>
      <c r="AB302" s="30"/>
      <c r="AC302" s="30"/>
      <c r="AD302" s="30"/>
    </row>
    <row r="303" spans="18:30" x14ac:dyDescent="0.25">
      <c r="R303" s="30"/>
      <c r="S303" s="30"/>
      <c r="T303" s="30"/>
      <c r="U303" s="30"/>
      <c r="V303" s="30"/>
      <c r="W303" s="30"/>
      <c r="X303" s="30"/>
      <c r="Y303" s="30"/>
      <c r="Z303" s="30"/>
      <c r="AA303" s="30"/>
      <c r="AB303" s="30"/>
      <c r="AC303" s="30"/>
      <c r="AD303" s="30"/>
    </row>
    <row r="304" spans="18:30" x14ac:dyDescent="0.25">
      <c r="R304" s="30"/>
      <c r="S304" s="30"/>
      <c r="T304" s="30"/>
      <c r="U304" s="30"/>
      <c r="V304" s="30"/>
      <c r="W304" s="30"/>
      <c r="X304" s="30"/>
      <c r="Y304" s="30"/>
      <c r="Z304" s="30"/>
      <c r="AA304" s="30"/>
      <c r="AB304" s="30"/>
      <c r="AC304" s="30"/>
      <c r="AD304" s="30"/>
    </row>
    <row r="305" spans="18:30" x14ac:dyDescent="0.25">
      <c r="R305" s="30"/>
      <c r="S305" s="30"/>
      <c r="T305" s="30"/>
      <c r="U305" s="30"/>
      <c r="V305" s="30"/>
      <c r="W305" s="30"/>
      <c r="X305" s="30"/>
      <c r="Y305" s="30"/>
      <c r="Z305" s="30"/>
      <c r="AA305" s="30"/>
      <c r="AB305" s="30"/>
      <c r="AC305" s="30"/>
      <c r="AD305" s="30"/>
    </row>
    <row r="306" spans="18:30" x14ac:dyDescent="0.25">
      <c r="R306" s="30"/>
      <c r="S306" s="30"/>
      <c r="T306" s="30"/>
      <c r="U306" s="30"/>
      <c r="V306" s="30"/>
      <c r="W306" s="30"/>
      <c r="X306" s="30"/>
      <c r="Y306" s="30"/>
      <c r="Z306" s="30"/>
      <c r="AA306" s="30"/>
      <c r="AB306" s="30"/>
      <c r="AC306" s="30"/>
      <c r="AD306" s="30"/>
    </row>
    <row r="307" spans="18:30" x14ac:dyDescent="0.25">
      <c r="R307" s="30"/>
      <c r="S307" s="30"/>
      <c r="T307" s="30"/>
      <c r="U307" s="30"/>
      <c r="V307" s="30"/>
      <c r="W307" s="30"/>
      <c r="X307" s="30"/>
      <c r="Y307" s="30"/>
      <c r="Z307" s="30"/>
      <c r="AA307" s="30"/>
      <c r="AB307" s="30"/>
      <c r="AC307" s="30"/>
      <c r="AD307" s="30"/>
    </row>
    <row r="308" spans="18:30" x14ac:dyDescent="0.25">
      <c r="R308" s="30"/>
      <c r="S308" s="30"/>
      <c r="T308" s="30"/>
      <c r="U308" s="30"/>
      <c r="V308" s="30"/>
      <c r="W308" s="30"/>
      <c r="X308" s="30"/>
      <c r="Y308" s="30"/>
      <c r="Z308" s="30"/>
      <c r="AA308" s="30"/>
      <c r="AB308" s="30"/>
      <c r="AC308" s="30"/>
      <c r="AD308" s="30"/>
    </row>
    <row r="309" spans="18:30" x14ac:dyDescent="0.25">
      <c r="R309" s="30"/>
      <c r="S309" s="30"/>
      <c r="T309" s="30"/>
      <c r="U309" s="30"/>
      <c r="V309" s="30"/>
      <c r="W309" s="30"/>
      <c r="X309" s="30"/>
      <c r="Y309" s="30"/>
      <c r="Z309" s="30"/>
      <c r="AA309" s="30"/>
      <c r="AB309" s="30"/>
      <c r="AC309" s="30"/>
      <c r="AD309" s="30"/>
    </row>
    <row r="310" spans="18:30" x14ac:dyDescent="0.25">
      <c r="R310" s="30"/>
      <c r="S310" s="30"/>
      <c r="T310" s="30"/>
      <c r="U310" s="30"/>
      <c r="V310" s="30"/>
      <c r="W310" s="30"/>
      <c r="X310" s="30"/>
      <c r="Y310" s="30"/>
      <c r="Z310" s="30"/>
      <c r="AA310" s="30"/>
      <c r="AB310" s="30"/>
      <c r="AC310" s="30"/>
      <c r="AD310" s="30"/>
    </row>
    <row r="311" spans="18:30" x14ac:dyDescent="0.25">
      <c r="R311" s="30"/>
      <c r="S311" s="30"/>
      <c r="T311" s="30"/>
      <c r="U311" s="30"/>
      <c r="V311" s="30"/>
      <c r="W311" s="30"/>
      <c r="X311" s="30"/>
      <c r="Y311" s="30"/>
      <c r="Z311" s="30"/>
      <c r="AA311" s="30"/>
      <c r="AB311" s="30"/>
      <c r="AC311" s="30"/>
      <c r="AD311" s="30"/>
    </row>
    <row r="312" spans="18:30" x14ac:dyDescent="0.25">
      <c r="R312" s="30"/>
      <c r="S312" s="30"/>
      <c r="T312" s="30"/>
      <c r="U312" s="30"/>
      <c r="V312" s="30"/>
      <c r="W312" s="30"/>
      <c r="X312" s="30"/>
      <c r="Y312" s="30"/>
      <c r="Z312" s="30"/>
      <c r="AA312" s="30"/>
      <c r="AB312" s="30"/>
      <c r="AC312" s="30"/>
      <c r="AD312" s="30"/>
    </row>
    <row r="313" spans="18:30" x14ac:dyDescent="0.25">
      <c r="R313" s="30"/>
      <c r="S313" s="30"/>
      <c r="T313" s="30"/>
      <c r="U313" s="30"/>
      <c r="V313" s="30"/>
      <c r="W313" s="30"/>
      <c r="X313" s="30"/>
      <c r="Y313" s="30"/>
      <c r="Z313" s="30"/>
      <c r="AA313" s="30"/>
      <c r="AB313" s="30"/>
      <c r="AC313" s="30"/>
      <c r="AD313" s="30"/>
    </row>
    <row r="314" spans="18:30" x14ac:dyDescent="0.25">
      <c r="R314" s="30"/>
      <c r="S314" s="30"/>
      <c r="T314" s="30"/>
      <c r="U314" s="30"/>
      <c r="V314" s="30"/>
      <c r="W314" s="30"/>
      <c r="X314" s="30"/>
      <c r="Y314" s="30"/>
      <c r="Z314" s="30"/>
      <c r="AA314" s="30"/>
      <c r="AB314" s="30"/>
      <c r="AC314" s="30"/>
      <c r="AD314" s="30"/>
    </row>
    <row r="315" spans="18:30" x14ac:dyDescent="0.25">
      <c r="R315" s="30"/>
      <c r="S315" s="30"/>
      <c r="T315" s="30"/>
      <c r="U315" s="30"/>
      <c r="V315" s="30"/>
      <c r="W315" s="30"/>
      <c r="X315" s="30"/>
      <c r="Y315" s="30"/>
      <c r="Z315" s="30"/>
      <c r="AA315" s="30"/>
      <c r="AB315" s="30"/>
      <c r="AC315" s="30"/>
      <c r="AD315" s="30"/>
    </row>
    <row r="316" spans="18:30" x14ac:dyDescent="0.25">
      <c r="R316" s="30"/>
      <c r="S316" s="30"/>
      <c r="T316" s="30"/>
      <c r="U316" s="30"/>
      <c r="V316" s="30"/>
      <c r="W316" s="30"/>
      <c r="X316" s="30"/>
      <c r="Y316" s="30"/>
      <c r="Z316" s="30"/>
      <c r="AA316" s="30"/>
      <c r="AB316" s="30"/>
      <c r="AC316" s="30"/>
      <c r="AD316" s="30"/>
    </row>
    <row r="317" spans="18:30" x14ac:dyDescent="0.25">
      <c r="R317" s="30"/>
      <c r="S317" s="30"/>
      <c r="T317" s="30"/>
      <c r="U317" s="30"/>
      <c r="V317" s="30"/>
      <c r="W317" s="30"/>
      <c r="X317" s="30"/>
      <c r="Y317" s="30"/>
      <c r="Z317" s="30"/>
      <c r="AA317" s="30"/>
      <c r="AB317" s="30"/>
      <c r="AC317" s="30"/>
      <c r="AD317" s="30"/>
    </row>
    <row r="318" spans="18:30" x14ac:dyDescent="0.25">
      <c r="R318" s="30"/>
      <c r="S318" s="30"/>
      <c r="T318" s="30"/>
      <c r="U318" s="30"/>
      <c r="V318" s="30"/>
      <c r="W318" s="30"/>
      <c r="X318" s="30"/>
      <c r="Y318" s="30"/>
      <c r="Z318" s="30"/>
      <c r="AA318" s="30"/>
      <c r="AB318" s="30"/>
      <c r="AC318" s="30"/>
      <c r="AD318" s="30"/>
    </row>
    <row r="319" spans="18:30" x14ac:dyDescent="0.25">
      <c r="R319" s="30"/>
      <c r="S319" s="30"/>
      <c r="T319" s="30"/>
      <c r="U319" s="30"/>
      <c r="V319" s="30"/>
      <c r="W319" s="30"/>
      <c r="X319" s="30"/>
      <c r="Y319" s="30"/>
      <c r="Z319" s="30"/>
      <c r="AA319" s="30"/>
      <c r="AB319" s="30"/>
      <c r="AC319" s="30"/>
      <c r="AD319" s="30"/>
    </row>
    <row r="320" spans="18:30" x14ac:dyDescent="0.25">
      <c r="R320" s="30"/>
      <c r="S320" s="30"/>
      <c r="T320" s="30"/>
      <c r="U320" s="30"/>
      <c r="V320" s="30"/>
      <c r="W320" s="30"/>
      <c r="X320" s="30"/>
      <c r="Y320" s="30"/>
      <c r="Z320" s="30"/>
      <c r="AA320" s="30"/>
      <c r="AB320" s="30"/>
      <c r="AC320" s="30"/>
      <c r="AD320" s="30"/>
    </row>
    <row r="321" spans="18:30" x14ac:dyDescent="0.25">
      <c r="R321" s="30"/>
      <c r="S321" s="30"/>
      <c r="T321" s="30"/>
      <c r="U321" s="30"/>
      <c r="V321" s="30"/>
      <c r="W321" s="30"/>
      <c r="X321" s="30"/>
      <c r="Y321" s="30"/>
      <c r="Z321" s="30"/>
      <c r="AA321" s="30"/>
      <c r="AB321" s="30"/>
      <c r="AC321" s="30"/>
      <c r="AD321" s="30"/>
    </row>
    <row r="322" spans="18:30" x14ac:dyDescent="0.25">
      <c r="R322" s="30"/>
      <c r="S322" s="30"/>
      <c r="T322" s="30"/>
      <c r="U322" s="30"/>
      <c r="V322" s="30"/>
      <c r="W322" s="30"/>
      <c r="X322" s="30"/>
      <c r="Y322" s="30"/>
      <c r="Z322" s="30"/>
      <c r="AA322" s="30"/>
      <c r="AB322" s="30"/>
      <c r="AC322" s="30"/>
      <c r="AD322" s="30"/>
    </row>
    <row r="323" spans="18:30" x14ac:dyDescent="0.25">
      <c r="R323" s="30"/>
      <c r="S323" s="30"/>
      <c r="T323" s="30"/>
      <c r="U323" s="30"/>
      <c r="V323" s="30"/>
      <c r="W323" s="30"/>
      <c r="X323" s="30"/>
      <c r="Y323" s="30"/>
      <c r="Z323" s="30"/>
      <c r="AA323" s="30"/>
      <c r="AB323" s="30"/>
      <c r="AC323" s="30"/>
      <c r="AD323" s="30"/>
    </row>
    <row r="324" spans="18:30" x14ac:dyDescent="0.25">
      <c r="R324" s="30"/>
      <c r="S324" s="30"/>
      <c r="T324" s="30"/>
      <c r="U324" s="30"/>
      <c r="V324" s="30"/>
      <c r="W324" s="30"/>
      <c r="X324" s="30"/>
      <c r="Y324" s="30"/>
      <c r="Z324" s="30"/>
      <c r="AA324" s="30"/>
      <c r="AB324" s="30"/>
      <c r="AC324" s="30"/>
      <c r="AD324" s="30"/>
    </row>
    <row r="325" spans="18:30" x14ac:dyDescent="0.25">
      <c r="R325" s="30"/>
      <c r="S325" s="30"/>
      <c r="T325" s="30"/>
      <c r="U325" s="30"/>
      <c r="V325" s="30"/>
      <c r="W325" s="30"/>
      <c r="X325" s="30"/>
      <c r="Y325" s="30"/>
      <c r="Z325" s="30"/>
      <c r="AA325" s="30"/>
      <c r="AB325" s="30"/>
      <c r="AC325" s="30"/>
      <c r="AD325" s="30"/>
    </row>
    <row r="326" spans="18:30" x14ac:dyDescent="0.25">
      <c r="R326" s="30"/>
      <c r="S326" s="30"/>
      <c r="T326" s="30"/>
      <c r="U326" s="30"/>
      <c r="V326" s="30"/>
      <c r="W326" s="30"/>
      <c r="X326" s="30"/>
      <c r="Y326" s="30"/>
      <c r="Z326" s="30"/>
      <c r="AA326" s="30"/>
      <c r="AB326" s="30"/>
      <c r="AC326" s="30"/>
      <c r="AD326" s="30"/>
    </row>
    <row r="327" spans="18:30" x14ac:dyDescent="0.25">
      <c r="R327" s="30"/>
      <c r="S327" s="30"/>
      <c r="T327" s="30"/>
      <c r="U327" s="30"/>
      <c r="V327" s="30"/>
      <c r="W327" s="30"/>
      <c r="X327" s="30"/>
      <c r="Y327" s="30"/>
      <c r="Z327" s="30"/>
      <c r="AA327" s="30"/>
      <c r="AB327" s="30"/>
      <c r="AC327" s="30"/>
      <c r="AD327" s="30"/>
    </row>
    <row r="328" spans="18:30" x14ac:dyDescent="0.25">
      <c r="R328" s="30"/>
      <c r="S328" s="30"/>
      <c r="T328" s="30"/>
      <c r="U328" s="30"/>
      <c r="V328" s="30"/>
      <c r="W328" s="30"/>
      <c r="X328" s="30"/>
      <c r="Y328" s="30"/>
      <c r="Z328" s="30"/>
      <c r="AA328" s="30"/>
      <c r="AB328" s="30"/>
      <c r="AC328" s="30"/>
      <c r="AD328" s="30"/>
    </row>
    <row r="329" spans="18:30" x14ac:dyDescent="0.25">
      <c r="R329" s="30"/>
      <c r="S329" s="30"/>
      <c r="T329" s="30"/>
      <c r="U329" s="30"/>
      <c r="V329" s="30"/>
      <c r="W329" s="30"/>
      <c r="X329" s="30"/>
      <c r="Y329" s="30"/>
      <c r="Z329" s="30"/>
      <c r="AA329" s="30"/>
      <c r="AB329" s="30"/>
      <c r="AC329" s="30"/>
      <c r="AD329" s="30"/>
    </row>
    <row r="330" spans="18:30" x14ac:dyDescent="0.25">
      <c r="R330" s="30"/>
      <c r="S330" s="30"/>
      <c r="T330" s="30"/>
      <c r="U330" s="30"/>
      <c r="V330" s="30"/>
      <c r="W330" s="30"/>
      <c r="X330" s="30"/>
      <c r="Y330" s="30"/>
      <c r="Z330" s="30"/>
      <c r="AA330" s="30"/>
      <c r="AB330" s="30"/>
      <c r="AC330" s="30"/>
      <c r="AD330" s="30"/>
    </row>
    <row r="331" spans="18:30" x14ac:dyDescent="0.25">
      <c r="R331" s="30"/>
      <c r="S331" s="30"/>
      <c r="T331" s="30"/>
      <c r="U331" s="30"/>
      <c r="V331" s="30"/>
      <c r="W331" s="30"/>
      <c r="X331" s="30"/>
      <c r="Y331" s="30"/>
      <c r="Z331" s="30"/>
      <c r="AA331" s="30"/>
      <c r="AB331" s="30"/>
      <c r="AC331" s="30"/>
      <c r="AD331" s="30"/>
    </row>
    <row r="332" spans="18:30" x14ac:dyDescent="0.25">
      <c r="R332" s="30"/>
      <c r="S332" s="30"/>
      <c r="T332" s="30"/>
      <c r="U332" s="30"/>
      <c r="V332" s="30"/>
      <c r="W332" s="30"/>
      <c r="X332" s="30"/>
      <c r="Y332" s="30"/>
      <c r="Z332" s="30"/>
      <c r="AA332" s="30"/>
      <c r="AB332" s="30"/>
      <c r="AC332" s="30"/>
      <c r="AD332" s="30"/>
    </row>
    <row r="333" spans="18:30" x14ac:dyDescent="0.25">
      <c r="R333" s="30"/>
      <c r="S333" s="30"/>
      <c r="T333" s="30"/>
      <c r="U333" s="30"/>
      <c r="V333" s="30"/>
      <c r="W333" s="30"/>
      <c r="X333" s="30"/>
      <c r="Y333" s="30"/>
      <c r="Z333" s="30"/>
      <c r="AA333" s="30"/>
      <c r="AB333" s="30"/>
      <c r="AC333" s="30"/>
      <c r="AD333" s="30"/>
    </row>
    <row r="334" spans="18:30" x14ac:dyDescent="0.25">
      <c r="R334" s="30"/>
      <c r="S334" s="30"/>
      <c r="T334" s="30"/>
      <c r="U334" s="30"/>
      <c r="V334" s="30"/>
      <c r="W334" s="30"/>
      <c r="X334" s="30"/>
      <c r="Y334" s="30"/>
      <c r="Z334" s="30"/>
      <c r="AA334" s="30"/>
      <c r="AB334" s="30"/>
      <c r="AC334" s="30"/>
      <c r="AD334" s="30"/>
    </row>
    <row r="335" spans="18:30" x14ac:dyDescent="0.25">
      <c r="R335" s="30"/>
      <c r="S335" s="30"/>
      <c r="T335" s="30"/>
      <c r="U335" s="30"/>
      <c r="V335" s="30"/>
      <c r="W335" s="30"/>
      <c r="X335" s="30"/>
      <c r="Y335" s="30"/>
      <c r="Z335" s="30"/>
      <c r="AA335" s="30"/>
      <c r="AB335" s="30"/>
      <c r="AC335" s="30"/>
      <c r="AD335" s="30"/>
    </row>
    <row r="336" spans="18:30" x14ac:dyDescent="0.25">
      <c r="R336" s="30"/>
      <c r="S336" s="30"/>
      <c r="T336" s="30"/>
      <c r="U336" s="30"/>
      <c r="V336" s="30"/>
      <c r="W336" s="30"/>
      <c r="X336" s="30"/>
      <c r="Y336" s="30"/>
      <c r="Z336" s="30"/>
      <c r="AA336" s="30"/>
      <c r="AB336" s="30"/>
      <c r="AC336" s="30"/>
      <c r="AD336" s="30"/>
    </row>
    <row r="337" spans="18:30" x14ac:dyDescent="0.25">
      <c r="R337" s="30"/>
      <c r="S337" s="30"/>
      <c r="T337" s="30"/>
      <c r="U337" s="30"/>
      <c r="V337" s="30"/>
      <c r="W337" s="30"/>
      <c r="X337" s="30"/>
      <c r="Y337" s="30"/>
      <c r="Z337" s="30"/>
      <c r="AA337" s="30"/>
      <c r="AB337" s="30"/>
      <c r="AC337" s="30"/>
      <c r="AD337" s="30"/>
    </row>
    <row r="338" spans="18:30" x14ac:dyDescent="0.25">
      <c r="R338" s="30"/>
      <c r="S338" s="30"/>
      <c r="T338" s="30"/>
      <c r="U338" s="30"/>
      <c r="V338" s="30"/>
      <c r="W338" s="30"/>
      <c r="X338" s="30"/>
      <c r="Y338" s="30"/>
      <c r="Z338" s="30"/>
      <c r="AA338" s="30"/>
      <c r="AB338" s="30"/>
      <c r="AC338" s="30"/>
      <c r="AD338" s="30"/>
    </row>
    <row r="339" spans="18:30" x14ac:dyDescent="0.25">
      <c r="R339" s="30"/>
      <c r="S339" s="30"/>
      <c r="T339" s="30"/>
      <c r="U339" s="30"/>
      <c r="V339" s="30"/>
      <c r="W339" s="30"/>
      <c r="X339" s="30"/>
      <c r="Y339" s="30"/>
      <c r="Z339" s="30"/>
      <c r="AA339" s="30"/>
      <c r="AB339" s="30"/>
      <c r="AC339" s="30"/>
      <c r="AD339" s="30"/>
    </row>
    <row r="340" spans="18:30" x14ac:dyDescent="0.25">
      <c r="R340" s="30"/>
      <c r="S340" s="30"/>
      <c r="T340" s="30"/>
      <c r="U340" s="30"/>
      <c r="V340" s="30"/>
      <c r="W340" s="30"/>
      <c r="X340" s="30"/>
      <c r="Y340" s="30"/>
      <c r="Z340" s="30"/>
      <c r="AA340" s="30"/>
      <c r="AB340" s="30"/>
      <c r="AC340" s="30"/>
      <c r="AD340" s="30"/>
    </row>
    <row r="341" spans="18:30" x14ac:dyDescent="0.25">
      <c r="R341" s="30"/>
      <c r="S341" s="30"/>
      <c r="T341" s="30"/>
      <c r="U341" s="30"/>
      <c r="V341" s="30"/>
      <c r="W341" s="30"/>
      <c r="X341" s="30"/>
      <c r="Y341" s="30"/>
      <c r="Z341" s="30"/>
      <c r="AA341" s="30"/>
      <c r="AB341" s="30"/>
      <c r="AC341" s="30"/>
      <c r="AD341" s="30"/>
    </row>
    <row r="342" spans="18:30" x14ac:dyDescent="0.25">
      <c r="R342" s="30"/>
      <c r="S342" s="30"/>
      <c r="T342" s="30"/>
      <c r="U342" s="30"/>
      <c r="V342" s="30"/>
      <c r="W342" s="30"/>
      <c r="X342" s="30"/>
      <c r="Y342" s="30"/>
      <c r="Z342" s="30"/>
      <c r="AA342" s="30"/>
      <c r="AB342" s="30"/>
      <c r="AC342" s="30"/>
      <c r="AD342" s="30"/>
    </row>
    <row r="343" spans="18:30" x14ac:dyDescent="0.25">
      <c r="R343" s="30"/>
      <c r="S343" s="30"/>
      <c r="T343" s="30"/>
      <c r="U343" s="30"/>
      <c r="V343" s="30"/>
      <c r="W343" s="30"/>
      <c r="X343" s="30"/>
      <c r="Y343" s="30"/>
      <c r="Z343" s="30"/>
      <c r="AA343" s="30"/>
      <c r="AB343" s="30"/>
      <c r="AC343" s="30"/>
      <c r="AD343" s="30"/>
    </row>
    <row r="344" spans="18:30" x14ac:dyDescent="0.25">
      <c r="R344" s="30"/>
      <c r="S344" s="30"/>
      <c r="T344" s="30"/>
      <c r="U344" s="30"/>
      <c r="V344" s="30"/>
      <c r="W344" s="30"/>
      <c r="X344" s="30"/>
      <c r="Y344" s="30"/>
      <c r="Z344" s="30"/>
      <c r="AA344" s="30"/>
      <c r="AB344" s="30"/>
      <c r="AC344" s="30"/>
      <c r="AD344" s="30"/>
    </row>
    <row r="345" spans="18:30" x14ac:dyDescent="0.25">
      <c r="R345" s="30"/>
      <c r="S345" s="30"/>
      <c r="T345" s="30"/>
      <c r="U345" s="30"/>
      <c r="V345" s="30"/>
      <c r="W345" s="30"/>
      <c r="X345" s="30"/>
      <c r="Y345" s="30"/>
      <c r="Z345" s="30"/>
      <c r="AA345" s="30"/>
      <c r="AB345" s="30"/>
      <c r="AC345" s="30"/>
      <c r="AD345" s="30"/>
    </row>
    <row r="346" spans="18:30" x14ac:dyDescent="0.25">
      <c r="R346" s="30"/>
      <c r="S346" s="30"/>
      <c r="T346" s="30"/>
      <c r="U346" s="30"/>
      <c r="V346" s="30"/>
      <c r="W346" s="30"/>
      <c r="X346" s="30"/>
      <c r="Y346" s="30"/>
      <c r="Z346" s="30"/>
      <c r="AA346" s="30"/>
      <c r="AB346" s="30"/>
      <c r="AC346" s="30"/>
      <c r="AD346" s="30"/>
    </row>
    <row r="347" spans="18:30" x14ac:dyDescent="0.25">
      <c r="R347" s="30"/>
      <c r="S347" s="30"/>
      <c r="T347" s="30"/>
      <c r="U347" s="30"/>
      <c r="V347" s="30"/>
      <c r="W347" s="30"/>
      <c r="X347" s="30"/>
      <c r="Y347" s="30"/>
      <c r="Z347" s="30"/>
      <c r="AA347" s="30"/>
      <c r="AB347" s="30"/>
      <c r="AC347" s="30"/>
      <c r="AD347" s="30"/>
    </row>
    <row r="348" spans="18:30" x14ac:dyDescent="0.25">
      <c r="R348" s="30"/>
      <c r="S348" s="30"/>
      <c r="T348" s="30"/>
      <c r="U348" s="30"/>
      <c r="V348" s="30"/>
      <c r="W348" s="30"/>
      <c r="X348" s="30"/>
      <c r="Y348" s="30"/>
      <c r="Z348" s="30"/>
      <c r="AA348" s="30"/>
      <c r="AB348" s="30"/>
      <c r="AC348" s="30"/>
      <c r="AD348" s="30"/>
    </row>
    <row r="349" spans="18:30" x14ac:dyDescent="0.25">
      <c r="R349" s="30"/>
      <c r="S349" s="30"/>
      <c r="T349" s="30"/>
      <c r="U349" s="30"/>
      <c r="V349" s="30"/>
      <c r="W349" s="30"/>
      <c r="X349" s="30"/>
      <c r="Y349" s="30"/>
      <c r="Z349" s="30"/>
      <c r="AA349" s="30"/>
      <c r="AB349" s="30"/>
      <c r="AC349" s="30"/>
      <c r="AD349" s="30"/>
    </row>
    <row r="350" spans="18:30" x14ac:dyDescent="0.25">
      <c r="R350" s="30"/>
      <c r="S350" s="30"/>
      <c r="T350" s="30"/>
      <c r="U350" s="30"/>
      <c r="V350" s="30"/>
      <c r="W350" s="30"/>
      <c r="X350" s="30"/>
      <c r="Y350" s="30"/>
      <c r="Z350" s="30"/>
      <c r="AA350" s="30"/>
      <c r="AB350" s="30"/>
      <c r="AC350" s="30"/>
      <c r="AD350" s="30"/>
    </row>
    <row r="351" spans="18:30" x14ac:dyDescent="0.25">
      <c r="R351" s="30"/>
      <c r="S351" s="30"/>
      <c r="T351" s="30"/>
      <c r="U351" s="30"/>
      <c r="V351" s="30"/>
      <c r="W351" s="30"/>
      <c r="X351" s="30"/>
      <c r="Y351" s="30"/>
      <c r="Z351" s="30"/>
      <c r="AA351" s="30"/>
      <c r="AB351" s="30"/>
      <c r="AC351" s="30"/>
      <c r="AD351" s="30"/>
    </row>
    <row r="352" spans="18:30" x14ac:dyDescent="0.25">
      <c r="R352" s="30"/>
      <c r="S352" s="30"/>
      <c r="T352" s="30"/>
      <c r="U352" s="30"/>
      <c r="V352" s="30"/>
      <c r="W352" s="30"/>
      <c r="X352" s="30"/>
      <c r="Y352" s="30"/>
      <c r="Z352" s="30"/>
      <c r="AA352" s="30"/>
      <c r="AB352" s="30"/>
      <c r="AC352" s="30"/>
      <c r="AD352" s="30"/>
    </row>
    <row r="353" spans="18:30" x14ac:dyDescent="0.25">
      <c r="R353" s="30"/>
      <c r="S353" s="30"/>
      <c r="T353" s="30"/>
      <c r="U353" s="30"/>
      <c r="V353" s="30"/>
      <c r="W353" s="30"/>
      <c r="X353" s="30"/>
      <c r="Y353" s="30"/>
      <c r="Z353" s="30"/>
      <c r="AA353" s="30"/>
      <c r="AB353" s="30"/>
      <c r="AC353" s="30"/>
      <c r="AD353" s="30"/>
    </row>
    <row r="354" spans="18:30" x14ac:dyDescent="0.25">
      <c r="R354" s="30"/>
      <c r="S354" s="30"/>
      <c r="T354" s="30"/>
      <c r="U354" s="30"/>
      <c r="V354" s="30"/>
      <c r="W354" s="30"/>
      <c r="X354" s="30"/>
      <c r="Y354" s="30"/>
      <c r="Z354" s="30"/>
      <c r="AA354" s="30"/>
      <c r="AB354" s="30"/>
      <c r="AC354" s="30"/>
      <c r="AD354" s="30"/>
    </row>
    <row r="355" spans="18:30" x14ac:dyDescent="0.25">
      <c r="R355" s="30"/>
      <c r="S355" s="30"/>
      <c r="T355" s="30"/>
      <c r="U355" s="30"/>
      <c r="V355" s="30"/>
      <c r="W355" s="30"/>
      <c r="X355" s="30"/>
      <c r="Y355" s="30"/>
      <c r="Z355" s="30"/>
      <c r="AA355" s="30"/>
      <c r="AB355" s="30"/>
      <c r="AC355" s="30"/>
      <c r="AD355" s="30"/>
    </row>
    <row r="356" spans="18:30" x14ac:dyDescent="0.25">
      <c r="R356" s="30"/>
      <c r="S356" s="30"/>
      <c r="T356" s="30"/>
      <c r="U356" s="30"/>
      <c r="V356" s="30"/>
      <c r="W356" s="30"/>
      <c r="X356" s="30"/>
      <c r="Y356" s="30"/>
      <c r="Z356" s="30"/>
      <c r="AA356" s="30"/>
      <c r="AB356" s="30"/>
      <c r="AC356" s="30"/>
      <c r="AD356" s="30"/>
    </row>
    <row r="357" spans="18:30" x14ac:dyDescent="0.25">
      <c r="R357" s="30"/>
      <c r="S357" s="30"/>
      <c r="T357" s="30"/>
      <c r="U357" s="30"/>
      <c r="V357" s="30"/>
      <c r="W357" s="30"/>
      <c r="X357" s="30"/>
      <c r="Y357" s="30"/>
      <c r="Z357" s="30"/>
      <c r="AA357" s="30"/>
      <c r="AB357" s="30"/>
      <c r="AC357" s="30"/>
      <c r="AD357" s="30"/>
    </row>
    <row r="358" spans="18:30" x14ac:dyDescent="0.25">
      <c r="R358" s="30"/>
      <c r="S358" s="30"/>
      <c r="T358" s="30"/>
      <c r="U358" s="30"/>
      <c r="V358" s="30"/>
      <c r="W358" s="30"/>
      <c r="X358" s="30"/>
      <c r="Y358" s="30"/>
      <c r="Z358" s="30"/>
      <c r="AA358" s="30"/>
      <c r="AB358" s="30"/>
      <c r="AC358" s="30"/>
      <c r="AD358" s="30"/>
    </row>
    <row r="359" spans="18:30" x14ac:dyDescent="0.25">
      <c r="R359" s="30"/>
      <c r="S359" s="30"/>
      <c r="T359" s="30"/>
      <c r="U359" s="30"/>
      <c r="V359" s="30"/>
      <c r="W359" s="30"/>
      <c r="X359" s="30"/>
      <c r="Y359" s="30"/>
      <c r="Z359" s="30"/>
      <c r="AA359" s="30"/>
      <c r="AB359" s="30"/>
      <c r="AC359" s="30"/>
      <c r="AD359" s="30"/>
    </row>
    <row r="360" spans="18:30" x14ac:dyDescent="0.25">
      <c r="R360" s="30"/>
      <c r="S360" s="30"/>
      <c r="T360" s="30"/>
      <c r="U360" s="30"/>
      <c r="V360" s="30"/>
      <c r="W360" s="30"/>
      <c r="X360" s="30"/>
      <c r="Y360" s="30"/>
      <c r="Z360" s="30"/>
      <c r="AA360" s="30"/>
      <c r="AB360" s="30"/>
      <c r="AC360" s="30"/>
      <c r="AD360" s="30"/>
    </row>
    <row r="361" spans="18:30" x14ac:dyDescent="0.25">
      <c r="R361" s="30"/>
      <c r="S361" s="30"/>
      <c r="T361" s="30"/>
      <c r="U361" s="30"/>
      <c r="V361" s="30"/>
      <c r="W361" s="30"/>
      <c r="X361" s="30"/>
      <c r="Y361" s="30"/>
      <c r="Z361" s="30"/>
      <c r="AA361" s="30"/>
      <c r="AB361" s="30"/>
      <c r="AC361" s="30"/>
      <c r="AD361" s="30"/>
    </row>
    <row r="362" spans="18:30" x14ac:dyDescent="0.25">
      <c r="R362" s="30"/>
      <c r="S362" s="30"/>
      <c r="T362" s="30"/>
      <c r="U362" s="30"/>
      <c r="V362" s="30"/>
      <c r="W362" s="30"/>
      <c r="X362" s="30"/>
      <c r="Y362" s="30"/>
      <c r="Z362" s="30"/>
      <c r="AA362" s="30"/>
      <c r="AB362" s="30"/>
      <c r="AC362" s="30"/>
      <c r="AD362" s="30"/>
    </row>
    <row r="363" spans="18:30" x14ac:dyDescent="0.25">
      <c r="R363" s="30"/>
      <c r="S363" s="30"/>
      <c r="T363" s="30"/>
      <c r="U363" s="30"/>
      <c r="V363" s="30"/>
      <c r="W363" s="30"/>
      <c r="X363" s="30"/>
      <c r="Y363" s="30"/>
      <c r="Z363" s="30"/>
      <c r="AA363" s="30"/>
      <c r="AB363" s="30"/>
      <c r="AC363" s="30"/>
      <c r="AD363" s="30"/>
    </row>
    <row r="364" spans="18:30" x14ac:dyDescent="0.25">
      <c r="R364" s="30"/>
      <c r="S364" s="30"/>
      <c r="T364" s="30"/>
      <c r="U364" s="30"/>
      <c r="V364" s="30"/>
      <c r="W364" s="30"/>
      <c r="X364" s="30"/>
      <c r="Y364" s="30"/>
      <c r="Z364" s="30"/>
      <c r="AA364" s="30"/>
      <c r="AB364" s="30"/>
      <c r="AC364" s="30"/>
      <c r="AD364" s="30"/>
    </row>
    <row r="365" spans="18:30" x14ac:dyDescent="0.25">
      <c r="R365" s="30"/>
      <c r="S365" s="30"/>
      <c r="T365" s="30"/>
      <c r="U365" s="30"/>
      <c r="V365" s="30"/>
      <c r="W365" s="30"/>
      <c r="X365" s="30"/>
      <c r="Y365" s="30"/>
      <c r="Z365" s="30"/>
      <c r="AA365" s="30"/>
      <c r="AB365" s="30"/>
      <c r="AC365" s="30"/>
      <c r="AD365" s="30"/>
    </row>
    <row r="366" spans="18:30" x14ac:dyDescent="0.25">
      <c r="R366" s="30"/>
      <c r="S366" s="30"/>
      <c r="T366" s="30"/>
      <c r="U366" s="30"/>
      <c r="V366" s="30"/>
      <c r="W366" s="30"/>
      <c r="X366" s="30"/>
      <c r="Y366" s="30"/>
      <c r="Z366" s="30"/>
      <c r="AA366" s="30"/>
      <c r="AB366" s="30"/>
      <c r="AC366" s="30"/>
      <c r="AD366" s="30"/>
    </row>
    <row r="367" spans="18:30" x14ac:dyDescent="0.25">
      <c r="R367" s="30"/>
      <c r="S367" s="30"/>
      <c r="T367" s="30"/>
      <c r="U367" s="30"/>
      <c r="V367" s="30"/>
      <c r="W367" s="30"/>
      <c r="X367" s="30"/>
      <c r="Y367" s="30"/>
      <c r="Z367" s="30"/>
      <c r="AA367" s="30"/>
      <c r="AB367" s="30"/>
      <c r="AC367" s="30"/>
      <c r="AD367" s="30"/>
    </row>
    <row r="368" spans="18:30" x14ac:dyDescent="0.25">
      <c r="R368" s="30"/>
      <c r="S368" s="30"/>
      <c r="T368" s="30"/>
      <c r="U368" s="30"/>
      <c r="V368" s="30"/>
      <c r="W368" s="30"/>
      <c r="X368" s="30"/>
      <c r="Y368" s="30"/>
      <c r="Z368" s="30"/>
      <c r="AA368" s="30"/>
      <c r="AB368" s="30"/>
      <c r="AC368" s="30"/>
      <c r="AD368" s="30"/>
    </row>
    <row r="369" spans="18:30" x14ac:dyDescent="0.25">
      <c r="R369" s="30"/>
      <c r="S369" s="30"/>
      <c r="T369" s="30"/>
      <c r="U369" s="30"/>
      <c r="V369" s="30"/>
      <c r="W369" s="30"/>
      <c r="X369" s="30"/>
      <c r="Y369" s="30"/>
      <c r="Z369" s="30"/>
      <c r="AA369" s="30"/>
      <c r="AB369" s="30"/>
      <c r="AC369" s="30"/>
      <c r="AD369" s="30"/>
    </row>
    <row r="370" spans="18:30" x14ac:dyDescent="0.25">
      <c r="R370" s="30"/>
      <c r="S370" s="30"/>
      <c r="T370" s="30"/>
      <c r="U370" s="30"/>
      <c r="V370" s="30"/>
      <c r="W370" s="30"/>
      <c r="X370" s="30"/>
      <c r="Y370" s="30"/>
      <c r="Z370" s="30"/>
      <c r="AA370" s="30"/>
      <c r="AB370" s="30"/>
      <c r="AC370" s="30"/>
      <c r="AD370" s="30"/>
    </row>
    <row r="371" spans="18:30" x14ac:dyDescent="0.25">
      <c r="R371" s="30"/>
      <c r="S371" s="30"/>
      <c r="T371" s="30"/>
      <c r="U371" s="30"/>
      <c r="V371" s="30"/>
      <c r="W371" s="30"/>
      <c r="X371" s="30"/>
      <c r="Y371" s="30"/>
      <c r="Z371" s="30"/>
      <c r="AA371" s="30"/>
      <c r="AB371" s="30"/>
      <c r="AC371" s="30"/>
      <c r="AD371" s="30"/>
    </row>
    <row r="372" spans="18:30" x14ac:dyDescent="0.25">
      <c r="R372" s="30"/>
      <c r="S372" s="30"/>
      <c r="T372" s="30"/>
      <c r="U372" s="30"/>
      <c r="V372" s="30"/>
      <c r="W372" s="30"/>
      <c r="X372" s="30"/>
      <c r="Y372" s="30"/>
      <c r="Z372" s="30"/>
      <c r="AA372" s="30"/>
      <c r="AB372" s="30"/>
      <c r="AC372" s="30"/>
      <c r="AD372" s="30"/>
    </row>
    <row r="373" spans="18:30" x14ac:dyDescent="0.25">
      <c r="R373" s="30"/>
      <c r="S373" s="30"/>
      <c r="T373" s="30"/>
      <c r="U373" s="30"/>
      <c r="V373" s="30"/>
      <c r="W373" s="30"/>
      <c r="X373" s="30"/>
      <c r="Y373" s="30"/>
      <c r="Z373" s="30"/>
      <c r="AA373" s="30"/>
      <c r="AB373" s="30"/>
      <c r="AC373" s="30"/>
      <c r="AD373" s="30"/>
    </row>
    <row r="374" spans="18:30" x14ac:dyDescent="0.25">
      <c r="R374" s="30"/>
      <c r="S374" s="30"/>
      <c r="T374" s="30"/>
      <c r="U374" s="30"/>
      <c r="V374" s="30"/>
      <c r="W374" s="30"/>
      <c r="X374" s="30"/>
      <c r="Y374" s="30"/>
      <c r="Z374" s="30"/>
      <c r="AA374" s="30"/>
      <c r="AB374" s="30"/>
      <c r="AC374" s="30"/>
      <c r="AD374" s="30"/>
    </row>
    <row r="375" spans="18:30" x14ac:dyDescent="0.25">
      <c r="R375" s="30"/>
      <c r="S375" s="30"/>
      <c r="T375" s="30"/>
      <c r="U375" s="30"/>
      <c r="V375" s="30"/>
      <c r="W375" s="30"/>
      <c r="X375" s="30"/>
      <c r="Y375" s="30"/>
      <c r="Z375" s="30"/>
      <c r="AA375" s="30"/>
      <c r="AB375" s="30"/>
      <c r="AC375" s="30"/>
      <c r="AD375" s="30"/>
    </row>
    <row r="376" spans="18:30" x14ac:dyDescent="0.25">
      <c r="R376" s="30"/>
      <c r="S376" s="30"/>
      <c r="T376" s="30"/>
      <c r="U376" s="30"/>
      <c r="V376" s="30"/>
      <c r="W376" s="30"/>
      <c r="X376" s="30"/>
      <c r="Y376" s="30"/>
      <c r="Z376" s="30"/>
      <c r="AA376" s="30"/>
      <c r="AB376" s="30"/>
      <c r="AC376" s="30"/>
      <c r="AD376" s="30"/>
    </row>
    <row r="377" spans="18:30" x14ac:dyDescent="0.25">
      <c r="R377" s="30"/>
      <c r="S377" s="30"/>
      <c r="T377" s="30"/>
      <c r="U377" s="30"/>
      <c r="V377" s="30"/>
      <c r="W377" s="30"/>
      <c r="X377" s="30"/>
      <c r="Y377" s="30"/>
      <c r="Z377" s="30"/>
      <c r="AA377" s="30"/>
      <c r="AB377" s="30"/>
      <c r="AC377" s="30"/>
      <c r="AD377" s="30"/>
    </row>
    <row r="378" spans="18:30" x14ac:dyDescent="0.25">
      <c r="R378" s="30"/>
      <c r="S378" s="30"/>
      <c r="T378" s="30"/>
      <c r="U378" s="30"/>
      <c r="V378" s="30"/>
      <c r="W378" s="30"/>
      <c r="X378" s="30"/>
      <c r="Y378" s="30"/>
      <c r="Z378" s="30"/>
      <c r="AA378" s="30"/>
      <c r="AB378" s="30"/>
      <c r="AC378" s="30"/>
      <c r="AD378" s="30"/>
    </row>
    <row r="379" spans="18:30" x14ac:dyDescent="0.25">
      <c r="R379" s="30"/>
      <c r="S379" s="30"/>
      <c r="T379" s="30"/>
      <c r="U379" s="30"/>
      <c r="V379" s="30"/>
      <c r="W379" s="30"/>
      <c r="X379" s="30"/>
      <c r="Y379" s="30"/>
      <c r="Z379" s="30"/>
      <c r="AA379" s="30"/>
      <c r="AB379" s="30"/>
      <c r="AC379" s="30"/>
      <c r="AD379" s="30"/>
    </row>
    <row r="380" spans="18:30" x14ac:dyDescent="0.25">
      <c r="R380" s="30"/>
      <c r="S380" s="30"/>
      <c r="T380" s="30"/>
      <c r="U380" s="30"/>
      <c r="V380" s="30"/>
      <c r="W380" s="30"/>
      <c r="X380" s="30"/>
      <c r="Y380" s="30"/>
      <c r="Z380" s="30"/>
      <c r="AA380" s="30"/>
      <c r="AB380" s="30"/>
      <c r="AC380" s="30"/>
      <c r="AD380" s="30"/>
    </row>
    <row r="381" spans="18:30" x14ac:dyDescent="0.25">
      <c r="R381" s="30"/>
      <c r="S381" s="30"/>
      <c r="T381" s="30"/>
      <c r="U381" s="30"/>
      <c r="V381" s="30"/>
      <c r="W381" s="30"/>
      <c r="X381" s="30"/>
      <c r="Y381" s="30"/>
      <c r="Z381" s="30"/>
      <c r="AA381" s="30"/>
      <c r="AB381" s="30"/>
      <c r="AC381" s="30"/>
      <c r="AD381" s="30"/>
    </row>
    <row r="382" spans="18:30" x14ac:dyDescent="0.25">
      <c r="R382" s="30"/>
      <c r="S382" s="30"/>
      <c r="T382" s="30"/>
      <c r="U382" s="30"/>
      <c r="V382" s="30"/>
      <c r="W382" s="30"/>
      <c r="X382" s="30"/>
      <c r="Y382" s="30"/>
      <c r="Z382" s="30"/>
      <c r="AA382" s="30"/>
      <c r="AB382" s="30"/>
      <c r="AC382" s="30"/>
      <c r="AD382" s="30"/>
    </row>
    <row r="383" spans="18:30" x14ac:dyDescent="0.25">
      <c r="R383" s="30"/>
      <c r="S383" s="30"/>
      <c r="T383" s="30"/>
      <c r="U383" s="30"/>
      <c r="V383" s="30"/>
      <c r="W383" s="30"/>
      <c r="X383" s="30"/>
      <c r="Y383" s="30"/>
      <c r="Z383" s="30"/>
      <c r="AA383" s="30"/>
      <c r="AB383" s="30"/>
      <c r="AC383" s="30"/>
      <c r="AD383" s="30"/>
    </row>
    <row r="384" spans="18:30" x14ac:dyDescent="0.25">
      <c r="R384" s="30"/>
      <c r="S384" s="30"/>
      <c r="T384" s="30"/>
      <c r="U384" s="30"/>
      <c r="V384" s="30"/>
      <c r="W384" s="30"/>
      <c r="X384" s="30"/>
      <c r="Y384" s="30"/>
      <c r="Z384" s="30"/>
      <c r="AA384" s="30"/>
      <c r="AB384" s="30"/>
      <c r="AC384" s="30"/>
      <c r="AD384" s="30"/>
    </row>
    <row r="385" spans="18:30" x14ac:dyDescent="0.25">
      <c r="R385" s="30"/>
      <c r="S385" s="30"/>
      <c r="T385" s="30"/>
      <c r="U385" s="30"/>
      <c r="V385" s="30"/>
      <c r="W385" s="30"/>
      <c r="X385" s="30"/>
      <c r="Y385" s="30"/>
      <c r="Z385" s="30"/>
      <c r="AA385" s="30"/>
      <c r="AB385" s="30"/>
      <c r="AC385" s="30"/>
      <c r="AD385" s="30"/>
    </row>
    <row r="386" spans="18:30" x14ac:dyDescent="0.25">
      <c r="R386" s="30"/>
      <c r="S386" s="30"/>
      <c r="T386" s="30"/>
      <c r="U386" s="30"/>
      <c r="V386" s="30"/>
      <c r="W386" s="30"/>
      <c r="X386" s="30"/>
      <c r="Y386" s="30"/>
      <c r="Z386" s="30"/>
      <c r="AA386" s="30"/>
      <c r="AB386" s="30"/>
      <c r="AC386" s="30"/>
      <c r="AD386" s="30"/>
    </row>
    <row r="387" spans="18:30" x14ac:dyDescent="0.25">
      <c r="R387" s="30"/>
      <c r="S387" s="30"/>
      <c r="T387" s="30"/>
      <c r="U387" s="30"/>
      <c r="V387" s="30"/>
      <c r="W387" s="30"/>
      <c r="X387" s="30"/>
      <c r="Y387" s="30"/>
      <c r="Z387" s="30"/>
      <c r="AA387" s="30"/>
      <c r="AB387" s="30"/>
      <c r="AC387" s="30"/>
      <c r="AD387" s="30"/>
    </row>
    <row r="388" spans="18:30" x14ac:dyDescent="0.25">
      <c r="R388" s="30"/>
      <c r="S388" s="30"/>
      <c r="T388" s="30"/>
      <c r="U388" s="30"/>
      <c r="V388" s="30"/>
      <c r="W388" s="30"/>
      <c r="X388" s="30"/>
      <c r="Y388" s="30"/>
      <c r="Z388" s="30"/>
      <c r="AA388" s="30"/>
      <c r="AB388" s="30"/>
      <c r="AC388" s="30"/>
      <c r="AD388" s="30"/>
    </row>
    <row r="389" spans="18:30" x14ac:dyDescent="0.25">
      <c r="R389" s="30"/>
      <c r="S389" s="30"/>
      <c r="T389" s="30"/>
      <c r="U389" s="30"/>
      <c r="V389" s="30"/>
      <c r="W389" s="30"/>
      <c r="X389" s="30"/>
      <c r="Y389" s="30"/>
      <c r="Z389" s="30"/>
      <c r="AA389" s="30"/>
      <c r="AB389" s="30"/>
      <c r="AC389" s="30"/>
      <c r="AD389" s="30"/>
    </row>
    <row r="390" spans="18:30" x14ac:dyDescent="0.25">
      <c r="R390" s="30"/>
      <c r="S390" s="30"/>
      <c r="T390" s="30"/>
      <c r="U390" s="30"/>
      <c r="V390" s="30"/>
      <c r="W390" s="30"/>
      <c r="X390" s="30"/>
      <c r="Y390" s="30"/>
      <c r="Z390" s="30"/>
      <c r="AA390" s="30"/>
      <c r="AB390" s="30"/>
      <c r="AC390" s="30"/>
      <c r="AD390" s="30"/>
    </row>
    <row r="391" spans="18:30" x14ac:dyDescent="0.25">
      <c r="R391" s="30"/>
      <c r="S391" s="30"/>
      <c r="T391" s="30"/>
      <c r="U391" s="30"/>
      <c r="V391" s="30"/>
      <c r="W391" s="30"/>
      <c r="X391" s="30"/>
      <c r="Y391" s="30"/>
      <c r="Z391" s="30"/>
      <c r="AA391" s="30"/>
      <c r="AB391" s="30"/>
      <c r="AC391" s="30"/>
      <c r="AD391" s="30"/>
    </row>
    <row r="392" spans="18:30" x14ac:dyDescent="0.25">
      <c r="R392" s="30"/>
      <c r="S392" s="30"/>
      <c r="T392" s="30"/>
      <c r="U392" s="30"/>
      <c r="V392" s="30"/>
      <c r="W392" s="30"/>
      <c r="X392" s="30"/>
      <c r="Y392" s="30"/>
      <c r="Z392" s="30"/>
      <c r="AA392" s="30"/>
      <c r="AB392" s="30"/>
      <c r="AC392" s="30"/>
      <c r="AD392" s="30"/>
    </row>
    <row r="393" spans="18:30" x14ac:dyDescent="0.25">
      <c r="R393" s="30"/>
      <c r="S393" s="30"/>
      <c r="T393" s="30"/>
      <c r="U393" s="30"/>
      <c r="V393" s="30"/>
      <c r="W393" s="30"/>
      <c r="X393" s="30"/>
      <c r="Y393" s="30"/>
      <c r="Z393" s="30"/>
      <c r="AA393" s="30"/>
      <c r="AB393" s="30"/>
      <c r="AC393" s="30"/>
      <c r="AD393" s="30"/>
    </row>
    <row r="394" spans="18:30" x14ac:dyDescent="0.25">
      <c r="R394" s="30"/>
      <c r="S394" s="30"/>
      <c r="T394" s="30"/>
      <c r="U394" s="30"/>
      <c r="V394" s="30"/>
      <c r="W394" s="30"/>
      <c r="X394" s="30"/>
      <c r="Y394" s="30"/>
      <c r="Z394" s="30"/>
      <c r="AA394" s="30"/>
      <c r="AB394" s="30"/>
      <c r="AC394" s="30"/>
      <c r="AD394" s="30"/>
    </row>
    <row r="395" spans="18:30" x14ac:dyDescent="0.25">
      <c r="R395" s="30"/>
      <c r="S395" s="30"/>
      <c r="T395" s="30"/>
      <c r="U395" s="30"/>
      <c r="V395" s="30"/>
      <c r="W395" s="30"/>
      <c r="X395" s="30"/>
      <c r="Y395" s="30"/>
      <c r="Z395" s="30"/>
      <c r="AA395" s="30"/>
      <c r="AB395" s="30"/>
      <c r="AC395" s="30"/>
      <c r="AD395" s="30"/>
    </row>
    <row r="396" spans="18:30" x14ac:dyDescent="0.25">
      <c r="R396" s="30"/>
      <c r="S396" s="30"/>
      <c r="T396" s="30"/>
      <c r="U396" s="30"/>
      <c r="V396" s="30"/>
      <c r="W396" s="30"/>
      <c r="X396" s="30"/>
      <c r="Y396" s="30"/>
      <c r="Z396" s="30"/>
      <c r="AA396" s="30"/>
      <c r="AB396" s="30"/>
      <c r="AC396" s="30"/>
      <c r="AD396" s="30"/>
    </row>
    <row r="397" spans="18:30" x14ac:dyDescent="0.25">
      <c r="R397" s="30"/>
      <c r="S397" s="30"/>
      <c r="T397" s="30"/>
      <c r="U397" s="30"/>
      <c r="V397" s="30"/>
      <c r="W397" s="30"/>
      <c r="X397" s="30"/>
      <c r="Y397" s="30"/>
      <c r="Z397" s="30"/>
      <c r="AA397" s="30"/>
      <c r="AB397" s="30"/>
      <c r="AC397" s="30"/>
      <c r="AD397" s="30"/>
    </row>
    <row r="398" spans="18:30" x14ac:dyDescent="0.25">
      <c r="R398" s="30"/>
      <c r="S398" s="30"/>
      <c r="T398" s="30"/>
      <c r="U398" s="30"/>
      <c r="V398" s="30"/>
      <c r="W398" s="30"/>
      <c r="X398" s="30"/>
      <c r="Y398" s="30"/>
      <c r="Z398" s="30"/>
      <c r="AA398" s="30"/>
      <c r="AB398" s="30"/>
      <c r="AC398" s="30"/>
      <c r="AD398" s="30"/>
    </row>
    <row r="399" spans="18:30" x14ac:dyDescent="0.25">
      <c r="R399" s="30"/>
      <c r="S399" s="30"/>
      <c r="T399" s="30"/>
      <c r="U399" s="30"/>
      <c r="V399" s="30"/>
      <c r="W399" s="30"/>
      <c r="X399" s="30"/>
      <c r="Y399" s="30"/>
      <c r="Z399" s="30"/>
      <c r="AA399" s="30"/>
      <c r="AB399" s="30"/>
      <c r="AC399" s="30"/>
      <c r="AD399" s="30"/>
    </row>
    <row r="400" spans="18:30" x14ac:dyDescent="0.25">
      <c r="R400" s="30"/>
      <c r="S400" s="30"/>
      <c r="T400" s="30"/>
      <c r="U400" s="30"/>
      <c r="V400" s="30"/>
      <c r="W400" s="30"/>
      <c r="X400" s="30"/>
      <c r="Y400" s="30"/>
      <c r="Z400" s="30"/>
      <c r="AA400" s="30"/>
      <c r="AB400" s="30"/>
      <c r="AC400" s="30"/>
      <c r="AD400" s="30"/>
    </row>
    <row r="401" spans="18:30" x14ac:dyDescent="0.25">
      <c r="R401" s="30"/>
      <c r="S401" s="30"/>
      <c r="T401" s="30"/>
      <c r="U401" s="30"/>
      <c r="V401" s="30"/>
      <c r="W401" s="30"/>
      <c r="X401" s="30"/>
      <c r="Y401" s="30"/>
      <c r="Z401" s="30"/>
      <c r="AA401" s="30"/>
      <c r="AB401" s="30"/>
      <c r="AC401" s="30"/>
      <c r="AD401" s="30"/>
    </row>
    <row r="402" spans="18:30" x14ac:dyDescent="0.25">
      <c r="R402" s="30"/>
      <c r="S402" s="30"/>
      <c r="T402" s="30"/>
      <c r="U402" s="30"/>
      <c r="V402" s="30"/>
      <c r="W402" s="30"/>
      <c r="X402" s="30"/>
      <c r="Y402" s="30"/>
      <c r="Z402" s="30"/>
      <c r="AA402" s="30"/>
      <c r="AB402" s="30"/>
      <c r="AC402" s="30"/>
      <c r="AD402" s="30"/>
    </row>
    <row r="403" spans="18:30" x14ac:dyDescent="0.25">
      <c r="R403" s="30"/>
      <c r="S403" s="30"/>
      <c r="T403" s="30"/>
      <c r="U403" s="30"/>
      <c r="V403" s="30"/>
      <c r="W403" s="30"/>
      <c r="X403" s="30"/>
      <c r="Y403" s="30"/>
      <c r="Z403" s="30"/>
      <c r="AA403" s="30"/>
      <c r="AB403" s="30"/>
      <c r="AC403" s="30"/>
      <c r="AD403" s="30"/>
    </row>
    <row r="404" spans="18:30" x14ac:dyDescent="0.25">
      <c r="R404" s="30"/>
      <c r="S404" s="30"/>
      <c r="T404" s="30"/>
      <c r="U404" s="30"/>
      <c r="V404" s="30"/>
      <c r="W404" s="30"/>
      <c r="X404" s="30"/>
      <c r="Y404" s="30"/>
      <c r="Z404" s="30"/>
      <c r="AA404" s="30"/>
      <c r="AB404" s="30"/>
      <c r="AC404" s="30"/>
      <c r="AD404" s="30"/>
    </row>
    <row r="405" spans="18:30" x14ac:dyDescent="0.25">
      <c r="R405" s="30"/>
      <c r="S405" s="30"/>
      <c r="T405" s="30"/>
      <c r="U405" s="30"/>
      <c r="V405" s="30"/>
      <c r="W405" s="30"/>
      <c r="X405" s="30"/>
      <c r="Y405" s="30"/>
      <c r="Z405" s="30"/>
      <c r="AA405" s="30"/>
      <c r="AB405" s="30"/>
      <c r="AC405" s="30"/>
      <c r="AD405" s="30"/>
    </row>
    <row r="406" spans="18:30" x14ac:dyDescent="0.25">
      <c r="R406" s="30"/>
      <c r="S406" s="30"/>
      <c r="T406" s="30"/>
      <c r="U406" s="30"/>
      <c r="V406" s="30"/>
      <c r="W406" s="30"/>
      <c r="X406" s="30"/>
      <c r="Y406" s="30"/>
      <c r="Z406" s="30"/>
      <c r="AA406" s="30"/>
      <c r="AB406" s="30"/>
      <c r="AC406" s="30"/>
      <c r="AD406" s="30"/>
    </row>
    <row r="407" spans="18:30" x14ac:dyDescent="0.25">
      <c r="R407" s="30"/>
      <c r="S407" s="30"/>
      <c r="T407" s="30"/>
      <c r="U407" s="30"/>
      <c r="V407" s="30"/>
      <c r="W407" s="30"/>
      <c r="X407" s="30"/>
      <c r="Y407" s="30"/>
      <c r="Z407" s="30"/>
      <c r="AA407" s="30"/>
      <c r="AB407" s="30"/>
      <c r="AC407" s="30"/>
      <c r="AD407" s="30"/>
    </row>
    <row r="408" spans="18:30" x14ac:dyDescent="0.25">
      <c r="R408" s="30"/>
      <c r="S408" s="30"/>
      <c r="T408" s="30"/>
      <c r="U408" s="30"/>
      <c r="V408" s="30"/>
      <c r="W408" s="30"/>
      <c r="X408" s="30"/>
      <c r="Y408" s="30"/>
      <c r="Z408" s="30"/>
      <c r="AA408" s="30"/>
      <c r="AB408" s="30"/>
      <c r="AC408" s="30"/>
      <c r="AD408" s="30"/>
    </row>
    <row r="409" spans="18:30" x14ac:dyDescent="0.25">
      <c r="R409" s="30"/>
      <c r="S409" s="30"/>
      <c r="T409" s="30"/>
      <c r="U409" s="30"/>
      <c r="V409" s="30"/>
      <c r="W409" s="30"/>
      <c r="X409" s="30"/>
      <c r="Y409" s="30"/>
      <c r="Z409" s="30"/>
      <c r="AA409" s="30"/>
      <c r="AB409" s="30"/>
      <c r="AC409" s="30"/>
      <c r="AD409" s="30"/>
    </row>
    <row r="410" spans="18:30" x14ac:dyDescent="0.25">
      <c r="R410" s="30"/>
      <c r="S410" s="30"/>
      <c r="T410" s="30"/>
      <c r="U410" s="30"/>
      <c r="V410" s="30"/>
      <c r="W410" s="30"/>
      <c r="X410" s="30"/>
      <c r="Y410" s="30"/>
      <c r="Z410" s="30"/>
      <c r="AA410" s="30"/>
      <c r="AB410" s="30"/>
      <c r="AC410" s="30"/>
      <c r="AD410" s="30"/>
    </row>
    <row r="411" spans="18:30" x14ac:dyDescent="0.25">
      <c r="R411" s="30"/>
      <c r="S411" s="30"/>
      <c r="T411" s="30"/>
      <c r="U411" s="30"/>
      <c r="V411" s="30"/>
      <c r="W411" s="30"/>
      <c r="X411" s="30"/>
      <c r="Y411" s="30"/>
      <c r="Z411" s="30"/>
      <c r="AA411" s="30"/>
      <c r="AB411" s="30"/>
      <c r="AC411" s="30"/>
      <c r="AD411" s="30"/>
    </row>
    <row r="412" spans="18:30" x14ac:dyDescent="0.25">
      <c r="R412" s="30"/>
      <c r="S412" s="30"/>
      <c r="T412" s="30"/>
      <c r="U412" s="30"/>
      <c r="V412" s="30"/>
      <c r="W412" s="30"/>
      <c r="X412" s="30"/>
      <c r="Y412" s="30"/>
      <c r="Z412" s="30"/>
      <c r="AA412" s="30"/>
      <c r="AB412" s="30"/>
      <c r="AC412" s="30"/>
      <c r="AD412" s="30"/>
    </row>
    <row r="413" spans="18:30" x14ac:dyDescent="0.25">
      <c r="R413" s="30"/>
      <c r="S413" s="30"/>
      <c r="T413" s="30"/>
      <c r="U413" s="30"/>
      <c r="V413" s="30"/>
      <c r="W413" s="30"/>
      <c r="X413" s="30"/>
      <c r="Y413" s="30"/>
      <c r="Z413" s="30"/>
      <c r="AA413" s="30"/>
      <c r="AB413" s="30"/>
      <c r="AC413" s="30"/>
      <c r="AD413" s="30"/>
    </row>
    <row r="414" spans="18:30" x14ac:dyDescent="0.25">
      <c r="R414" s="30"/>
      <c r="S414" s="30"/>
      <c r="T414" s="30"/>
      <c r="U414" s="30"/>
      <c r="V414" s="30"/>
      <c r="W414" s="30"/>
      <c r="X414" s="30"/>
      <c r="Y414" s="30"/>
      <c r="Z414" s="30"/>
      <c r="AA414" s="30"/>
      <c r="AB414" s="30"/>
      <c r="AC414" s="30"/>
      <c r="AD414" s="30"/>
    </row>
    <row r="415" spans="18:30" x14ac:dyDescent="0.25">
      <c r="R415" s="30"/>
      <c r="S415" s="30"/>
      <c r="T415" s="30"/>
      <c r="U415" s="30"/>
      <c r="V415" s="30"/>
      <c r="W415" s="30"/>
      <c r="X415" s="30"/>
      <c r="Y415" s="30"/>
      <c r="Z415" s="30"/>
      <c r="AA415" s="30"/>
      <c r="AB415" s="30"/>
      <c r="AC415" s="30"/>
      <c r="AD415" s="30"/>
    </row>
    <row r="416" spans="18:30" x14ac:dyDescent="0.25">
      <c r="R416" s="30"/>
      <c r="S416" s="30"/>
      <c r="T416" s="30"/>
      <c r="U416" s="30"/>
      <c r="V416" s="30"/>
      <c r="W416" s="30"/>
      <c r="X416" s="30"/>
      <c r="Y416" s="30"/>
      <c r="Z416" s="30"/>
      <c r="AA416" s="30"/>
      <c r="AB416" s="30"/>
      <c r="AC416" s="30"/>
      <c r="AD416" s="30"/>
    </row>
    <row r="417" spans="18:30" x14ac:dyDescent="0.25">
      <c r="R417" s="30"/>
      <c r="S417" s="30"/>
      <c r="T417" s="30"/>
      <c r="U417" s="30"/>
      <c r="V417" s="30"/>
      <c r="W417" s="30"/>
      <c r="X417" s="30"/>
      <c r="Y417" s="30"/>
      <c r="Z417" s="30"/>
      <c r="AA417" s="30"/>
      <c r="AB417" s="30"/>
      <c r="AC417" s="30"/>
      <c r="AD417" s="30"/>
    </row>
    <row r="418" spans="18:30" x14ac:dyDescent="0.25">
      <c r="R418" s="30"/>
      <c r="S418" s="30"/>
      <c r="T418" s="30"/>
      <c r="U418" s="30"/>
      <c r="V418" s="30"/>
      <c r="W418" s="30"/>
      <c r="X418" s="30"/>
      <c r="Y418" s="30"/>
      <c r="Z418" s="30"/>
      <c r="AA418" s="30"/>
      <c r="AB418" s="30"/>
      <c r="AC418" s="30"/>
      <c r="AD418" s="30"/>
    </row>
    <row r="419" spans="18:30" x14ac:dyDescent="0.25">
      <c r="R419" s="30"/>
      <c r="S419" s="30"/>
      <c r="T419" s="30"/>
      <c r="U419" s="30"/>
      <c r="V419" s="30"/>
      <c r="W419" s="30"/>
      <c r="X419" s="30"/>
      <c r="Y419" s="30"/>
      <c r="Z419" s="30"/>
      <c r="AA419" s="30"/>
      <c r="AB419" s="30"/>
      <c r="AC419" s="30"/>
      <c r="AD419" s="30"/>
    </row>
    <row r="420" spans="18:30" x14ac:dyDescent="0.25">
      <c r="R420" s="30"/>
      <c r="S420" s="30"/>
      <c r="T420" s="30"/>
      <c r="U420" s="30"/>
      <c r="V420" s="30"/>
      <c r="W420" s="30"/>
      <c r="X420" s="30"/>
      <c r="Y420" s="30"/>
      <c r="Z420" s="30"/>
      <c r="AA420" s="30"/>
      <c r="AB420" s="30"/>
      <c r="AC420" s="30"/>
      <c r="AD420" s="30"/>
    </row>
    <row r="421" spans="18:30" x14ac:dyDescent="0.25">
      <c r="R421" s="30"/>
      <c r="S421" s="30"/>
      <c r="T421" s="30"/>
      <c r="U421" s="30"/>
      <c r="V421" s="30"/>
      <c r="W421" s="30"/>
      <c r="X421" s="30"/>
      <c r="Y421" s="30"/>
      <c r="Z421" s="30"/>
      <c r="AA421" s="30"/>
      <c r="AB421" s="30"/>
      <c r="AC421" s="30"/>
      <c r="AD421" s="30"/>
    </row>
    <row r="422" spans="18:30" x14ac:dyDescent="0.25">
      <c r="R422" s="30"/>
      <c r="S422" s="30"/>
      <c r="T422" s="30"/>
      <c r="U422" s="30"/>
      <c r="V422" s="30"/>
      <c r="W422" s="30"/>
      <c r="X422" s="30"/>
      <c r="Y422" s="30"/>
      <c r="Z422" s="30"/>
      <c r="AA422" s="30"/>
      <c r="AB422" s="30"/>
      <c r="AC422" s="30"/>
      <c r="AD422" s="30"/>
    </row>
    <row r="423" spans="18:30" x14ac:dyDescent="0.25">
      <c r="R423" s="30"/>
      <c r="S423" s="30"/>
      <c r="T423" s="30"/>
      <c r="U423" s="30"/>
      <c r="V423" s="30"/>
      <c r="W423" s="30"/>
      <c r="X423" s="30"/>
      <c r="Y423" s="30"/>
      <c r="Z423" s="30"/>
      <c r="AA423" s="30"/>
      <c r="AB423" s="30"/>
      <c r="AC423" s="30"/>
      <c r="AD423" s="30"/>
    </row>
    <row r="424" spans="18:30" x14ac:dyDescent="0.25">
      <c r="R424" s="30"/>
      <c r="S424" s="30"/>
      <c r="T424" s="30"/>
      <c r="U424" s="30"/>
      <c r="V424" s="30"/>
      <c r="W424" s="30"/>
      <c r="X424" s="30"/>
      <c r="Y424" s="30"/>
      <c r="Z424" s="30"/>
      <c r="AA424" s="30"/>
      <c r="AB424" s="30"/>
      <c r="AC424" s="30"/>
      <c r="AD424" s="30"/>
    </row>
    <row r="425" spans="18:30" x14ac:dyDescent="0.25">
      <c r="R425" s="30"/>
      <c r="S425" s="30"/>
      <c r="T425" s="30"/>
      <c r="U425" s="30"/>
      <c r="V425" s="30"/>
      <c r="W425" s="30"/>
      <c r="X425" s="30"/>
      <c r="Y425" s="30"/>
      <c r="Z425" s="30"/>
      <c r="AA425" s="30"/>
      <c r="AB425" s="30"/>
      <c r="AC425" s="30"/>
      <c r="AD425" s="30"/>
    </row>
    <row r="426" spans="18:30" x14ac:dyDescent="0.25">
      <c r="R426" s="30"/>
      <c r="S426" s="30"/>
      <c r="T426" s="30"/>
      <c r="U426" s="30"/>
      <c r="V426" s="30"/>
      <c r="W426" s="30"/>
      <c r="X426" s="30"/>
      <c r="Y426" s="30"/>
      <c r="Z426" s="30"/>
      <c r="AA426" s="30"/>
      <c r="AB426" s="30"/>
      <c r="AC426" s="30"/>
      <c r="AD426" s="30"/>
    </row>
    <row r="427" spans="18:30" x14ac:dyDescent="0.25">
      <c r="R427" s="30"/>
      <c r="S427" s="30"/>
      <c r="T427" s="30"/>
      <c r="U427" s="30"/>
      <c r="V427" s="30"/>
      <c r="W427" s="30"/>
      <c r="X427" s="30"/>
      <c r="Y427" s="30"/>
      <c r="Z427" s="30"/>
      <c r="AA427" s="30"/>
      <c r="AB427" s="30"/>
      <c r="AC427" s="30"/>
      <c r="AD427" s="30"/>
    </row>
    <row r="428" spans="18:30" x14ac:dyDescent="0.25">
      <c r="R428" s="30"/>
      <c r="S428" s="30"/>
      <c r="T428" s="30"/>
      <c r="U428" s="30"/>
      <c r="V428" s="30"/>
      <c r="W428" s="30"/>
      <c r="X428" s="30"/>
      <c r="Y428" s="30"/>
      <c r="Z428" s="30"/>
      <c r="AA428" s="30"/>
      <c r="AB428" s="30"/>
      <c r="AC428" s="30"/>
      <c r="AD428" s="30"/>
    </row>
    <row r="429" spans="18:30" x14ac:dyDescent="0.25">
      <c r="R429" s="30"/>
      <c r="S429" s="30"/>
      <c r="T429" s="30"/>
      <c r="U429" s="30"/>
      <c r="V429" s="30"/>
      <c r="W429" s="30"/>
      <c r="X429" s="30"/>
      <c r="Y429" s="30"/>
      <c r="Z429" s="30"/>
      <c r="AA429" s="30"/>
      <c r="AB429" s="30"/>
      <c r="AC429" s="30"/>
      <c r="AD429" s="30"/>
    </row>
    <row r="430" spans="18:30" x14ac:dyDescent="0.25">
      <c r="R430" s="30"/>
      <c r="S430" s="30"/>
      <c r="T430" s="30"/>
      <c r="U430" s="30"/>
      <c r="V430" s="30"/>
      <c r="W430" s="30"/>
      <c r="X430" s="30"/>
      <c r="Y430" s="30"/>
      <c r="Z430" s="30"/>
      <c r="AA430" s="30"/>
      <c r="AB430" s="30"/>
      <c r="AC430" s="30"/>
      <c r="AD430" s="30"/>
    </row>
    <row r="431" spans="18:30" x14ac:dyDescent="0.25">
      <c r="R431" s="30"/>
      <c r="S431" s="30"/>
      <c r="T431" s="30"/>
      <c r="U431" s="30"/>
      <c r="V431" s="30"/>
      <c r="W431" s="30"/>
      <c r="X431" s="30"/>
      <c r="Y431" s="30"/>
      <c r="Z431" s="30"/>
      <c r="AA431" s="30"/>
      <c r="AB431" s="30"/>
      <c r="AC431" s="30"/>
      <c r="AD431" s="30"/>
    </row>
    <row r="432" spans="18:30" x14ac:dyDescent="0.25">
      <c r="R432" s="30"/>
      <c r="S432" s="30"/>
      <c r="T432" s="30"/>
      <c r="U432" s="30"/>
      <c r="V432" s="30"/>
      <c r="W432" s="30"/>
      <c r="X432" s="30"/>
      <c r="Y432" s="30"/>
      <c r="Z432" s="30"/>
      <c r="AA432" s="30"/>
      <c r="AB432" s="30"/>
      <c r="AC432" s="30"/>
      <c r="AD432" s="30"/>
    </row>
    <row r="433" spans="18:30" x14ac:dyDescent="0.25">
      <c r="R433" s="30"/>
      <c r="S433" s="30"/>
      <c r="T433" s="30"/>
      <c r="U433" s="30"/>
      <c r="V433" s="30"/>
      <c r="W433" s="30"/>
      <c r="X433" s="30"/>
      <c r="Y433" s="30"/>
      <c r="Z433" s="30"/>
      <c r="AA433" s="30"/>
      <c r="AB433" s="30"/>
      <c r="AC433" s="30"/>
      <c r="AD433" s="30"/>
    </row>
    <row r="434" spans="18:30" x14ac:dyDescent="0.25">
      <c r="R434" s="30"/>
      <c r="S434" s="30"/>
      <c r="T434" s="30"/>
      <c r="U434" s="30"/>
      <c r="V434" s="30"/>
      <c r="W434" s="30"/>
      <c r="X434" s="30"/>
      <c r="Y434" s="30"/>
      <c r="Z434" s="30"/>
      <c r="AA434" s="30"/>
      <c r="AB434" s="30"/>
      <c r="AC434" s="30"/>
      <c r="AD434" s="30"/>
    </row>
    <row r="435" spans="18:30" x14ac:dyDescent="0.25">
      <c r="R435" s="30"/>
      <c r="S435" s="30"/>
      <c r="T435" s="30"/>
      <c r="U435" s="30"/>
      <c r="V435" s="30"/>
      <c r="W435" s="30"/>
      <c r="X435" s="30"/>
      <c r="Y435" s="30"/>
      <c r="Z435" s="30"/>
      <c r="AA435" s="30"/>
      <c r="AB435" s="30"/>
      <c r="AC435" s="30"/>
      <c r="AD435" s="30"/>
    </row>
    <row r="436" spans="18:30" x14ac:dyDescent="0.25">
      <c r="R436" s="30"/>
      <c r="S436" s="30"/>
      <c r="T436" s="30"/>
      <c r="U436" s="30"/>
      <c r="V436" s="30"/>
      <c r="W436" s="30"/>
      <c r="X436" s="30"/>
      <c r="Y436" s="30"/>
      <c r="Z436" s="30"/>
      <c r="AA436" s="30"/>
      <c r="AB436" s="30"/>
      <c r="AC436" s="30"/>
      <c r="AD436" s="30"/>
    </row>
    <row r="437" spans="18:30" x14ac:dyDescent="0.25">
      <c r="R437" s="30"/>
      <c r="S437" s="30"/>
      <c r="T437" s="30"/>
      <c r="U437" s="30"/>
      <c r="V437" s="30"/>
      <c r="W437" s="30"/>
      <c r="X437" s="30"/>
      <c r="Y437" s="30"/>
      <c r="Z437" s="30"/>
      <c r="AA437" s="30"/>
      <c r="AB437" s="30"/>
      <c r="AC437" s="30"/>
      <c r="AD437" s="30"/>
    </row>
    <row r="438" spans="18:30" x14ac:dyDescent="0.25">
      <c r="R438" s="30"/>
      <c r="S438" s="30"/>
      <c r="T438" s="30"/>
      <c r="U438" s="30"/>
      <c r="V438" s="30"/>
      <c r="W438" s="30"/>
      <c r="X438" s="30"/>
      <c r="Y438" s="30"/>
      <c r="Z438" s="30"/>
      <c r="AA438" s="30"/>
      <c r="AB438" s="30"/>
      <c r="AC438" s="30"/>
      <c r="AD438" s="30"/>
    </row>
    <row r="439" spans="18:30" x14ac:dyDescent="0.25">
      <c r="R439" s="30"/>
      <c r="S439" s="30"/>
      <c r="T439" s="30"/>
      <c r="U439" s="30"/>
      <c r="V439" s="30"/>
      <c r="W439" s="30"/>
      <c r="X439" s="30"/>
      <c r="Y439" s="30"/>
      <c r="Z439" s="30"/>
      <c r="AA439" s="30"/>
      <c r="AB439" s="30"/>
      <c r="AC439" s="30"/>
      <c r="AD439" s="30"/>
    </row>
    <row r="440" spans="18:30" x14ac:dyDescent="0.25">
      <c r="R440" s="30"/>
      <c r="S440" s="30"/>
      <c r="T440" s="30"/>
      <c r="U440" s="30"/>
      <c r="V440" s="30"/>
      <c r="W440" s="30"/>
      <c r="X440" s="30"/>
      <c r="Y440" s="30"/>
      <c r="Z440" s="30"/>
      <c r="AA440" s="30"/>
      <c r="AB440" s="30"/>
      <c r="AC440" s="30"/>
      <c r="AD440" s="30"/>
    </row>
    <row r="441" spans="18:30" x14ac:dyDescent="0.25">
      <c r="R441" s="30"/>
      <c r="S441" s="30"/>
      <c r="T441" s="30"/>
      <c r="U441" s="30"/>
      <c r="V441" s="30"/>
      <c r="W441" s="30"/>
      <c r="X441" s="30"/>
      <c r="Y441" s="30"/>
      <c r="Z441" s="30"/>
      <c r="AA441" s="30"/>
      <c r="AB441" s="30"/>
      <c r="AC441" s="30"/>
      <c r="AD441" s="30"/>
    </row>
    <row r="442" spans="18:30" x14ac:dyDescent="0.25">
      <c r="R442" s="30"/>
      <c r="S442" s="30"/>
      <c r="T442" s="30"/>
      <c r="U442" s="30"/>
      <c r="V442" s="30"/>
      <c r="W442" s="30"/>
      <c r="X442" s="30"/>
      <c r="Y442" s="30"/>
      <c r="Z442" s="30"/>
      <c r="AA442" s="30"/>
      <c r="AB442" s="30"/>
      <c r="AC442" s="30"/>
      <c r="AD442" s="30"/>
    </row>
    <row r="443" spans="18:30" x14ac:dyDescent="0.25">
      <c r="R443" s="30"/>
      <c r="S443" s="30"/>
      <c r="T443" s="30"/>
      <c r="U443" s="30"/>
      <c r="V443" s="30"/>
      <c r="W443" s="30"/>
      <c r="X443" s="30"/>
      <c r="Y443" s="30"/>
      <c r="Z443" s="30"/>
      <c r="AA443" s="30"/>
      <c r="AB443" s="30"/>
      <c r="AC443" s="30"/>
      <c r="AD443" s="30"/>
    </row>
    <row r="444" spans="18:30" x14ac:dyDescent="0.25">
      <c r="R444" s="30"/>
      <c r="S444" s="30"/>
      <c r="T444" s="30"/>
      <c r="U444" s="30"/>
      <c r="V444" s="30"/>
      <c r="W444" s="30"/>
      <c r="X444" s="30"/>
      <c r="Y444" s="30"/>
      <c r="Z444" s="30"/>
      <c r="AA444" s="30"/>
      <c r="AB444" s="30"/>
      <c r="AC444" s="30"/>
      <c r="AD444" s="30"/>
    </row>
    <row r="445" spans="18:30" x14ac:dyDescent="0.25">
      <c r="R445" s="30"/>
      <c r="S445" s="30"/>
      <c r="T445" s="30"/>
      <c r="U445" s="30"/>
      <c r="V445" s="30"/>
      <c r="W445" s="30"/>
      <c r="X445" s="30"/>
      <c r="Y445" s="30"/>
      <c r="Z445" s="30"/>
      <c r="AA445" s="30"/>
      <c r="AB445" s="30"/>
      <c r="AC445" s="30"/>
      <c r="AD445" s="30"/>
    </row>
    <row r="446" spans="18:30" x14ac:dyDescent="0.25">
      <c r="R446" s="30"/>
      <c r="S446" s="30"/>
      <c r="T446" s="30"/>
      <c r="U446" s="30"/>
      <c r="V446" s="30"/>
      <c r="W446" s="30"/>
      <c r="X446" s="30"/>
      <c r="Y446" s="30"/>
      <c r="Z446" s="30"/>
      <c r="AA446" s="30"/>
      <c r="AB446" s="30"/>
      <c r="AC446" s="30"/>
      <c r="AD446" s="30"/>
    </row>
    <row r="447" spans="18:30" x14ac:dyDescent="0.25">
      <c r="R447" s="30"/>
      <c r="S447" s="30"/>
      <c r="T447" s="30"/>
      <c r="U447" s="30"/>
      <c r="V447" s="30"/>
      <c r="W447" s="30"/>
      <c r="X447" s="30"/>
      <c r="Y447" s="30"/>
      <c r="Z447" s="30"/>
      <c r="AA447" s="30"/>
      <c r="AB447" s="30"/>
      <c r="AC447" s="30"/>
      <c r="AD447" s="30"/>
    </row>
    <row r="448" spans="18:30" x14ac:dyDescent="0.25">
      <c r="R448" s="30"/>
      <c r="S448" s="30"/>
      <c r="T448" s="30"/>
      <c r="U448" s="30"/>
      <c r="V448" s="30"/>
      <c r="W448" s="30"/>
      <c r="X448" s="30"/>
      <c r="Y448" s="30"/>
      <c r="Z448" s="30"/>
      <c r="AA448" s="30"/>
      <c r="AB448" s="30"/>
      <c r="AC448" s="30"/>
      <c r="AD448" s="30"/>
    </row>
    <row r="449" spans="18:30" x14ac:dyDescent="0.25">
      <c r="R449" s="30"/>
      <c r="S449" s="30"/>
      <c r="T449" s="30"/>
      <c r="U449" s="30"/>
      <c r="V449" s="30"/>
      <c r="W449" s="30"/>
      <c r="X449" s="30"/>
      <c r="Y449" s="30"/>
      <c r="Z449" s="30"/>
      <c r="AA449" s="30"/>
      <c r="AB449" s="30"/>
      <c r="AC449" s="30"/>
      <c r="AD449" s="30"/>
    </row>
    <row r="450" spans="18:30" x14ac:dyDescent="0.25">
      <c r="R450" s="30"/>
      <c r="S450" s="30"/>
      <c r="T450" s="30"/>
      <c r="U450" s="30"/>
      <c r="V450" s="30"/>
      <c r="W450" s="30"/>
      <c r="X450" s="30"/>
      <c r="Y450" s="30"/>
      <c r="Z450" s="30"/>
      <c r="AA450" s="30"/>
      <c r="AB450" s="30"/>
      <c r="AC450" s="30"/>
      <c r="AD450" s="30"/>
    </row>
    <row r="451" spans="18:30" x14ac:dyDescent="0.25">
      <c r="R451" s="30"/>
      <c r="S451" s="30"/>
      <c r="T451" s="30"/>
      <c r="U451" s="30"/>
      <c r="V451" s="30"/>
      <c r="W451" s="30"/>
      <c r="X451" s="30"/>
      <c r="Y451" s="30"/>
      <c r="Z451" s="30"/>
      <c r="AA451" s="30"/>
      <c r="AB451" s="30"/>
      <c r="AC451" s="30"/>
      <c r="AD451" s="30"/>
    </row>
    <row r="452" spans="18:30" x14ac:dyDescent="0.25">
      <c r="R452" s="30"/>
      <c r="S452" s="30"/>
      <c r="T452" s="30"/>
      <c r="U452" s="30"/>
      <c r="V452" s="30"/>
      <c r="W452" s="30"/>
      <c r="X452" s="30"/>
      <c r="Y452" s="30"/>
      <c r="Z452" s="30"/>
      <c r="AA452" s="30"/>
      <c r="AB452" s="30"/>
      <c r="AC452" s="30"/>
      <c r="AD452" s="30"/>
    </row>
    <row r="453" spans="18:30" x14ac:dyDescent="0.25">
      <c r="R453" s="30"/>
      <c r="S453" s="30"/>
      <c r="T453" s="30"/>
      <c r="U453" s="30"/>
      <c r="V453" s="30"/>
      <c r="W453" s="30"/>
      <c r="X453" s="30"/>
      <c r="Y453" s="30"/>
      <c r="Z453" s="30"/>
      <c r="AA453" s="30"/>
      <c r="AB453" s="30"/>
      <c r="AC453" s="30"/>
      <c r="AD453" s="30"/>
    </row>
    <row r="454" spans="18:30" x14ac:dyDescent="0.25">
      <c r="R454" s="30"/>
      <c r="S454" s="30"/>
      <c r="T454" s="30"/>
      <c r="U454" s="30"/>
      <c r="V454" s="30"/>
      <c r="W454" s="30"/>
      <c r="X454" s="30"/>
      <c r="Y454" s="30"/>
      <c r="Z454" s="30"/>
      <c r="AA454" s="30"/>
      <c r="AB454" s="30"/>
      <c r="AC454" s="30"/>
      <c r="AD454" s="30"/>
    </row>
    <row r="455" spans="18:30" x14ac:dyDescent="0.25">
      <c r="R455" s="30"/>
      <c r="S455" s="30"/>
      <c r="T455" s="30"/>
      <c r="U455" s="30"/>
      <c r="V455" s="30"/>
      <c r="W455" s="30"/>
      <c r="X455" s="30"/>
      <c r="Y455" s="30"/>
      <c r="Z455" s="30"/>
      <c r="AA455" s="30"/>
      <c r="AB455" s="30"/>
      <c r="AC455" s="30"/>
      <c r="AD455" s="30"/>
    </row>
    <row r="456" spans="18:30" x14ac:dyDescent="0.25">
      <c r="R456" s="30"/>
      <c r="S456" s="30"/>
      <c r="T456" s="30"/>
      <c r="U456" s="30"/>
      <c r="V456" s="30"/>
      <c r="W456" s="30"/>
      <c r="X456" s="30"/>
      <c r="Y456" s="30"/>
      <c r="Z456" s="30"/>
      <c r="AA456" s="30"/>
      <c r="AB456" s="30"/>
      <c r="AC456" s="30"/>
      <c r="AD456" s="30"/>
    </row>
    <row r="457" spans="18:30" x14ac:dyDescent="0.25">
      <c r="R457" s="30"/>
      <c r="S457" s="30"/>
      <c r="T457" s="30"/>
      <c r="U457" s="30"/>
      <c r="V457" s="30"/>
      <c r="W457" s="30"/>
      <c r="X457" s="30"/>
      <c r="Y457" s="30"/>
      <c r="Z457" s="30"/>
      <c r="AA457" s="30"/>
      <c r="AB457" s="30"/>
      <c r="AC457" s="30"/>
      <c r="AD457" s="30"/>
    </row>
    <row r="458" spans="18:30" x14ac:dyDescent="0.25">
      <c r="R458" s="30"/>
      <c r="S458" s="30"/>
      <c r="T458" s="30"/>
      <c r="U458" s="30"/>
      <c r="V458" s="30"/>
      <c r="W458" s="30"/>
      <c r="X458" s="30"/>
      <c r="Y458" s="30"/>
      <c r="Z458" s="30"/>
      <c r="AA458" s="30"/>
      <c r="AB458" s="30"/>
      <c r="AC458" s="30"/>
      <c r="AD458" s="30"/>
    </row>
    <row r="459" spans="18:30" x14ac:dyDescent="0.25">
      <c r="R459" s="30"/>
      <c r="S459" s="30"/>
      <c r="T459" s="30"/>
      <c r="U459" s="30"/>
      <c r="V459" s="30"/>
      <c r="W459" s="30"/>
      <c r="X459" s="30"/>
      <c r="Y459" s="30"/>
      <c r="Z459" s="30"/>
      <c r="AA459" s="30"/>
      <c r="AB459" s="30"/>
      <c r="AC459" s="30"/>
      <c r="AD459" s="30"/>
    </row>
    <row r="460" spans="18:30" x14ac:dyDescent="0.25">
      <c r="R460" s="30"/>
      <c r="S460" s="30"/>
      <c r="T460" s="30"/>
      <c r="U460" s="30"/>
      <c r="V460" s="30"/>
      <c r="W460" s="30"/>
      <c r="X460" s="30"/>
      <c r="Y460" s="30"/>
      <c r="Z460" s="30"/>
      <c r="AA460" s="30"/>
      <c r="AB460" s="30"/>
      <c r="AC460" s="30"/>
      <c r="AD460" s="30"/>
    </row>
    <row r="461" spans="18:30" x14ac:dyDescent="0.25">
      <c r="R461" s="30"/>
      <c r="S461" s="30"/>
      <c r="T461" s="30"/>
      <c r="U461" s="30"/>
      <c r="V461" s="30"/>
      <c r="W461" s="30"/>
      <c r="X461" s="30"/>
      <c r="Y461" s="30"/>
      <c r="Z461" s="30"/>
      <c r="AA461" s="30"/>
      <c r="AB461" s="30"/>
      <c r="AC461" s="30"/>
      <c r="AD461" s="30"/>
    </row>
    <row r="462" spans="18:30" x14ac:dyDescent="0.25">
      <c r="R462" s="30"/>
      <c r="S462" s="30"/>
      <c r="T462" s="30"/>
      <c r="U462" s="30"/>
      <c r="V462" s="30"/>
      <c r="W462" s="30"/>
      <c r="X462" s="30"/>
      <c r="Y462" s="30"/>
      <c r="Z462" s="30"/>
      <c r="AA462" s="30"/>
      <c r="AB462" s="30"/>
      <c r="AC462" s="30"/>
      <c r="AD462" s="30"/>
    </row>
    <row r="463" spans="18:30" x14ac:dyDescent="0.25">
      <c r="R463" s="30"/>
      <c r="S463" s="30"/>
      <c r="T463" s="30"/>
      <c r="U463" s="30"/>
      <c r="V463" s="30"/>
      <c r="W463" s="30"/>
      <c r="X463" s="30"/>
      <c r="Y463" s="30"/>
      <c r="Z463" s="30"/>
      <c r="AA463" s="30"/>
      <c r="AB463" s="30"/>
      <c r="AC463" s="30"/>
      <c r="AD463" s="30"/>
    </row>
    <row r="464" spans="18:30" x14ac:dyDescent="0.25">
      <c r="R464" s="30"/>
      <c r="S464" s="30"/>
      <c r="T464" s="30"/>
      <c r="U464" s="30"/>
      <c r="V464" s="30"/>
      <c r="W464" s="30"/>
      <c r="X464" s="30"/>
      <c r="Y464" s="30"/>
      <c r="Z464" s="30"/>
      <c r="AA464" s="30"/>
      <c r="AB464" s="30"/>
      <c r="AC464" s="30"/>
      <c r="AD464" s="30"/>
    </row>
    <row r="465" spans="18:30" x14ac:dyDescent="0.25">
      <c r="R465" s="30"/>
      <c r="S465" s="30"/>
      <c r="T465" s="30"/>
      <c r="U465" s="30"/>
      <c r="V465" s="30"/>
      <c r="W465" s="30"/>
      <c r="X465" s="30"/>
      <c r="Y465" s="30"/>
      <c r="Z465" s="30"/>
      <c r="AA465" s="30"/>
      <c r="AB465" s="30"/>
      <c r="AC465" s="30"/>
      <c r="AD465" s="30"/>
    </row>
    <row r="466" spans="18:30" x14ac:dyDescent="0.25">
      <c r="R466" s="30"/>
      <c r="S466" s="30"/>
      <c r="T466" s="30"/>
      <c r="U466" s="30"/>
      <c r="V466" s="30"/>
      <c r="W466" s="30"/>
      <c r="X466" s="30"/>
      <c r="Y466" s="30"/>
      <c r="Z466" s="30"/>
      <c r="AA466" s="30"/>
      <c r="AB466" s="30"/>
      <c r="AC466" s="30"/>
      <c r="AD466" s="30"/>
    </row>
    <row r="467" spans="18:30" x14ac:dyDescent="0.25">
      <c r="R467" s="30"/>
      <c r="S467" s="30"/>
      <c r="T467" s="30"/>
      <c r="U467" s="30"/>
      <c r="V467" s="30"/>
      <c r="W467" s="30"/>
      <c r="X467" s="30"/>
      <c r="Y467" s="30"/>
      <c r="Z467" s="30"/>
      <c r="AA467" s="30"/>
      <c r="AB467" s="30"/>
      <c r="AC467" s="30"/>
      <c r="AD467" s="30"/>
    </row>
    <row r="468" spans="18:30" x14ac:dyDescent="0.25">
      <c r="R468" s="30"/>
      <c r="S468" s="30"/>
      <c r="T468" s="30"/>
      <c r="U468" s="30"/>
      <c r="V468" s="30"/>
      <c r="W468" s="30"/>
      <c r="X468" s="30"/>
      <c r="Y468" s="30"/>
      <c r="Z468" s="30"/>
      <c r="AA468" s="30"/>
      <c r="AB468" s="30"/>
      <c r="AC468" s="30"/>
      <c r="AD468" s="30"/>
    </row>
    <row r="469" spans="18:30" x14ac:dyDescent="0.25">
      <c r="R469" s="30"/>
      <c r="S469" s="30"/>
      <c r="T469" s="30"/>
      <c r="U469" s="30"/>
      <c r="V469" s="30"/>
      <c r="W469" s="30"/>
      <c r="X469" s="30"/>
      <c r="Y469" s="30"/>
      <c r="Z469" s="30"/>
      <c r="AA469" s="30"/>
      <c r="AB469" s="30"/>
      <c r="AC469" s="30"/>
      <c r="AD469" s="30"/>
    </row>
    <row r="470" spans="18:30" x14ac:dyDescent="0.25">
      <c r="R470" s="30"/>
      <c r="S470" s="30"/>
      <c r="T470" s="30"/>
      <c r="U470" s="30"/>
      <c r="V470" s="30"/>
      <c r="W470" s="30"/>
      <c r="X470" s="30"/>
      <c r="Y470" s="30"/>
      <c r="Z470" s="30"/>
      <c r="AA470" s="30"/>
      <c r="AB470" s="30"/>
      <c r="AC470" s="30"/>
      <c r="AD470" s="30"/>
    </row>
    <row r="471" spans="18:30" x14ac:dyDescent="0.25">
      <c r="R471" s="30"/>
      <c r="S471" s="30"/>
      <c r="T471" s="30"/>
      <c r="U471" s="30"/>
      <c r="V471" s="30"/>
      <c r="W471" s="30"/>
      <c r="X471" s="30"/>
      <c r="Y471" s="30"/>
      <c r="Z471" s="30"/>
      <c r="AA471" s="30"/>
      <c r="AB471" s="30"/>
      <c r="AC471" s="30"/>
      <c r="AD471" s="30"/>
    </row>
    <row r="472" spans="18:30" x14ac:dyDescent="0.25">
      <c r="R472" s="30"/>
      <c r="S472" s="30"/>
      <c r="T472" s="30"/>
      <c r="U472" s="30"/>
      <c r="V472" s="30"/>
      <c r="W472" s="30"/>
      <c r="X472" s="30"/>
      <c r="Y472" s="30"/>
      <c r="Z472" s="30"/>
      <c r="AA472" s="30"/>
      <c r="AB472" s="30"/>
      <c r="AC472" s="30"/>
      <c r="AD472" s="30"/>
    </row>
    <row r="473" spans="18:30" x14ac:dyDescent="0.25">
      <c r="R473" s="30"/>
      <c r="S473" s="30"/>
      <c r="T473" s="30"/>
      <c r="U473" s="30"/>
      <c r="V473" s="30"/>
      <c r="W473" s="30"/>
      <c r="X473" s="30"/>
      <c r="Y473" s="30"/>
      <c r="Z473" s="30"/>
      <c r="AA473" s="30"/>
      <c r="AB473" s="30"/>
      <c r="AC473" s="30"/>
      <c r="AD473" s="30"/>
    </row>
    <row r="474" spans="18:30" x14ac:dyDescent="0.25">
      <c r="R474" s="30"/>
      <c r="S474" s="30"/>
      <c r="T474" s="30"/>
      <c r="U474" s="30"/>
      <c r="V474" s="30"/>
      <c r="W474" s="30"/>
      <c r="X474" s="30"/>
      <c r="Y474" s="30"/>
      <c r="Z474" s="30"/>
      <c r="AA474" s="30"/>
      <c r="AB474" s="30"/>
      <c r="AC474" s="30"/>
      <c r="AD474" s="30"/>
    </row>
    <row r="475" spans="18:30" x14ac:dyDescent="0.25">
      <c r="R475" s="30"/>
      <c r="S475" s="30"/>
      <c r="T475" s="30"/>
      <c r="U475" s="30"/>
      <c r="V475" s="30"/>
      <c r="W475" s="30"/>
      <c r="X475" s="30"/>
      <c r="Y475" s="30"/>
      <c r="Z475" s="30"/>
      <c r="AA475" s="30"/>
      <c r="AB475" s="30"/>
      <c r="AC475" s="30"/>
      <c r="AD475" s="30"/>
    </row>
    <row r="476" spans="18:30" x14ac:dyDescent="0.25">
      <c r="R476" s="30"/>
      <c r="S476" s="30"/>
      <c r="T476" s="30"/>
      <c r="U476" s="30"/>
      <c r="V476" s="30"/>
      <c r="W476" s="30"/>
      <c r="X476" s="30"/>
      <c r="Y476" s="30"/>
      <c r="Z476" s="30"/>
      <c r="AA476" s="30"/>
      <c r="AB476" s="30"/>
      <c r="AC476" s="30"/>
      <c r="AD476" s="30"/>
    </row>
    <row r="477" spans="18:30" x14ac:dyDescent="0.25">
      <c r="R477" s="30"/>
      <c r="S477" s="30"/>
      <c r="T477" s="30"/>
      <c r="U477" s="30"/>
      <c r="V477" s="30"/>
      <c r="W477" s="30"/>
      <c r="X477" s="30"/>
      <c r="Y477" s="30"/>
      <c r="Z477" s="30"/>
      <c r="AA477" s="30"/>
      <c r="AB477" s="30"/>
      <c r="AC477" s="30"/>
      <c r="AD477" s="30"/>
    </row>
    <row r="478" spans="18:30" x14ac:dyDescent="0.25">
      <c r="R478" s="30"/>
      <c r="S478" s="30"/>
      <c r="T478" s="30"/>
      <c r="U478" s="30"/>
      <c r="V478" s="30"/>
      <c r="W478" s="30"/>
      <c r="X478" s="30"/>
      <c r="Y478" s="30"/>
      <c r="Z478" s="30"/>
      <c r="AA478" s="30"/>
      <c r="AB478" s="30"/>
      <c r="AC478" s="30"/>
      <c r="AD478" s="30"/>
    </row>
    <row r="479" spans="18:30" x14ac:dyDescent="0.25">
      <c r="R479" s="30"/>
      <c r="S479" s="30"/>
      <c r="T479" s="30"/>
      <c r="U479" s="30"/>
      <c r="V479" s="30"/>
      <c r="W479" s="30"/>
      <c r="X479" s="30"/>
      <c r="Y479" s="30"/>
      <c r="Z479" s="30"/>
      <c r="AA479" s="30"/>
      <c r="AB479" s="30"/>
      <c r="AC479" s="30"/>
      <c r="AD479" s="30"/>
    </row>
    <row r="480" spans="18:30" x14ac:dyDescent="0.25">
      <c r="R480" s="30"/>
      <c r="S480" s="30"/>
      <c r="T480" s="30"/>
      <c r="U480" s="30"/>
      <c r="V480" s="30"/>
      <c r="W480" s="30"/>
      <c r="X480" s="30"/>
      <c r="Y480" s="30"/>
      <c r="Z480" s="30"/>
      <c r="AA480" s="30"/>
      <c r="AB480" s="30"/>
      <c r="AC480" s="30"/>
      <c r="AD480" s="30"/>
    </row>
    <row r="481" spans="18:30" x14ac:dyDescent="0.25">
      <c r="R481" s="30"/>
      <c r="S481" s="30"/>
      <c r="T481" s="30"/>
      <c r="U481" s="30"/>
      <c r="V481" s="30"/>
      <c r="W481" s="30"/>
      <c r="X481" s="30"/>
      <c r="Y481" s="30"/>
      <c r="Z481" s="30"/>
      <c r="AA481" s="30"/>
      <c r="AB481" s="30"/>
      <c r="AC481" s="30"/>
      <c r="AD481" s="30"/>
    </row>
    <row r="482" spans="18:30" x14ac:dyDescent="0.25">
      <c r="R482" s="30"/>
      <c r="S482" s="30"/>
      <c r="T482" s="30"/>
      <c r="U482" s="30"/>
      <c r="V482" s="30"/>
      <c r="W482" s="30"/>
      <c r="X482" s="30"/>
      <c r="Y482" s="30"/>
      <c r="Z482" s="30"/>
      <c r="AA482" s="30"/>
      <c r="AB482" s="30"/>
      <c r="AC482" s="30"/>
      <c r="AD482" s="30"/>
    </row>
    <row r="483" spans="18:30" x14ac:dyDescent="0.25">
      <c r="R483" s="30"/>
      <c r="S483" s="30"/>
      <c r="T483" s="30"/>
      <c r="U483" s="30"/>
      <c r="V483" s="30"/>
      <c r="W483" s="30"/>
      <c r="X483" s="30"/>
      <c r="Y483" s="30"/>
      <c r="Z483" s="30"/>
      <c r="AA483" s="30"/>
      <c r="AB483" s="30"/>
      <c r="AC483" s="30"/>
      <c r="AD483" s="30"/>
    </row>
    <row r="484" spans="18:30" x14ac:dyDescent="0.25">
      <c r="R484" s="30"/>
      <c r="S484" s="30"/>
      <c r="T484" s="30"/>
      <c r="U484" s="30"/>
      <c r="V484" s="30"/>
      <c r="W484" s="30"/>
      <c r="X484" s="30"/>
      <c r="Y484" s="30"/>
      <c r="Z484" s="30"/>
      <c r="AA484" s="30"/>
      <c r="AB484" s="30"/>
      <c r="AC484" s="30"/>
      <c r="AD484" s="30"/>
    </row>
    <row r="485" spans="18:30" x14ac:dyDescent="0.25">
      <c r="R485" s="30"/>
      <c r="S485" s="30"/>
      <c r="T485" s="30"/>
      <c r="U485" s="30"/>
      <c r="V485" s="30"/>
      <c r="W485" s="30"/>
      <c r="X485" s="30"/>
      <c r="Y485" s="30"/>
      <c r="Z485" s="30"/>
      <c r="AA485" s="30"/>
      <c r="AB485" s="30"/>
      <c r="AC485" s="30"/>
      <c r="AD485" s="30"/>
    </row>
    <row r="486" spans="18:30" x14ac:dyDescent="0.25">
      <c r="R486" s="30"/>
      <c r="S486" s="30"/>
      <c r="T486" s="30"/>
      <c r="U486" s="30"/>
      <c r="V486" s="30"/>
      <c r="W486" s="30"/>
      <c r="X486" s="30"/>
      <c r="Y486" s="30"/>
      <c r="Z486" s="30"/>
      <c r="AA486" s="30"/>
      <c r="AB486" s="30"/>
      <c r="AC486" s="30"/>
      <c r="AD486" s="30"/>
    </row>
    <row r="487" spans="18:30" x14ac:dyDescent="0.25">
      <c r="R487" s="30"/>
      <c r="S487" s="30"/>
      <c r="T487" s="30"/>
      <c r="U487" s="30"/>
      <c r="V487" s="30"/>
      <c r="W487" s="30"/>
      <c r="X487" s="30"/>
      <c r="Y487" s="30"/>
      <c r="Z487" s="30"/>
      <c r="AA487" s="30"/>
      <c r="AB487" s="30"/>
      <c r="AC487" s="30"/>
      <c r="AD487" s="30"/>
    </row>
    <row r="488" spans="18:30" x14ac:dyDescent="0.25">
      <c r="R488" s="30"/>
      <c r="S488" s="30"/>
      <c r="T488" s="30"/>
      <c r="U488" s="30"/>
      <c r="V488" s="30"/>
      <c r="W488" s="30"/>
      <c r="X488" s="30"/>
      <c r="Y488" s="30"/>
      <c r="Z488" s="30"/>
      <c r="AA488" s="30"/>
      <c r="AB488" s="30"/>
      <c r="AC488" s="30"/>
      <c r="AD488" s="30"/>
    </row>
    <row r="489" spans="18:30" x14ac:dyDescent="0.25">
      <c r="R489" s="30"/>
      <c r="S489" s="30"/>
      <c r="T489" s="30"/>
      <c r="U489" s="30"/>
      <c r="V489" s="30"/>
      <c r="W489" s="30"/>
      <c r="X489" s="30"/>
      <c r="Y489" s="30"/>
      <c r="Z489" s="30"/>
      <c r="AA489" s="30"/>
      <c r="AB489" s="30"/>
      <c r="AC489" s="30"/>
      <c r="AD489" s="30"/>
    </row>
    <row r="490" spans="18:30" x14ac:dyDescent="0.25">
      <c r="R490" s="30"/>
      <c r="S490" s="30"/>
      <c r="T490" s="30"/>
      <c r="U490" s="30"/>
      <c r="V490" s="30"/>
      <c r="W490" s="30"/>
      <c r="X490" s="30"/>
      <c r="Y490" s="30"/>
      <c r="Z490" s="30"/>
      <c r="AA490" s="30"/>
      <c r="AB490" s="30"/>
      <c r="AC490" s="30"/>
      <c r="AD490" s="30"/>
    </row>
    <row r="491" spans="18:30" x14ac:dyDescent="0.25">
      <c r="R491" s="30"/>
      <c r="S491" s="30"/>
      <c r="T491" s="30"/>
      <c r="U491" s="30"/>
      <c r="V491" s="30"/>
      <c r="W491" s="30"/>
      <c r="X491" s="30"/>
      <c r="Y491" s="30"/>
      <c r="Z491" s="30"/>
      <c r="AA491" s="30"/>
      <c r="AB491" s="30"/>
      <c r="AC491" s="30"/>
      <c r="AD491" s="30"/>
    </row>
    <row r="492" spans="18:30" x14ac:dyDescent="0.25">
      <c r="R492" s="30"/>
      <c r="S492" s="30"/>
      <c r="T492" s="30"/>
      <c r="U492" s="30"/>
      <c r="V492" s="30"/>
      <c r="W492" s="30"/>
      <c r="X492" s="30"/>
      <c r="Y492" s="30"/>
      <c r="Z492" s="30"/>
      <c r="AA492" s="30"/>
      <c r="AB492" s="30"/>
      <c r="AC492" s="30"/>
      <c r="AD492" s="30"/>
    </row>
    <row r="493" spans="18:30" x14ac:dyDescent="0.25">
      <c r="R493" s="30"/>
      <c r="S493" s="30"/>
      <c r="T493" s="30"/>
      <c r="U493" s="30"/>
      <c r="V493" s="30"/>
      <c r="W493" s="30"/>
      <c r="X493" s="30"/>
      <c r="Y493" s="30"/>
      <c r="Z493" s="30"/>
      <c r="AA493" s="30"/>
      <c r="AB493" s="30"/>
      <c r="AC493" s="30"/>
      <c r="AD493" s="30"/>
    </row>
    <row r="494" spans="18:30" x14ac:dyDescent="0.25">
      <c r="R494" s="30"/>
      <c r="S494" s="30"/>
      <c r="T494" s="30"/>
      <c r="U494" s="30"/>
      <c r="V494" s="30"/>
      <c r="W494" s="30"/>
      <c r="X494" s="30"/>
      <c r="Y494" s="30"/>
      <c r="Z494" s="30"/>
      <c r="AA494" s="30"/>
      <c r="AB494" s="30"/>
      <c r="AC494" s="30"/>
      <c r="AD494" s="30"/>
    </row>
    <row r="495" spans="18:30" x14ac:dyDescent="0.25">
      <c r="R495" s="30"/>
      <c r="S495" s="30"/>
      <c r="T495" s="30"/>
      <c r="U495" s="30"/>
      <c r="V495" s="30"/>
      <c r="W495" s="30"/>
      <c r="X495" s="30"/>
      <c r="Y495" s="30"/>
      <c r="Z495" s="30"/>
      <c r="AA495" s="30"/>
      <c r="AB495" s="30"/>
      <c r="AC495" s="30"/>
      <c r="AD495" s="30"/>
    </row>
    <row r="496" spans="18:30" x14ac:dyDescent="0.25">
      <c r="R496" s="30"/>
      <c r="S496" s="30"/>
      <c r="T496" s="30"/>
      <c r="U496" s="30"/>
      <c r="V496" s="30"/>
      <c r="W496" s="30"/>
      <c r="X496" s="30"/>
      <c r="Y496" s="30"/>
      <c r="Z496" s="30"/>
      <c r="AA496" s="30"/>
      <c r="AB496" s="30"/>
      <c r="AC496" s="30"/>
      <c r="AD496" s="30"/>
    </row>
    <row r="497" spans="18:30" x14ac:dyDescent="0.25">
      <c r="R497" s="30"/>
      <c r="S497" s="30"/>
      <c r="T497" s="30"/>
      <c r="U497" s="30"/>
      <c r="V497" s="30"/>
      <c r="W497" s="30"/>
      <c r="X497" s="30"/>
      <c r="Y497" s="30"/>
      <c r="Z497" s="30"/>
      <c r="AA497" s="30"/>
      <c r="AB497" s="30"/>
      <c r="AC497" s="30"/>
      <c r="AD497" s="30"/>
    </row>
    <row r="498" spans="18:30" x14ac:dyDescent="0.25">
      <c r="R498" s="30"/>
      <c r="S498" s="30"/>
      <c r="T498" s="30"/>
      <c r="U498" s="30"/>
      <c r="V498" s="30"/>
      <c r="W498" s="30"/>
      <c r="X498" s="30"/>
      <c r="Y498" s="30"/>
      <c r="Z498" s="30"/>
      <c r="AA498" s="30"/>
      <c r="AB498" s="30"/>
      <c r="AC498" s="30"/>
      <c r="AD498" s="30"/>
    </row>
    <row r="499" spans="18:30" x14ac:dyDescent="0.25">
      <c r="R499" s="30"/>
      <c r="S499" s="30"/>
      <c r="T499" s="30"/>
      <c r="U499" s="30"/>
      <c r="V499" s="30"/>
      <c r="W499" s="30"/>
      <c r="X499" s="30"/>
      <c r="Y499" s="30"/>
      <c r="Z499" s="30"/>
      <c r="AA499" s="30"/>
      <c r="AB499" s="30"/>
      <c r="AC499" s="30"/>
      <c r="AD499" s="30"/>
    </row>
    <row r="500" spans="18:30" x14ac:dyDescent="0.25">
      <c r="R500" s="30"/>
      <c r="S500" s="30"/>
      <c r="T500" s="30"/>
      <c r="U500" s="30"/>
      <c r="V500" s="30"/>
      <c r="W500" s="30"/>
      <c r="X500" s="30"/>
      <c r="Y500" s="30"/>
      <c r="Z500" s="30"/>
      <c r="AA500" s="30"/>
      <c r="AB500" s="30"/>
      <c r="AC500" s="30"/>
      <c r="AD500" s="30"/>
    </row>
    <row r="501" spans="18:30" x14ac:dyDescent="0.25">
      <c r="R501" s="30"/>
      <c r="S501" s="30"/>
      <c r="T501" s="30"/>
      <c r="U501" s="30"/>
      <c r="V501" s="30"/>
      <c r="W501" s="30"/>
      <c r="X501" s="30"/>
      <c r="Y501" s="30"/>
      <c r="Z501" s="30"/>
      <c r="AA501" s="30"/>
      <c r="AB501" s="30"/>
      <c r="AC501" s="30"/>
      <c r="AD501" s="30"/>
    </row>
    <row r="502" spans="18:30" x14ac:dyDescent="0.25">
      <c r="R502" s="30"/>
      <c r="S502" s="30"/>
      <c r="T502" s="30"/>
      <c r="U502" s="30"/>
      <c r="V502" s="30"/>
      <c r="W502" s="30"/>
      <c r="X502" s="30"/>
      <c r="Y502" s="30"/>
      <c r="Z502" s="30"/>
      <c r="AA502" s="30"/>
      <c r="AB502" s="30"/>
      <c r="AC502" s="30"/>
      <c r="AD502" s="30"/>
    </row>
    <row r="503" spans="18:30" x14ac:dyDescent="0.25">
      <c r="R503" s="30"/>
      <c r="S503" s="30"/>
      <c r="T503" s="30"/>
      <c r="U503" s="30"/>
      <c r="V503" s="30"/>
      <c r="W503" s="30"/>
      <c r="X503" s="30"/>
      <c r="Y503" s="30"/>
      <c r="Z503" s="30"/>
      <c r="AA503" s="30"/>
      <c r="AB503" s="30"/>
      <c r="AC503" s="30"/>
      <c r="AD503" s="30"/>
    </row>
    <row r="504" spans="18:30" x14ac:dyDescent="0.25">
      <c r="R504" s="30"/>
      <c r="S504" s="30"/>
      <c r="T504" s="30"/>
      <c r="U504" s="30"/>
      <c r="V504" s="30"/>
      <c r="W504" s="30"/>
      <c r="X504" s="30"/>
      <c r="Y504" s="30"/>
      <c r="Z504" s="30"/>
      <c r="AA504" s="30"/>
      <c r="AB504" s="30"/>
      <c r="AC504" s="30"/>
      <c r="AD504" s="30"/>
    </row>
    <row r="505" spans="18:30" x14ac:dyDescent="0.25">
      <c r="R505" s="30"/>
      <c r="S505" s="30"/>
      <c r="T505" s="30"/>
      <c r="U505" s="30"/>
      <c r="V505" s="30"/>
      <c r="W505" s="30"/>
      <c r="X505" s="30"/>
      <c r="Y505" s="30"/>
      <c r="Z505" s="30"/>
      <c r="AA505" s="30"/>
      <c r="AB505" s="30"/>
      <c r="AC505" s="30"/>
      <c r="AD505" s="30"/>
    </row>
    <row r="506" spans="18:30" x14ac:dyDescent="0.25">
      <c r="R506" s="30"/>
      <c r="S506" s="30"/>
      <c r="T506" s="30"/>
      <c r="U506" s="30"/>
      <c r="V506" s="30"/>
      <c r="W506" s="30"/>
      <c r="X506" s="30"/>
      <c r="Y506" s="30"/>
      <c r="Z506" s="30"/>
      <c r="AA506" s="30"/>
      <c r="AB506" s="30"/>
      <c r="AC506" s="30"/>
      <c r="AD506" s="30"/>
    </row>
    <row r="507" spans="18:30" x14ac:dyDescent="0.25">
      <c r="R507" s="30"/>
      <c r="S507" s="30"/>
      <c r="T507" s="30"/>
      <c r="U507" s="30"/>
      <c r="V507" s="30"/>
      <c r="W507" s="30"/>
      <c r="X507" s="30"/>
      <c r="Y507" s="30"/>
      <c r="Z507" s="30"/>
      <c r="AA507" s="30"/>
      <c r="AB507" s="30"/>
      <c r="AC507" s="30"/>
      <c r="AD507" s="30"/>
    </row>
    <row r="508" spans="18:30" x14ac:dyDescent="0.25">
      <c r="R508" s="30"/>
      <c r="S508" s="30"/>
      <c r="T508" s="30"/>
      <c r="U508" s="30"/>
      <c r="V508" s="30"/>
      <c r="W508" s="30"/>
      <c r="X508" s="30"/>
      <c r="Y508" s="30"/>
      <c r="Z508" s="30"/>
      <c r="AA508" s="30"/>
      <c r="AB508" s="30"/>
      <c r="AC508" s="30"/>
      <c r="AD508" s="30"/>
    </row>
    <row r="509" spans="18:30" x14ac:dyDescent="0.25">
      <c r="R509" s="30"/>
      <c r="S509" s="30"/>
      <c r="T509" s="30"/>
      <c r="U509" s="30"/>
      <c r="V509" s="30"/>
      <c r="W509" s="30"/>
      <c r="X509" s="30"/>
      <c r="Y509" s="30"/>
      <c r="Z509" s="30"/>
      <c r="AA509" s="30"/>
      <c r="AB509" s="30"/>
      <c r="AC509" s="30"/>
      <c r="AD509" s="30"/>
    </row>
    <row r="510" spans="18:30" x14ac:dyDescent="0.25">
      <c r="R510" s="30"/>
      <c r="S510" s="30"/>
      <c r="T510" s="30"/>
      <c r="U510" s="30"/>
      <c r="V510" s="30"/>
      <c r="W510" s="30"/>
      <c r="X510" s="30"/>
      <c r="Y510" s="30"/>
      <c r="Z510" s="30"/>
      <c r="AA510" s="30"/>
      <c r="AB510" s="30"/>
      <c r="AC510" s="30"/>
      <c r="AD510" s="30"/>
    </row>
    <row r="511" spans="18:30" x14ac:dyDescent="0.25">
      <c r="R511" s="30"/>
      <c r="S511" s="30"/>
      <c r="T511" s="30"/>
      <c r="U511" s="30"/>
      <c r="V511" s="30"/>
      <c r="W511" s="30"/>
      <c r="X511" s="30"/>
      <c r="Y511" s="30"/>
      <c r="Z511" s="30"/>
      <c r="AA511" s="30"/>
      <c r="AB511" s="30"/>
      <c r="AC511" s="30"/>
      <c r="AD511" s="30"/>
    </row>
    <row r="512" spans="18:30" x14ac:dyDescent="0.25">
      <c r="R512" s="30"/>
      <c r="S512" s="30"/>
      <c r="T512" s="30"/>
      <c r="U512" s="30"/>
      <c r="V512" s="30"/>
      <c r="W512" s="30"/>
      <c r="X512" s="30"/>
      <c r="Y512" s="30"/>
      <c r="Z512" s="30"/>
      <c r="AA512" s="30"/>
      <c r="AB512" s="30"/>
      <c r="AC512" s="30"/>
      <c r="AD512" s="30"/>
    </row>
    <row r="513" spans="18:30" x14ac:dyDescent="0.25">
      <c r="R513" s="30"/>
      <c r="S513" s="30"/>
      <c r="T513" s="30"/>
      <c r="U513" s="30"/>
      <c r="V513" s="30"/>
      <c r="W513" s="30"/>
      <c r="X513" s="30"/>
      <c r="Y513" s="30"/>
      <c r="Z513" s="30"/>
      <c r="AA513" s="30"/>
      <c r="AB513" s="30"/>
      <c r="AC513" s="30"/>
      <c r="AD513" s="30"/>
    </row>
    <row r="514" spans="18:30" x14ac:dyDescent="0.25">
      <c r="R514" s="30"/>
      <c r="S514" s="30"/>
      <c r="T514" s="30"/>
      <c r="U514" s="30"/>
      <c r="V514" s="30"/>
      <c r="W514" s="30"/>
      <c r="X514" s="30"/>
      <c r="Y514" s="30"/>
      <c r="Z514" s="30"/>
      <c r="AA514" s="30"/>
      <c r="AB514" s="30"/>
      <c r="AC514" s="30"/>
      <c r="AD514" s="30"/>
    </row>
    <row r="515" spans="18:30" x14ac:dyDescent="0.25">
      <c r="R515" s="30"/>
      <c r="S515" s="30"/>
      <c r="T515" s="30"/>
      <c r="U515" s="30"/>
      <c r="V515" s="30"/>
      <c r="W515" s="30"/>
      <c r="X515" s="30"/>
      <c r="Y515" s="30"/>
      <c r="Z515" s="30"/>
      <c r="AA515" s="30"/>
      <c r="AB515" s="30"/>
      <c r="AC515" s="30"/>
      <c r="AD515" s="30"/>
    </row>
    <row r="516" spans="18:30" x14ac:dyDescent="0.25">
      <c r="R516" s="30"/>
      <c r="S516" s="30"/>
      <c r="T516" s="30"/>
      <c r="U516" s="30"/>
      <c r="V516" s="30"/>
      <c r="W516" s="30"/>
      <c r="X516" s="30"/>
      <c r="Y516" s="30"/>
      <c r="Z516" s="30"/>
      <c r="AA516" s="30"/>
      <c r="AB516" s="30"/>
      <c r="AC516" s="30"/>
      <c r="AD516" s="30"/>
    </row>
    <row r="517" spans="18:30" x14ac:dyDescent="0.25">
      <c r="R517" s="30"/>
      <c r="S517" s="30"/>
      <c r="T517" s="30"/>
      <c r="U517" s="30"/>
      <c r="V517" s="30"/>
      <c r="W517" s="30"/>
      <c r="X517" s="30"/>
      <c r="Y517" s="30"/>
      <c r="Z517" s="30"/>
      <c r="AA517" s="30"/>
      <c r="AB517" s="30"/>
      <c r="AC517" s="30"/>
      <c r="AD517" s="30"/>
    </row>
    <row r="518" spans="18:30" x14ac:dyDescent="0.25">
      <c r="R518" s="30"/>
      <c r="S518" s="30"/>
      <c r="T518" s="30"/>
      <c r="U518" s="30"/>
      <c r="V518" s="30"/>
      <c r="W518" s="30"/>
      <c r="X518" s="30"/>
      <c r="Y518" s="30"/>
      <c r="Z518" s="30"/>
      <c r="AA518" s="30"/>
      <c r="AB518" s="30"/>
      <c r="AC518" s="30"/>
      <c r="AD518" s="30"/>
    </row>
    <row r="519" spans="18:30" x14ac:dyDescent="0.25">
      <c r="R519" s="30"/>
      <c r="S519" s="30"/>
      <c r="T519" s="30"/>
      <c r="U519" s="30"/>
      <c r="V519" s="30"/>
      <c r="W519" s="30"/>
      <c r="X519" s="30"/>
      <c r="Y519" s="30"/>
      <c r="Z519" s="30"/>
      <c r="AA519" s="30"/>
      <c r="AB519" s="30"/>
      <c r="AC519" s="30"/>
      <c r="AD519" s="30"/>
    </row>
    <row r="520" spans="18:30" x14ac:dyDescent="0.25">
      <c r="R520" s="30"/>
      <c r="S520" s="30"/>
      <c r="T520" s="30"/>
      <c r="U520" s="30"/>
      <c r="V520" s="30"/>
      <c r="W520" s="30"/>
      <c r="X520" s="30"/>
      <c r="Y520" s="30"/>
      <c r="Z520" s="30"/>
      <c r="AA520" s="30"/>
      <c r="AB520" s="30"/>
      <c r="AC520" s="30"/>
      <c r="AD520" s="30"/>
    </row>
    <row r="521" spans="18:30" x14ac:dyDescent="0.25">
      <c r="R521" s="30"/>
      <c r="S521" s="30"/>
      <c r="T521" s="30"/>
      <c r="U521" s="30"/>
      <c r="V521" s="30"/>
      <c r="W521" s="30"/>
      <c r="X521" s="30"/>
      <c r="Y521" s="30"/>
      <c r="Z521" s="30"/>
      <c r="AA521" s="30"/>
      <c r="AB521" s="30"/>
      <c r="AC521" s="30"/>
      <c r="AD521" s="30"/>
    </row>
    <row r="522" spans="18:30" x14ac:dyDescent="0.25">
      <c r="R522" s="30"/>
      <c r="S522" s="30"/>
      <c r="T522" s="30"/>
      <c r="U522" s="30"/>
      <c r="V522" s="30"/>
      <c r="W522" s="30"/>
      <c r="X522" s="30"/>
      <c r="Y522" s="30"/>
      <c r="Z522" s="30"/>
      <c r="AA522" s="30"/>
      <c r="AB522" s="30"/>
      <c r="AC522" s="30"/>
      <c r="AD522" s="30"/>
    </row>
    <row r="523" spans="18:30" x14ac:dyDescent="0.25">
      <c r="R523" s="30"/>
      <c r="S523" s="30"/>
      <c r="T523" s="30"/>
      <c r="U523" s="30"/>
      <c r="V523" s="30"/>
      <c r="W523" s="30"/>
      <c r="X523" s="30"/>
      <c r="Y523" s="30"/>
      <c r="Z523" s="30"/>
      <c r="AA523" s="30"/>
      <c r="AB523" s="30"/>
      <c r="AC523" s="30"/>
      <c r="AD523" s="30"/>
    </row>
    <row r="524" spans="18:30" x14ac:dyDescent="0.25">
      <c r="R524" s="30"/>
      <c r="S524" s="30"/>
      <c r="T524" s="30"/>
      <c r="U524" s="30"/>
      <c r="V524" s="30"/>
      <c r="W524" s="30"/>
      <c r="X524" s="30"/>
      <c r="Y524" s="30"/>
      <c r="Z524" s="30"/>
      <c r="AA524" s="30"/>
      <c r="AB524" s="30"/>
      <c r="AC524" s="30"/>
      <c r="AD524" s="30"/>
    </row>
    <row r="525" spans="18:30" x14ac:dyDescent="0.25">
      <c r="R525" s="30"/>
      <c r="S525" s="30"/>
      <c r="T525" s="30"/>
      <c r="U525" s="30"/>
      <c r="V525" s="30"/>
      <c r="W525" s="30"/>
      <c r="X525" s="30"/>
      <c r="Y525" s="30"/>
      <c r="Z525" s="30"/>
      <c r="AA525" s="30"/>
      <c r="AB525" s="30"/>
      <c r="AC525" s="30"/>
      <c r="AD525" s="30"/>
    </row>
    <row r="526" spans="18:30" x14ac:dyDescent="0.25">
      <c r="R526" s="30"/>
      <c r="S526" s="30"/>
      <c r="T526" s="30"/>
      <c r="U526" s="30"/>
      <c r="V526" s="30"/>
      <c r="W526" s="30"/>
      <c r="X526" s="30"/>
      <c r="Y526" s="30"/>
      <c r="Z526" s="30"/>
      <c r="AA526" s="30"/>
      <c r="AB526" s="30"/>
      <c r="AC526" s="30"/>
      <c r="AD526" s="30"/>
    </row>
    <row r="527" spans="18:30" x14ac:dyDescent="0.25">
      <c r="R527" s="30"/>
      <c r="S527" s="30"/>
      <c r="T527" s="30"/>
      <c r="U527" s="30"/>
      <c r="V527" s="30"/>
      <c r="W527" s="30"/>
      <c r="X527" s="30"/>
      <c r="Y527" s="30"/>
      <c r="Z527" s="30"/>
      <c r="AA527" s="30"/>
      <c r="AB527" s="30"/>
      <c r="AC527" s="30"/>
      <c r="AD527" s="30"/>
    </row>
    <row r="528" spans="18:30" x14ac:dyDescent="0.25">
      <c r="R528" s="30"/>
      <c r="S528" s="30"/>
      <c r="T528" s="30"/>
      <c r="U528" s="30"/>
      <c r="V528" s="30"/>
      <c r="W528" s="30"/>
      <c r="X528" s="30"/>
      <c r="Y528" s="30"/>
      <c r="Z528" s="30"/>
      <c r="AA528" s="30"/>
      <c r="AB528" s="30"/>
      <c r="AC528" s="30"/>
      <c r="AD528" s="30"/>
    </row>
    <row r="529" spans="18:30" x14ac:dyDescent="0.25">
      <c r="R529" s="30"/>
      <c r="S529" s="30"/>
      <c r="T529" s="30"/>
      <c r="U529" s="30"/>
      <c r="V529" s="30"/>
      <c r="W529" s="30"/>
      <c r="X529" s="30"/>
      <c r="Y529" s="30"/>
      <c r="Z529" s="30"/>
      <c r="AA529" s="30"/>
      <c r="AB529" s="30"/>
      <c r="AC529" s="30"/>
      <c r="AD529" s="30"/>
    </row>
    <row r="530" spans="18:30" x14ac:dyDescent="0.25">
      <c r="R530" s="30"/>
      <c r="S530" s="30"/>
      <c r="T530" s="30"/>
      <c r="U530" s="30"/>
      <c r="V530" s="30"/>
      <c r="W530" s="30"/>
      <c r="X530" s="30"/>
      <c r="Y530" s="30"/>
      <c r="Z530" s="30"/>
      <c r="AA530" s="30"/>
      <c r="AB530" s="30"/>
      <c r="AC530" s="30"/>
      <c r="AD530" s="30"/>
    </row>
    <row r="531" spans="18:30" x14ac:dyDescent="0.25">
      <c r="R531" s="30"/>
      <c r="S531" s="30"/>
      <c r="T531" s="30"/>
      <c r="U531" s="30"/>
      <c r="V531" s="30"/>
      <c r="W531" s="30"/>
      <c r="X531" s="30"/>
      <c r="Y531" s="30"/>
      <c r="Z531" s="30"/>
      <c r="AA531" s="30"/>
      <c r="AB531" s="30"/>
      <c r="AC531" s="30"/>
      <c r="AD531" s="30"/>
    </row>
    <row r="532" spans="18:30" x14ac:dyDescent="0.25">
      <c r="R532" s="30"/>
      <c r="S532" s="30"/>
      <c r="T532" s="30"/>
      <c r="U532" s="30"/>
      <c r="V532" s="30"/>
      <c r="W532" s="30"/>
      <c r="X532" s="30"/>
      <c r="Y532" s="30"/>
      <c r="Z532" s="30"/>
      <c r="AA532" s="30"/>
      <c r="AB532" s="30"/>
      <c r="AC532" s="30"/>
      <c r="AD532" s="30"/>
    </row>
    <row r="533" spans="18:30" x14ac:dyDescent="0.25">
      <c r="R533" s="30"/>
      <c r="S533" s="30"/>
      <c r="T533" s="30"/>
      <c r="U533" s="30"/>
      <c r="V533" s="30"/>
      <c r="W533" s="30"/>
      <c r="X533" s="30"/>
      <c r="Y533" s="30"/>
      <c r="Z533" s="30"/>
      <c r="AA533" s="30"/>
      <c r="AB533" s="30"/>
      <c r="AC533" s="30"/>
      <c r="AD533" s="30"/>
    </row>
    <row r="534" spans="18:30" x14ac:dyDescent="0.25">
      <c r="R534" s="30"/>
      <c r="S534" s="30"/>
      <c r="T534" s="30"/>
      <c r="U534" s="30"/>
      <c r="V534" s="30"/>
      <c r="W534" s="30"/>
      <c r="X534" s="30"/>
      <c r="Y534" s="30"/>
      <c r="Z534" s="30"/>
      <c r="AA534" s="30"/>
      <c r="AB534" s="30"/>
      <c r="AC534" s="30"/>
      <c r="AD534" s="30"/>
    </row>
    <row r="535" spans="18:30" x14ac:dyDescent="0.25">
      <c r="R535" s="30"/>
      <c r="S535" s="30"/>
      <c r="T535" s="30"/>
      <c r="U535" s="30"/>
      <c r="V535" s="30"/>
      <c r="W535" s="30"/>
      <c r="X535" s="30"/>
      <c r="Y535" s="30"/>
      <c r="Z535" s="30"/>
      <c r="AA535" s="30"/>
      <c r="AB535" s="30"/>
      <c r="AC535" s="30"/>
      <c r="AD535" s="30"/>
    </row>
    <row r="536" spans="18:30" x14ac:dyDescent="0.25">
      <c r="R536" s="30"/>
      <c r="S536" s="30"/>
      <c r="T536" s="30"/>
      <c r="U536" s="30"/>
      <c r="V536" s="30"/>
      <c r="W536" s="30"/>
      <c r="X536" s="30"/>
      <c r="Y536" s="30"/>
      <c r="Z536" s="30"/>
      <c r="AA536" s="30"/>
      <c r="AB536" s="30"/>
      <c r="AC536" s="30"/>
      <c r="AD536" s="30"/>
    </row>
    <row r="537" spans="18:30" x14ac:dyDescent="0.25">
      <c r="R537" s="30"/>
      <c r="S537" s="30"/>
      <c r="T537" s="30"/>
      <c r="U537" s="30"/>
      <c r="V537" s="30"/>
      <c r="W537" s="30"/>
      <c r="X537" s="30"/>
      <c r="Y537" s="30"/>
      <c r="Z537" s="30"/>
      <c r="AA537" s="30"/>
      <c r="AB537" s="30"/>
      <c r="AC537" s="30"/>
      <c r="AD537" s="30"/>
    </row>
    <row r="538" spans="18:30" x14ac:dyDescent="0.25">
      <c r="R538" s="30"/>
      <c r="S538" s="30"/>
      <c r="T538" s="30"/>
      <c r="U538" s="30"/>
      <c r="V538" s="30"/>
      <c r="W538" s="30"/>
      <c r="X538" s="30"/>
      <c r="Y538" s="30"/>
      <c r="Z538" s="30"/>
      <c r="AA538" s="30"/>
      <c r="AB538" s="30"/>
      <c r="AC538" s="30"/>
      <c r="AD538" s="30"/>
    </row>
    <row r="539" spans="18:30" x14ac:dyDescent="0.25">
      <c r="R539" s="30"/>
      <c r="S539" s="30"/>
      <c r="T539" s="30"/>
      <c r="U539" s="30"/>
      <c r="V539" s="30"/>
      <c r="W539" s="30"/>
      <c r="X539" s="30"/>
      <c r="Y539" s="30"/>
      <c r="Z539" s="30"/>
      <c r="AA539" s="30"/>
      <c r="AB539" s="30"/>
      <c r="AC539" s="30"/>
      <c r="AD539" s="30"/>
    </row>
    <row r="540" spans="18:30" x14ac:dyDescent="0.25">
      <c r="R540" s="30"/>
      <c r="S540" s="30"/>
      <c r="T540" s="30"/>
      <c r="U540" s="30"/>
      <c r="V540" s="30"/>
      <c r="W540" s="30"/>
      <c r="X540" s="30"/>
      <c r="Y540" s="30"/>
      <c r="Z540" s="30"/>
      <c r="AA540" s="30"/>
      <c r="AB540" s="30"/>
      <c r="AC540" s="30"/>
      <c r="AD540" s="30"/>
    </row>
    <row r="541" spans="18:30" x14ac:dyDescent="0.25">
      <c r="R541" s="30"/>
      <c r="S541" s="30"/>
      <c r="T541" s="30"/>
      <c r="U541" s="30"/>
      <c r="V541" s="30"/>
      <c r="W541" s="30"/>
      <c r="X541" s="30"/>
      <c r="Y541" s="30"/>
      <c r="Z541" s="30"/>
      <c r="AA541" s="30"/>
      <c r="AB541" s="30"/>
      <c r="AC541" s="30"/>
      <c r="AD541" s="30"/>
    </row>
    <row r="542" spans="18:30" x14ac:dyDescent="0.25">
      <c r="R542" s="30"/>
      <c r="S542" s="30"/>
      <c r="T542" s="30"/>
      <c r="U542" s="30"/>
      <c r="V542" s="30"/>
      <c r="W542" s="30"/>
      <c r="X542" s="30"/>
      <c r="Y542" s="30"/>
      <c r="Z542" s="30"/>
      <c r="AA542" s="30"/>
      <c r="AB542" s="30"/>
      <c r="AC542" s="30"/>
      <c r="AD542" s="30"/>
    </row>
    <row r="543" spans="18:30" x14ac:dyDescent="0.25">
      <c r="R543" s="30"/>
      <c r="S543" s="30"/>
      <c r="T543" s="30"/>
      <c r="U543" s="30"/>
      <c r="V543" s="30"/>
      <c r="W543" s="30"/>
      <c r="X543" s="30"/>
      <c r="Y543" s="30"/>
      <c r="Z543" s="30"/>
      <c r="AA543" s="30"/>
      <c r="AB543" s="30"/>
      <c r="AC543" s="30"/>
      <c r="AD543" s="30"/>
    </row>
    <row r="544" spans="18:30" x14ac:dyDescent="0.25">
      <c r="R544" s="30"/>
      <c r="S544" s="30"/>
      <c r="T544" s="30"/>
      <c r="U544" s="30"/>
      <c r="V544" s="30"/>
      <c r="W544" s="30"/>
      <c r="X544" s="30"/>
      <c r="Y544" s="30"/>
      <c r="Z544" s="30"/>
      <c r="AA544" s="30"/>
      <c r="AB544" s="30"/>
      <c r="AC544" s="30"/>
      <c r="AD544" s="30"/>
    </row>
    <row r="545" spans="18:30" x14ac:dyDescent="0.25">
      <c r="R545" s="30"/>
      <c r="S545" s="30"/>
      <c r="T545" s="30"/>
      <c r="U545" s="30"/>
      <c r="V545" s="30"/>
      <c r="W545" s="30"/>
      <c r="X545" s="30"/>
      <c r="Y545" s="30"/>
      <c r="Z545" s="30"/>
      <c r="AA545" s="30"/>
      <c r="AB545" s="30"/>
      <c r="AC545" s="30"/>
      <c r="AD545" s="30"/>
    </row>
    <row r="546" spans="18:30" x14ac:dyDescent="0.25">
      <c r="R546" s="30"/>
      <c r="S546" s="30"/>
      <c r="T546" s="30"/>
      <c r="U546" s="30"/>
      <c r="V546" s="30"/>
      <c r="W546" s="30"/>
      <c r="X546" s="30"/>
      <c r="Y546" s="30"/>
      <c r="Z546" s="30"/>
      <c r="AA546" s="30"/>
      <c r="AB546" s="30"/>
      <c r="AC546" s="30"/>
      <c r="AD546" s="30"/>
    </row>
    <row r="547" spans="18:30" x14ac:dyDescent="0.25">
      <c r="R547" s="30"/>
      <c r="S547" s="30"/>
      <c r="T547" s="30"/>
      <c r="U547" s="30"/>
      <c r="V547" s="30"/>
      <c r="W547" s="30"/>
      <c r="X547" s="30"/>
      <c r="Y547" s="30"/>
      <c r="Z547" s="30"/>
      <c r="AA547" s="30"/>
      <c r="AB547" s="30"/>
      <c r="AC547" s="30"/>
      <c r="AD547" s="30"/>
    </row>
    <row r="548" spans="18:30" x14ac:dyDescent="0.25">
      <c r="R548" s="30"/>
      <c r="S548" s="30"/>
      <c r="T548" s="30"/>
      <c r="U548" s="30"/>
      <c r="V548" s="30"/>
      <c r="W548" s="30"/>
      <c r="X548" s="30"/>
      <c r="Y548" s="30"/>
      <c r="Z548" s="30"/>
      <c r="AA548" s="30"/>
      <c r="AB548" s="30"/>
      <c r="AC548" s="30"/>
      <c r="AD548" s="30"/>
    </row>
    <row r="549" spans="18:30" x14ac:dyDescent="0.25">
      <c r="R549" s="30"/>
      <c r="S549" s="30"/>
      <c r="T549" s="30"/>
      <c r="U549" s="30"/>
      <c r="V549" s="30"/>
      <c r="W549" s="30"/>
      <c r="X549" s="30"/>
      <c r="Y549" s="30"/>
      <c r="Z549" s="30"/>
      <c r="AA549" s="30"/>
      <c r="AB549" s="30"/>
      <c r="AC549" s="30"/>
      <c r="AD549" s="30"/>
    </row>
    <row r="550" spans="18:30" x14ac:dyDescent="0.25">
      <c r="R550" s="30"/>
      <c r="S550" s="30"/>
      <c r="T550" s="30"/>
      <c r="U550" s="30"/>
      <c r="V550" s="30"/>
      <c r="W550" s="30"/>
      <c r="X550" s="30"/>
      <c r="Y550" s="30"/>
      <c r="Z550" s="30"/>
      <c r="AA550" s="30"/>
      <c r="AB550" s="30"/>
      <c r="AC550" s="30"/>
      <c r="AD550" s="30"/>
    </row>
    <row r="551" spans="18:30" x14ac:dyDescent="0.25">
      <c r="R551" s="30"/>
      <c r="S551" s="30"/>
      <c r="T551" s="30"/>
      <c r="U551" s="30"/>
      <c r="V551" s="30"/>
      <c r="W551" s="30"/>
      <c r="X551" s="30"/>
      <c r="Y551" s="30"/>
      <c r="Z551" s="30"/>
      <c r="AA551" s="30"/>
      <c r="AB551" s="30"/>
      <c r="AC551" s="30"/>
      <c r="AD551" s="30"/>
    </row>
    <row r="552" spans="18:30" x14ac:dyDescent="0.25">
      <c r="R552" s="30"/>
      <c r="S552" s="30"/>
      <c r="T552" s="30"/>
      <c r="U552" s="30"/>
      <c r="V552" s="30"/>
      <c r="W552" s="30"/>
      <c r="X552" s="30"/>
      <c r="Y552" s="30"/>
      <c r="Z552" s="30"/>
      <c r="AA552" s="30"/>
      <c r="AB552" s="30"/>
      <c r="AC552" s="30"/>
      <c r="AD552" s="30"/>
    </row>
    <row r="553" spans="18:30" x14ac:dyDescent="0.25">
      <c r="R553" s="30"/>
      <c r="S553" s="30"/>
      <c r="T553" s="30"/>
      <c r="U553" s="30"/>
      <c r="V553" s="30"/>
      <c r="W553" s="30"/>
      <c r="X553" s="30"/>
      <c r="Y553" s="30"/>
      <c r="Z553" s="30"/>
      <c r="AA553" s="30"/>
      <c r="AB553" s="30"/>
      <c r="AC553" s="30"/>
      <c r="AD553" s="30"/>
    </row>
    <row r="554" spans="18:30" x14ac:dyDescent="0.25">
      <c r="R554" s="30"/>
      <c r="S554" s="30"/>
      <c r="T554" s="30"/>
      <c r="U554" s="30"/>
      <c r="V554" s="30"/>
      <c r="W554" s="30"/>
      <c r="X554" s="30"/>
      <c r="Y554" s="30"/>
      <c r="Z554" s="30"/>
      <c r="AA554" s="30"/>
      <c r="AB554" s="30"/>
      <c r="AC554" s="30"/>
      <c r="AD554" s="30"/>
    </row>
    <row r="555" spans="18:30" x14ac:dyDescent="0.25">
      <c r="R555" s="30"/>
      <c r="S555" s="30"/>
      <c r="T555" s="30"/>
      <c r="U555" s="30"/>
      <c r="V555" s="30"/>
      <c r="W555" s="30"/>
      <c r="X555" s="30"/>
      <c r="Y555" s="30"/>
      <c r="Z555" s="30"/>
      <c r="AA555" s="30"/>
      <c r="AB555" s="30"/>
      <c r="AC555" s="30"/>
      <c r="AD555" s="30"/>
    </row>
    <row r="556" spans="18:30" x14ac:dyDescent="0.25">
      <c r="R556" s="30"/>
      <c r="S556" s="30"/>
      <c r="T556" s="30"/>
      <c r="U556" s="30"/>
      <c r="V556" s="30"/>
      <c r="W556" s="30"/>
      <c r="X556" s="30"/>
      <c r="Y556" s="30"/>
      <c r="Z556" s="30"/>
      <c r="AA556" s="30"/>
      <c r="AB556" s="30"/>
      <c r="AC556" s="30"/>
      <c r="AD556" s="30"/>
    </row>
    <row r="557" spans="18:30" x14ac:dyDescent="0.25">
      <c r="R557" s="30"/>
      <c r="S557" s="30"/>
      <c r="T557" s="30"/>
      <c r="U557" s="30"/>
      <c r="V557" s="30"/>
      <c r="W557" s="30"/>
      <c r="X557" s="30"/>
      <c r="Y557" s="30"/>
      <c r="Z557" s="30"/>
      <c r="AA557" s="30"/>
      <c r="AB557" s="30"/>
      <c r="AC557" s="30"/>
      <c r="AD557" s="30"/>
    </row>
    <row r="558" spans="18:30" x14ac:dyDescent="0.25">
      <c r="R558" s="30"/>
      <c r="S558" s="30"/>
      <c r="T558" s="30"/>
      <c r="U558" s="30"/>
      <c r="V558" s="30"/>
      <c r="W558" s="30"/>
      <c r="X558" s="30"/>
      <c r="Y558" s="30"/>
      <c r="Z558" s="30"/>
      <c r="AA558" s="30"/>
      <c r="AB558" s="30"/>
      <c r="AC558" s="30"/>
      <c r="AD558" s="30"/>
    </row>
    <row r="559" spans="18:30" x14ac:dyDescent="0.25">
      <c r="R559" s="30"/>
      <c r="S559" s="30"/>
      <c r="T559" s="30"/>
      <c r="U559" s="30"/>
      <c r="V559" s="30"/>
      <c r="W559" s="30"/>
      <c r="X559" s="30"/>
      <c r="Y559" s="30"/>
      <c r="Z559" s="30"/>
      <c r="AA559" s="30"/>
      <c r="AB559" s="30"/>
      <c r="AC559" s="30"/>
      <c r="AD559" s="30"/>
    </row>
    <row r="560" spans="18:30" x14ac:dyDescent="0.25">
      <c r="R560" s="30"/>
      <c r="S560" s="30"/>
      <c r="T560" s="30"/>
      <c r="U560" s="30"/>
      <c r="V560" s="30"/>
      <c r="W560" s="30"/>
      <c r="X560" s="30"/>
      <c r="Y560" s="30"/>
      <c r="Z560" s="30"/>
      <c r="AA560" s="30"/>
      <c r="AB560" s="30"/>
      <c r="AC560" s="30"/>
      <c r="AD560" s="30"/>
    </row>
    <row r="561" spans="18:30" x14ac:dyDescent="0.25">
      <c r="R561" s="30"/>
      <c r="S561" s="30"/>
      <c r="T561" s="30"/>
      <c r="U561" s="30"/>
      <c r="V561" s="30"/>
      <c r="W561" s="30"/>
      <c r="X561" s="30"/>
      <c r="Y561" s="30"/>
      <c r="Z561" s="30"/>
      <c r="AA561" s="30"/>
      <c r="AB561" s="30"/>
      <c r="AC561" s="30"/>
      <c r="AD561" s="30"/>
    </row>
    <row r="562" spans="18:30" x14ac:dyDescent="0.25">
      <c r="R562" s="30"/>
      <c r="S562" s="30"/>
      <c r="T562" s="30"/>
      <c r="U562" s="30"/>
      <c r="V562" s="30"/>
      <c r="W562" s="30"/>
      <c r="X562" s="30"/>
      <c r="Y562" s="30"/>
      <c r="Z562" s="30"/>
      <c r="AA562" s="30"/>
      <c r="AB562" s="30"/>
      <c r="AC562" s="30"/>
      <c r="AD562" s="30"/>
    </row>
    <row r="563" spans="18:30" x14ac:dyDescent="0.25">
      <c r="R563" s="30"/>
      <c r="S563" s="30"/>
      <c r="T563" s="30"/>
      <c r="U563" s="30"/>
      <c r="V563" s="30"/>
      <c r="W563" s="30"/>
      <c r="X563" s="30"/>
      <c r="Y563" s="30"/>
      <c r="Z563" s="30"/>
      <c r="AA563" s="30"/>
      <c r="AB563" s="30"/>
      <c r="AC563" s="30"/>
      <c r="AD563" s="30"/>
    </row>
    <row r="564" spans="18:30" x14ac:dyDescent="0.25">
      <c r="R564" s="30"/>
      <c r="S564" s="30"/>
      <c r="T564" s="30"/>
      <c r="U564" s="30"/>
      <c r="V564" s="30"/>
      <c r="W564" s="30"/>
      <c r="X564" s="30"/>
      <c r="Y564" s="30"/>
      <c r="Z564" s="30"/>
      <c r="AA564" s="30"/>
      <c r="AB564" s="30"/>
      <c r="AC564" s="30"/>
      <c r="AD564" s="30"/>
    </row>
    <row r="565" spans="18:30" x14ac:dyDescent="0.25">
      <c r="R565" s="30"/>
      <c r="S565" s="30"/>
      <c r="T565" s="30"/>
      <c r="U565" s="30"/>
      <c r="V565" s="30"/>
      <c r="W565" s="30"/>
      <c r="X565" s="30"/>
      <c r="Y565" s="30"/>
      <c r="Z565" s="30"/>
      <c r="AA565" s="30"/>
      <c r="AB565" s="30"/>
      <c r="AC565" s="30"/>
      <c r="AD565" s="30"/>
    </row>
    <row r="566" spans="18:30" x14ac:dyDescent="0.25">
      <c r="R566" s="30"/>
      <c r="S566" s="30"/>
      <c r="T566" s="30"/>
      <c r="U566" s="30"/>
      <c r="V566" s="30"/>
      <c r="W566" s="30"/>
      <c r="X566" s="30"/>
      <c r="Y566" s="30"/>
      <c r="Z566" s="30"/>
      <c r="AA566" s="30"/>
      <c r="AB566" s="30"/>
      <c r="AC566" s="30"/>
      <c r="AD566" s="30"/>
    </row>
    <row r="567" spans="18:30" x14ac:dyDescent="0.25">
      <c r="R567" s="30"/>
      <c r="S567" s="30"/>
      <c r="T567" s="30"/>
      <c r="U567" s="30"/>
      <c r="V567" s="30"/>
      <c r="W567" s="30"/>
      <c r="X567" s="30"/>
      <c r="Y567" s="30"/>
      <c r="Z567" s="30"/>
      <c r="AA567" s="30"/>
      <c r="AB567" s="30"/>
      <c r="AC567" s="30"/>
      <c r="AD567" s="30"/>
    </row>
    <row r="568" spans="18:30" x14ac:dyDescent="0.25">
      <c r="R568" s="30"/>
      <c r="S568" s="30"/>
      <c r="T568" s="30"/>
      <c r="U568" s="30"/>
      <c r="V568" s="30"/>
      <c r="W568" s="30"/>
      <c r="X568" s="30"/>
      <c r="Y568" s="30"/>
      <c r="Z568" s="30"/>
      <c r="AA568" s="30"/>
      <c r="AB568" s="30"/>
      <c r="AC568" s="30"/>
      <c r="AD568" s="30"/>
    </row>
    <row r="569" spans="18:30" x14ac:dyDescent="0.25">
      <c r="R569" s="30"/>
      <c r="S569" s="30"/>
      <c r="T569" s="30"/>
      <c r="U569" s="30"/>
      <c r="V569" s="30"/>
      <c r="W569" s="30"/>
      <c r="X569" s="30"/>
      <c r="Y569" s="30"/>
      <c r="Z569" s="30"/>
      <c r="AA569" s="30"/>
      <c r="AB569" s="30"/>
      <c r="AC569" s="30"/>
      <c r="AD569" s="30"/>
    </row>
    <row r="570" spans="18:30" x14ac:dyDescent="0.25">
      <c r="R570" s="30"/>
      <c r="S570" s="30"/>
      <c r="T570" s="30"/>
      <c r="U570" s="30"/>
      <c r="V570" s="30"/>
      <c r="W570" s="30"/>
      <c r="X570" s="30"/>
      <c r="Y570" s="30"/>
      <c r="Z570" s="30"/>
      <c r="AA570" s="30"/>
      <c r="AB570" s="30"/>
      <c r="AC570" s="30"/>
      <c r="AD570" s="30"/>
    </row>
    <row r="571" spans="18:30" x14ac:dyDescent="0.25">
      <c r="R571" s="30"/>
      <c r="S571" s="30"/>
      <c r="T571" s="30"/>
      <c r="U571" s="30"/>
      <c r="V571" s="30"/>
      <c r="W571" s="30"/>
      <c r="X571" s="30"/>
      <c r="Y571" s="30"/>
      <c r="Z571" s="30"/>
      <c r="AA571" s="30"/>
      <c r="AB571" s="30"/>
      <c r="AC571" s="30"/>
      <c r="AD571" s="30"/>
    </row>
    <row r="572" spans="18:30" x14ac:dyDescent="0.25">
      <c r="R572" s="30"/>
      <c r="S572" s="30"/>
      <c r="T572" s="30"/>
      <c r="U572" s="30"/>
      <c r="V572" s="30"/>
      <c r="W572" s="30"/>
      <c r="X572" s="30"/>
      <c r="Y572" s="30"/>
      <c r="Z572" s="30"/>
      <c r="AA572" s="30"/>
      <c r="AB572" s="30"/>
      <c r="AC572" s="30"/>
      <c r="AD572" s="30"/>
    </row>
    <row r="573" spans="18:30" x14ac:dyDescent="0.25">
      <c r="R573" s="30"/>
      <c r="S573" s="30"/>
      <c r="T573" s="30"/>
      <c r="U573" s="30"/>
      <c r="V573" s="30"/>
      <c r="W573" s="30"/>
      <c r="X573" s="30"/>
      <c r="Y573" s="30"/>
      <c r="Z573" s="30"/>
      <c r="AA573" s="30"/>
      <c r="AB573" s="30"/>
      <c r="AC573" s="30"/>
      <c r="AD573" s="30"/>
    </row>
    <row r="574" spans="18:30" x14ac:dyDescent="0.25">
      <c r="R574" s="30"/>
      <c r="S574" s="30"/>
      <c r="T574" s="30"/>
      <c r="U574" s="30"/>
      <c r="V574" s="30"/>
      <c r="W574" s="30"/>
      <c r="X574" s="30"/>
      <c r="Y574" s="30"/>
      <c r="Z574" s="30"/>
      <c r="AA574" s="30"/>
      <c r="AB574" s="30"/>
      <c r="AC574" s="30"/>
      <c r="AD574" s="30"/>
    </row>
    <row r="575" spans="18:30" x14ac:dyDescent="0.25">
      <c r="R575" s="30"/>
      <c r="S575" s="30"/>
      <c r="T575" s="30"/>
      <c r="U575" s="30"/>
      <c r="V575" s="30"/>
      <c r="W575" s="30"/>
      <c r="X575" s="30"/>
      <c r="Y575" s="30"/>
      <c r="Z575" s="30"/>
      <c r="AA575" s="30"/>
      <c r="AB575" s="30"/>
      <c r="AC575" s="30"/>
      <c r="AD575" s="30"/>
    </row>
    <row r="576" spans="18:30" x14ac:dyDescent="0.25">
      <c r="R576" s="30"/>
      <c r="S576" s="30"/>
      <c r="T576" s="30"/>
      <c r="U576" s="30"/>
      <c r="V576" s="30"/>
      <c r="W576" s="30"/>
      <c r="X576" s="30"/>
      <c r="Y576" s="30"/>
      <c r="Z576" s="30"/>
      <c r="AA576" s="30"/>
      <c r="AB576" s="30"/>
      <c r="AC576" s="30"/>
      <c r="AD576" s="30"/>
    </row>
    <row r="577" spans="18:30" x14ac:dyDescent="0.25">
      <c r="R577" s="30"/>
      <c r="S577" s="30"/>
      <c r="T577" s="30"/>
      <c r="U577" s="30"/>
      <c r="V577" s="30"/>
      <c r="W577" s="30"/>
      <c r="X577" s="30"/>
      <c r="Y577" s="30"/>
      <c r="Z577" s="30"/>
      <c r="AA577" s="30"/>
      <c r="AB577" s="30"/>
      <c r="AC577" s="30"/>
      <c r="AD577" s="30"/>
    </row>
    <row r="578" spans="18:30" x14ac:dyDescent="0.25">
      <c r="R578" s="30"/>
      <c r="S578" s="30"/>
      <c r="T578" s="30"/>
      <c r="U578" s="30"/>
      <c r="V578" s="30"/>
      <c r="W578" s="30"/>
      <c r="X578" s="30"/>
      <c r="Y578" s="30"/>
      <c r="Z578" s="30"/>
      <c r="AA578" s="30"/>
      <c r="AB578" s="30"/>
      <c r="AC578" s="30"/>
      <c r="AD578" s="30"/>
    </row>
    <row r="579" spans="18:30" x14ac:dyDescent="0.25">
      <c r="R579" s="30"/>
      <c r="S579" s="30"/>
      <c r="T579" s="30"/>
      <c r="U579" s="30"/>
      <c r="V579" s="30"/>
      <c r="W579" s="30"/>
      <c r="X579" s="30"/>
      <c r="Y579" s="30"/>
      <c r="Z579" s="30"/>
      <c r="AA579" s="30"/>
      <c r="AB579" s="30"/>
      <c r="AC579" s="30"/>
      <c r="AD579" s="30"/>
    </row>
    <row r="580" spans="18:30" x14ac:dyDescent="0.25">
      <c r="R580" s="30"/>
      <c r="S580" s="30"/>
      <c r="T580" s="30"/>
      <c r="U580" s="30"/>
      <c r="V580" s="30"/>
      <c r="W580" s="30"/>
      <c r="X580" s="30"/>
      <c r="Y580" s="30"/>
      <c r="Z580" s="30"/>
      <c r="AA580" s="30"/>
      <c r="AB580" s="30"/>
      <c r="AC580" s="30"/>
      <c r="AD580" s="30"/>
    </row>
    <row r="581" spans="18:30" x14ac:dyDescent="0.25">
      <c r="R581" s="30"/>
      <c r="S581" s="30"/>
      <c r="T581" s="30"/>
      <c r="U581" s="30"/>
      <c r="V581" s="30"/>
      <c r="W581" s="30"/>
      <c r="X581" s="30"/>
      <c r="Y581" s="30"/>
      <c r="Z581" s="30"/>
      <c r="AA581" s="30"/>
      <c r="AB581" s="30"/>
      <c r="AC581" s="30"/>
      <c r="AD581" s="30"/>
    </row>
    <row r="582" spans="18:30" x14ac:dyDescent="0.25">
      <c r="R582" s="30"/>
      <c r="S582" s="30"/>
      <c r="T582" s="30"/>
      <c r="U582" s="30"/>
      <c r="V582" s="30"/>
      <c r="W582" s="30"/>
      <c r="X582" s="30"/>
      <c r="Y582" s="30"/>
      <c r="Z582" s="30"/>
      <c r="AA582" s="30"/>
      <c r="AB582" s="30"/>
      <c r="AC582" s="30"/>
      <c r="AD582" s="30"/>
    </row>
    <row r="583" spans="18:30" x14ac:dyDescent="0.25">
      <c r="R583" s="30"/>
      <c r="S583" s="30"/>
      <c r="T583" s="30"/>
      <c r="U583" s="30"/>
      <c r="V583" s="30"/>
      <c r="W583" s="30"/>
      <c r="X583" s="30"/>
      <c r="Y583" s="30"/>
      <c r="Z583" s="30"/>
      <c r="AA583" s="30"/>
      <c r="AB583" s="30"/>
      <c r="AC583" s="30"/>
      <c r="AD583" s="30"/>
    </row>
    <row r="584" spans="18:30" x14ac:dyDescent="0.25">
      <c r="R584" s="30"/>
      <c r="S584" s="30"/>
      <c r="T584" s="30"/>
      <c r="U584" s="30"/>
      <c r="V584" s="30"/>
      <c r="W584" s="30"/>
      <c r="X584" s="30"/>
      <c r="Y584" s="30"/>
      <c r="Z584" s="30"/>
      <c r="AA584" s="30"/>
      <c r="AB584" s="30"/>
      <c r="AC584" s="30"/>
      <c r="AD584" s="30"/>
    </row>
    <row r="585" spans="18:30" x14ac:dyDescent="0.25">
      <c r="R585" s="30"/>
      <c r="S585" s="30"/>
      <c r="T585" s="30"/>
      <c r="U585" s="30"/>
      <c r="V585" s="30"/>
      <c r="W585" s="30"/>
      <c r="X585" s="30"/>
      <c r="Y585" s="30"/>
      <c r="Z585" s="30"/>
      <c r="AA585" s="30"/>
      <c r="AB585" s="30"/>
      <c r="AC585" s="30"/>
      <c r="AD585" s="30"/>
    </row>
    <row r="586" spans="18:30" x14ac:dyDescent="0.25">
      <c r="R586" s="30"/>
      <c r="S586" s="30"/>
      <c r="T586" s="30"/>
      <c r="U586" s="30"/>
      <c r="V586" s="30"/>
      <c r="W586" s="30"/>
      <c r="X586" s="30"/>
      <c r="Y586" s="30"/>
      <c r="Z586" s="30"/>
      <c r="AA586" s="30"/>
      <c r="AB586" s="30"/>
      <c r="AC586" s="30"/>
      <c r="AD586" s="30"/>
    </row>
    <row r="587" spans="18:30" x14ac:dyDescent="0.25">
      <c r="R587" s="30"/>
      <c r="S587" s="30"/>
      <c r="T587" s="30"/>
      <c r="U587" s="30"/>
      <c r="V587" s="30"/>
      <c r="W587" s="30"/>
      <c r="X587" s="30"/>
      <c r="Y587" s="30"/>
      <c r="Z587" s="30"/>
      <c r="AA587" s="30"/>
      <c r="AB587" s="30"/>
      <c r="AC587" s="30"/>
      <c r="AD587" s="30"/>
    </row>
    <row r="588" spans="18:30" x14ac:dyDescent="0.25">
      <c r="R588" s="30"/>
      <c r="S588" s="30"/>
      <c r="T588" s="30"/>
      <c r="U588" s="30"/>
      <c r="V588" s="30"/>
      <c r="W588" s="30"/>
      <c r="X588" s="30"/>
      <c r="Y588" s="30"/>
      <c r="Z588" s="30"/>
      <c r="AA588" s="30"/>
      <c r="AB588" s="30"/>
      <c r="AC588" s="30"/>
      <c r="AD588" s="30"/>
    </row>
    <row r="589" spans="18:30" x14ac:dyDescent="0.25">
      <c r="R589" s="30"/>
      <c r="S589" s="30"/>
      <c r="T589" s="30"/>
      <c r="U589" s="30"/>
      <c r="V589" s="30"/>
      <c r="W589" s="30"/>
      <c r="X589" s="30"/>
      <c r="Y589" s="30"/>
      <c r="Z589" s="30"/>
      <c r="AA589" s="30"/>
      <c r="AB589" s="30"/>
      <c r="AC589" s="30"/>
      <c r="AD589" s="30"/>
    </row>
    <row r="590" spans="18:30" x14ac:dyDescent="0.25">
      <c r="R590" s="30"/>
      <c r="S590" s="30"/>
      <c r="T590" s="30"/>
      <c r="U590" s="30"/>
      <c r="V590" s="30"/>
      <c r="W590" s="30"/>
      <c r="X590" s="30"/>
      <c r="Y590" s="30"/>
      <c r="Z590" s="30"/>
      <c r="AA590" s="30"/>
      <c r="AB590" s="30"/>
      <c r="AC590" s="30"/>
      <c r="AD590" s="30"/>
    </row>
    <row r="591" spans="18:30" x14ac:dyDescent="0.25">
      <c r="R591" s="30"/>
      <c r="S591" s="30"/>
      <c r="T591" s="30"/>
      <c r="U591" s="30"/>
      <c r="V591" s="30"/>
      <c r="W591" s="30"/>
      <c r="X591" s="30"/>
      <c r="Y591" s="30"/>
      <c r="Z591" s="30"/>
      <c r="AA591" s="30"/>
      <c r="AB591" s="30"/>
      <c r="AC591" s="30"/>
      <c r="AD591" s="30"/>
    </row>
    <row r="592" spans="18:30" x14ac:dyDescent="0.25">
      <c r="R592" s="30"/>
      <c r="S592" s="30"/>
      <c r="T592" s="30"/>
      <c r="U592" s="30"/>
      <c r="V592" s="30"/>
      <c r="W592" s="30"/>
      <c r="X592" s="30"/>
      <c r="Y592" s="30"/>
      <c r="Z592" s="30"/>
      <c r="AA592" s="30"/>
      <c r="AB592" s="30"/>
      <c r="AC592" s="30"/>
      <c r="AD592" s="30"/>
    </row>
    <row r="593" spans="18:30" x14ac:dyDescent="0.25">
      <c r="R593" s="30"/>
      <c r="S593" s="30"/>
      <c r="T593" s="30"/>
      <c r="U593" s="30"/>
      <c r="V593" s="30"/>
      <c r="W593" s="30"/>
      <c r="X593" s="30"/>
      <c r="Y593" s="30"/>
      <c r="Z593" s="30"/>
      <c r="AA593" s="30"/>
      <c r="AB593" s="30"/>
      <c r="AC593" s="30"/>
      <c r="AD593" s="30"/>
    </row>
    <row r="594" spans="18:30" x14ac:dyDescent="0.25">
      <c r="R594" s="30"/>
      <c r="S594" s="30"/>
      <c r="T594" s="30"/>
      <c r="U594" s="30"/>
      <c r="V594" s="30"/>
      <c r="W594" s="30"/>
      <c r="X594" s="30"/>
      <c r="Y594" s="30"/>
      <c r="Z594" s="30"/>
      <c r="AA594" s="30"/>
      <c r="AB594" s="30"/>
      <c r="AC594" s="30"/>
      <c r="AD594" s="30"/>
    </row>
    <row r="595" spans="18:30" x14ac:dyDescent="0.25">
      <c r="R595" s="30"/>
      <c r="S595" s="30"/>
      <c r="T595" s="30"/>
      <c r="U595" s="30"/>
      <c r="V595" s="30"/>
      <c r="W595" s="30"/>
      <c r="X595" s="30"/>
      <c r="Y595" s="30"/>
      <c r="Z595" s="30"/>
      <c r="AA595" s="30"/>
      <c r="AB595" s="30"/>
      <c r="AC595" s="30"/>
      <c r="AD595" s="30"/>
    </row>
    <row r="596" spans="18:30" x14ac:dyDescent="0.25">
      <c r="R596" s="30"/>
      <c r="S596" s="30"/>
      <c r="T596" s="30"/>
      <c r="U596" s="30"/>
      <c r="V596" s="30"/>
      <c r="W596" s="30"/>
      <c r="X596" s="30"/>
      <c r="Y596" s="30"/>
      <c r="Z596" s="30"/>
      <c r="AA596" s="30"/>
      <c r="AB596" s="30"/>
      <c r="AC596" s="30"/>
      <c r="AD596" s="30"/>
    </row>
    <row r="597" spans="18:30" x14ac:dyDescent="0.25">
      <c r="R597" s="30"/>
      <c r="S597" s="30"/>
      <c r="T597" s="30"/>
      <c r="U597" s="30"/>
      <c r="V597" s="30"/>
      <c r="W597" s="30"/>
      <c r="X597" s="30"/>
      <c r="Y597" s="30"/>
      <c r="Z597" s="30"/>
      <c r="AA597" s="30"/>
      <c r="AB597" s="30"/>
      <c r="AC597" s="30"/>
      <c r="AD597" s="30"/>
    </row>
    <row r="598" spans="18:30" x14ac:dyDescent="0.25">
      <c r="R598" s="30"/>
      <c r="S598" s="30"/>
      <c r="T598" s="30"/>
      <c r="U598" s="30"/>
      <c r="V598" s="30"/>
      <c r="W598" s="30"/>
      <c r="X598" s="30"/>
      <c r="Y598" s="30"/>
      <c r="Z598" s="30"/>
      <c r="AA598" s="30"/>
      <c r="AB598" s="30"/>
      <c r="AC598" s="30"/>
      <c r="AD598" s="30"/>
    </row>
    <row r="599" spans="18:30" x14ac:dyDescent="0.25">
      <c r="R599" s="30"/>
      <c r="S599" s="30"/>
      <c r="T599" s="30"/>
      <c r="U599" s="30"/>
      <c r="V599" s="30"/>
      <c r="W599" s="30"/>
      <c r="X599" s="30"/>
      <c r="Y599" s="30"/>
      <c r="Z599" s="30"/>
      <c r="AA599" s="30"/>
      <c r="AB599" s="30"/>
      <c r="AC599" s="30"/>
      <c r="AD599" s="30"/>
    </row>
    <row r="600" spans="18:30" x14ac:dyDescent="0.25">
      <c r="R600" s="30"/>
      <c r="S600" s="30"/>
      <c r="T600" s="30"/>
      <c r="U600" s="30"/>
      <c r="V600" s="30"/>
      <c r="W600" s="30"/>
      <c r="X600" s="30"/>
      <c r="Y600" s="30"/>
      <c r="Z600" s="30"/>
      <c r="AA600" s="30"/>
      <c r="AB600" s="30"/>
      <c r="AC600" s="30"/>
      <c r="AD600" s="30"/>
    </row>
    <row r="601" spans="18:30" x14ac:dyDescent="0.25">
      <c r="R601" s="30"/>
      <c r="S601" s="30"/>
      <c r="T601" s="30"/>
      <c r="U601" s="30"/>
      <c r="V601" s="30"/>
      <c r="W601" s="30"/>
      <c r="X601" s="30"/>
      <c r="Y601" s="30"/>
      <c r="Z601" s="30"/>
      <c r="AA601" s="30"/>
      <c r="AB601" s="30"/>
      <c r="AC601" s="30"/>
      <c r="AD601" s="30"/>
    </row>
    <row r="602" spans="18:30" x14ac:dyDescent="0.25">
      <c r="R602" s="30"/>
      <c r="S602" s="30"/>
      <c r="T602" s="30"/>
      <c r="U602" s="30"/>
      <c r="V602" s="30"/>
      <c r="W602" s="30"/>
      <c r="X602" s="30"/>
      <c r="Y602" s="30"/>
      <c r="Z602" s="30"/>
      <c r="AA602" s="30"/>
      <c r="AB602" s="30"/>
      <c r="AC602" s="30"/>
      <c r="AD602" s="30"/>
    </row>
    <row r="603" spans="18:30" x14ac:dyDescent="0.25">
      <c r="R603" s="30"/>
      <c r="S603" s="30"/>
      <c r="T603" s="30"/>
      <c r="U603" s="30"/>
      <c r="V603" s="30"/>
      <c r="W603" s="30"/>
      <c r="X603" s="30"/>
      <c r="Y603" s="30"/>
      <c r="Z603" s="30"/>
      <c r="AA603" s="30"/>
      <c r="AB603" s="30"/>
      <c r="AC603" s="30"/>
      <c r="AD603" s="30"/>
    </row>
    <row r="604" spans="18:30" x14ac:dyDescent="0.25">
      <c r="R604" s="30"/>
      <c r="S604" s="30"/>
      <c r="T604" s="30"/>
      <c r="U604" s="30"/>
      <c r="V604" s="30"/>
      <c r="W604" s="30"/>
      <c r="X604" s="30"/>
      <c r="Y604" s="30"/>
      <c r="Z604" s="30"/>
      <c r="AA604" s="30"/>
      <c r="AB604" s="30"/>
      <c r="AC604" s="30"/>
      <c r="AD604" s="30"/>
    </row>
    <row r="605" spans="18:30" x14ac:dyDescent="0.25">
      <c r="R605" s="30"/>
      <c r="S605" s="30"/>
      <c r="T605" s="30"/>
      <c r="U605" s="30"/>
      <c r="V605" s="30"/>
      <c r="W605" s="30"/>
      <c r="X605" s="30"/>
      <c r="Y605" s="30"/>
      <c r="Z605" s="30"/>
      <c r="AA605" s="30"/>
      <c r="AB605" s="30"/>
      <c r="AC605" s="30"/>
      <c r="AD605" s="30"/>
    </row>
    <row r="606" spans="18:30" x14ac:dyDescent="0.25">
      <c r="R606" s="30"/>
      <c r="S606" s="30"/>
      <c r="T606" s="30"/>
      <c r="U606" s="30"/>
      <c r="V606" s="30"/>
      <c r="W606" s="30"/>
      <c r="X606" s="30"/>
      <c r="Y606" s="30"/>
      <c r="Z606" s="30"/>
      <c r="AA606" s="30"/>
      <c r="AB606" s="30"/>
      <c r="AC606" s="30"/>
      <c r="AD606" s="30"/>
    </row>
    <row r="607" spans="18:30" x14ac:dyDescent="0.25">
      <c r="R607" s="30"/>
      <c r="S607" s="30"/>
      <c r="T607" s="30"/>
      <c r="U607" s="30"/>
      <c r="V607" s="30"/>
      <c r="W607" s="30"/>
      <c r="X607" s="30"/>
      <c r="Y607" s="30"/>
      <c r="Z607" s="30"/>
      <c r="AA607" s="30"/>
      <c r="AB607" s="30"/>
      <c r="AC607" s="30"/>
      <c r="AD607" s="30"/>
    </row>
    <row r="608" spans="18:30" x14ac:dyDescent="0.25">
      <c r="R608" s="30"/>
      <c r="S608" s="30"/>
      <c r="T608" s="30"/>
      <c r="U608" s="30"/>
      <c r="V608" s="30"/>
      <c r="W608" s="30"/>
      <c r="X608" s="30"/>
      <c r="Y608" s="30"/>
      <c r="Z608" s="30"/>
      <c r="AA608" s="30"/>
      <c r="AB608" s="30"/>
      <c r="AC608" s="30"/>
      <c r="AD608" s="30"/>
    </row>
    <row r="609" spans="18:30" x14ac:dyDescent="0.25">
      <c r="R609" s="30"/>
      <c r="S609" s="30"/>
      <c r="T609" s="30"/>
      <c r="U609" s="30"/>
      <c r="V609" s="30"/>
      <c r="W609" s="30"/>
      <c r="X609" s="30"/>
      <c r="Y609" s="30"/>
      <c r="Z609" s="30"/>
      <c r="AA609" s="30"/>
      <c r="AB609" s="30"/>
      <c r="AC609" s="30"/>
      <c r="AD609" s="30"/>
    </row>
    <row r="610" spans="18:30" x14ac:dyDescent="0.25">
      <c r="R610" s="30"/>
      <c r="S610" s="30"/>
      <c r="T610" s="30"/>
      <c r="U610" s="30"/>
      <c r="V610" s="30"/>
      <c r="W610" s="30"/>
      <c r="X610" s="30"/>
      <c r="Y610" s="30"/>
      <c r="Z610" s="30"/>
      <c r="AA610" s="30"/>
      <c r="AB610" s="30"/>
      <c r="AC610" s="30"/>
      <c r="AD610" s="30"/>
    </row>
    <row r="611" spans="18:30" x14ac:dyDescent="0.25">
      <c r="R611" s="30"/>
      <c r="S611" s="30"/>
      <c r="T611" s="30"/>
      <c r="U611" s="30"/>
      <c r="V611" s="30"/>
      <c r="W611" s="30"/>
      <c r="X611" s="30"/>
      <c r="Y611" s="30"/>
      <c r="Z611" s="30"/>
      <c r="AA611" s="30"/>
      <c r="AB611" s="30"/>
      <c r="AC611" s="30"/>
      <c r="AD611" s="30"/>
    </row>
    <row r="612" spans="18:30" x14ac:dyDescent="0.25">
      <c r="R612" s="30"/>
      <c r="S612" s="30"/>
      <c r="T612" s="30"/>
      <c r="U612" s="30"/>
      <c r="V612" s="30"/>
      <c r="W612" s="30"/>
      <c r="X612" s="30"/>
      <c r="Y612" s="30"/>
      <c r="Z612" s="30"/>
      <c r="AA612" s="30"/>
      <c r="AB612" s="30"/>
      <c r="AC612" s="30"/>
      <c r="AD612" s="30"/>
    </row>
    <row r="613" spans="18:30" x14ac:dyDescent="0.25">
      <c r="R613" s="30"/>
      <c r="S613" s="30"/>
      <c r="T613" s="30"/>
      <c r="U613" s="30"/>
      <c r="V613" s="30"/>
      <c r="W613" s="30"/>
      <c r="X613" s="30"/>
      <c r="Y613" s="30"/>
      <c r="Z613" s="30"/>
      <c r="AA613" s="30"/>
      <c r="AB613" s="30"/>
      <c r="AC613" s="30"/>
      <c r="AD613" s="30"/>
    </row>
    <row r="614" spans="18:30" x14ac:dyDescent="0.25">
      <c r="R614" s="30"/>
      <c r="S614" s="30"/>
      <c r="T614" s="30"/>
      <c r="U614" s="30"/>
      <c r="V614" s="30"/>
      <c r="W614" s="30"/>
      <c r="X614" s="30"/>
      <c r="Y614" s="30"/>
      <c r="Z614" s="30"/>
      <c r="AA614" s="30"/>
      <c r="AB614" s="30"/>
      <c r="AC614" s="30"/>
      <c r="AD614" s="30"/>
    </row>
    <row r="615" spans="18:30" x14ac:dyDescent="0.25">
      <c r="R615" s="30"/>
      <c r="S615" s="30"/>
      <c r="T615" s="30"/>
      <c r="U615" s="30"/>
      <c r="V615" s="30"/>
      <c r="W615" s="30"/>
      <c r="X615" s="30"/>
      <c r="Y615" s="30"/>
      <c r="Z615" s="30"/>
      <c r="AA615" s="30"/>
      <c r="AB615" s="30"/>
      <c r="AC615" s="30"/>
      <c r="AD615" s="30"/>
    </row>
    <row r="616" spans="18:30" x14ac:dyDescent="0.25">
      <c r="R616" s="30"/>
      <c r="S616" s="30"/>
      <c r="T616" s="30"/>
      <c r="U616" s="30"/>
      <c r="V616" s="30"/>
      <c r="W616" s="30"/>
      <c r="X616" s="30"/>
      <c r="Y616" s="30"/>
      <c r="Z616" s="30"/>
      <c r="AA616" s="30"/>
      <c r="AB616" s="30"/>
      <c r="AC616" s="30"/>
      <c r="AD616" s="30"/>
    </row>
    <row r="617" spans="18:30" x14ac:dyDescent="0.25">
      <c r="R617" s="30"/>
      <c r="S617" s="30"/>
      <c r="T617" s="30"/>
      <c r="U617" s="30"/>
      <c r="V617" s="30"/>
      <c r="W617" s="30"/>
      <c r="X617" s="30"/>
      <c r="Y617" s="30"/>
      <c r="Z617" s="30"/>
      <c r="AA617" s="30"/>
      <c r="AB617" s="30"/>
      <c r="AC617" s="30"/>
      <c r="AD617" s="30"/>
    </row>
    <row r="618" spans="18:30" x14ac:dyDescent="0.25">
      <c r="R618" s="30"/>
      <c r="S618" s="30"/>
      <c r="T618" s="30"/>
      <c r="U618" s="30"/>
      <c r="V618" s="30"/>
      <c r="W618" s="30"/>
      <c r="X618" s="30"/>
      <c r="Y618" s="30"/>
      <c r="Z618" s="30"/>
      <c r="AA618" s="30"/>
      <c r="AB618" s="30"/>
      <c r="AC618" s="30"/>
      <c r="AD618" s="30"/>
    </row>
    <row r="619" spans="18:30" x14ac:dyDescent="0.25">
      <c r="R619" s="30"/>
      <c r="S619" s="30"/>
      <c r="T619" s="30"/>
      <c r="U619" s="30"/>
      <c r="V619" s="30"/>
      <c r="W619" s="30"/>
      <c r="X619" s="30"/>
      <c r="Y619" s="30"/>
      <c r="Z619" s="30"/>
      <c r="AA619" s="30"/>
      <c r="AB619" s="30"/>
      <c r="AC619" s="30"/>
      <c r="AD619" s="30"/>
    </row>
    <row r="620" spans="18:30" x14ac:dyDescent="0.25">
      <c r="R620" s="30"/>
      <c r="S620" s="30"/>
      <c r="T620" s="30"/>
      <c r="U620" s="30"/>
      <c r="V620" s="30"/>
      <c r="W620" s="30"/>
      <c r="X620" s="30"/>
      <c r="Y620" s="30"/>
      <c r="Z620" s="30"/>
      <c r="AA620" s="30"/>
      <c r="AB620" s="30"/>
      <c r="AC620" s="30"/>
      <c r="AD620" s="30"/>
    </row>
    <row r="621" spans="18:30" x14ac:dyDescent="0.25">
      <c r="R621" s="30"/>
      <c r="S621" s="30"/>
      <c r="T621" s="30"/>
      <c r="U621" s="30"/>
      <c r="V621" s="30"/>
      <c r="W621" s="30"/>
      <c r="X621" s="30"/>
      <c r="Y621" s="30"/>
      <c r="Z621" s="30"/>
      <c r="AA621" s="30"/>
      <c r="AB621" s="30"/>
      <c r="AC621" s="30"/>
      <c r="AD621" s="30"/>
    </row>
    <row r="622" spans="18:30" x14ac:dyDescent="0.25">
      <c r="R622" s="30"/>
      <c r="S622" s="30"/>
      <c r="T622" s="30"/>
      <c r="U622" s="30"/>
      <c r="V622" s="30"/>
      <c r="W622" s="30"/>
      <c r="X622" s="30"/>
      <c r="Y622" s="30"/>
      <c r="Z622" s="30"/>
      <c r="AA622" s="30"/>
      <c r="AB622" s="30"/>
      <c r="AC622" s="30"/>
      <c r="AD622" s="30"/>
    </row>
    <row r="623" spans="18:30" x14ac:dyDescent="0.25">
      <c r="R623" s="30"/>
      <c r="S623" s="30"/>
      <c r="T623" s="30"/>
      <c r="U623" s="30"/>
      <c r="V623" s="30"/>
      <c r="W623" s="30"/>
      <c r="X623" s="30"/>
      <c r="Y623" s="30"/>
      <c r="Z623" s="30"/>
      <c r="AA623" s="30"/>
      <c r="AB623" s="30"/>
      <c r="AC623" s="30"/>
      <c r="AD623" s="30"/>
    </row>
    <row r="624" spans="18:30" x14ac:dyDescent="0.25">
      <c r="R624" s="30"/>
      <c r="S624" s="30"/>
      <c r="T624" s="30"/>
      <c r="U624" s="30"/>
      <c r="V624" s="30"/>
      <c r="W624" s="30"/>
      <c r="X624" s="30"/>
      <c r="Y624" s="30"/>
      <c r="Z624" s="30"/>
      <c r="AA624" s="30"/>
      <c r="AB624" s="30"/>
      <c r="AC624" s="30"/>
      <c r="AD624" s="30"/>
    </row>
    <row r="625" spans="18:30" x14ac:dyDescent="0.25">
      <c r="R625" s="30"/>
      <c r="S625" s="30"/>
      <c r="T625" s="30"/>
      <c r="U625" s="30"/>
      <c r="V625" s="30"/>
      <c r="W625" s="30"/>
      <c r="X625" s="30"/>
      <c r="Y625" s="30"/>
      <c r="Z625" s="30"/>
      <c r="AA625" s="30"/>
      <c r="AB625" s="30"/>
      <c r="AC625" s="30"/>
      <c r="AD625" s="30"/>
    </row>
    <row r="626" spans="18:30" x14ac:dyDescent="0.25">
      <c r="R626" s="30"/>
      <c r="S626" s="30"/>
      <c r="T626" s="30"/>
      <c r="U626" s="30"/>
      <c r="V626" s="30"/>
      <c r="W626" s="30"/>
      <c r="X626" s="30"/>
      <c r="Y626" s="30"/>
      <c r="Z626" s="30"/>
      <c r="AA626" s="30"/>
      <c r="AB626" s="30"/>
      <c r="AC626" s="30"/>
      <c r="AD626" s="30"/>
    </row>
    <row r="627" spans="18:30" x14ac:dyDescent="0.25">
      <c r="R627" s="30"/>
      <c r="S627" s="30"/>
      <c r="T627" s="30"/>
      <c r="U627" s="30"/>
      <c r="V627" s="30"/>
      <c r="W627" s="30"/>
      <c r="X627" s="30"/>
      <c r="Y627" s="30"/>
      <c r="Z627" s="30"/>
      <c r="AA627" s="30"/>
      <c r="AB627" s="30"/>
      <c r="AC627" s="30"/>
      <c r="AD627" s="30"/>
    </row>
    <row r="628" spans="18:30" x14ac:dyDescent="0.25">
      <c r="R628" s="30"/>
      <c r="S628" s="30"/>
      <c r="T628" s="30"/>
      <c r="U628" s="30"/>
      <c r="V628" s="30"/>
      <c r="W628" s="30"/>
      <c r="X628" s="30"/>
      <c r="Y628" s="30"/>
      <c r="Z628" s="30"/>
      <c r="AA628" s="30"/>
      <c r="AB628" s="30"/>
      <c r="AC628" s="30"/>
      <c r="AD628" s="30"/>
    </row>
    <row r="629" spans="18:30" x14ac:dyDescent="0.25">
      <c r="R629" s="30"/>
      <c r="S629" s="30"/>
      <c r="T629" s="30"/>
      <c r="U629" s="30"/>
      <c r="V629" s="30"/>
      <c r="W629" s="30"/>
      <c r="X629" s="30"/>
      <c r="Y629" s="30"/>
      <c r="Z629" s="30"/>
      <c r="AA629" s="30"/>
      <c r="AB629" s="30"/>
      <c r="AC629" s="30"/>
      <c r="AD629" s="30"/>
    </row>
    <row r="630" spans="18:30" x14ac:dyDescent="0.25">
      <c r="R630" s="30"/>
      <c r="S630" s="30"/>
      <c r="T630" s="30"/>
      <c r="U630" s="30"/>
      <c r="V630" s="30"/>
      <c r="W630" s="30"/>
      <c r="X630" s="30"/>
      <c r="Y630" s="30"/>
      <c r="Z630" s="30"/>
      <c r="AA630" s="30"/>
      <c r="AB630" s="30"/>
      <c r="AC630" s="30"/>
      <c r="AD630" s="30"/>
    </row>
    <row r="631" spans="18:30" x14ac:dyDescent="0.25">
      <c r="R631" s="30"/>
      <c r="S631" s="30"/>
      <c r="T631" s="30"/>
      <c r="U631" s="30"/>
      <c r="V631" s="30"/>
      <c r="W631" s="30"/>
      <c r="X631" s="30"/>
      <c r="Y631" s="30"/>
      <c r="Z631" s="30"/>
      <c r="AA631" s="30"/>
      <c r="AB631" s="30"/>
      <c r="AC631" s="30"/>
      <c r="AD631" s="30"/>
    </row>
    <row r="632" spans="18:30" x14ac:dyDescent="0.25">
      <c r="R632" s="30"/>
      <c r="S632" s="30"/>
      <c r="T632" s="30"/>
      <c r="U632" s="30"/>
      <c r="V632" s="30"/>
      <c r="W632" s="30"/>
      <c r="X632" s="30"/>
      <c r="Y632" s="30"/>
      <c r="Z632" s="30"/>
      <c r="AA632" s="30"/>
      <c r="AB632" s="30"/>
      <c r="AC632" s="30"/>
      <c r="AD632" s="30"/>
    </row>
    <row r="633" spans="18:30" x14ac:dyDescent="0.25">
      <c r="R633" s="30"/>
      <c r="S633" s="30"/>
      <c r="T633" s="30"/>
      <c r="U633" s="30"/>
      <c r="V633" s="30"/>
      <c r="W633" s="30"/>
      <c r="X633" s="30"/>
      <c r="Y633" s="30"/>
      <c r="Z633" s="30"/>
      <c r="AA633" s="30"/>
      <c r="AB633" s="30"/>
      <c r="AC633" s="30"/>
      <c r="AD633" s="30"/>
    </row>
    <row r="634" spans="18:30" x14ac:dyDescent="0.25">
      <c r="R634" s="30"/>
      <c r="S634" s="30"/>
      <c r="T634" s="30"/>
      <c r="U634" s="30"/>
      <c r="V634" s="30"/>
      <c r="W634" s="30"/>
      <c r="X634" s="30"/>
      <c r="Y634" s="30"/>
      <c r="Z634" s="30"/>
      <c r="AA634" s="30"/>
      <c r="AB634" s="30"/>
      <c r="AC634" s="30"/>
      <c r="AD634" s="30"/>
    </row>
    <row r="635" spans="18:30" x14ac:dyDescent="0.25">
      <c r="R635" s="30"/>
      <c r="S635" s="30"/>
      <c r="T635" s="30"/>
      <c r="U635" s="30"/>
      <c r="V635" s="30"/>
      <c r="W635" s="30"/>
      <c r="X635" s="30"/>
      <c r="Y635" s="30"/>
      <c r="Z635" s="30"/>
      <c r="AA635" s="30"/>
      <c r="AB635" s="30"/>
      <c r="AC635" s="30"/>
      <c r="AD635" s="30"/>
    </row>
    <row r="636" spans="18:30" x14ac:dyDescent="0.25">
      <c r="R636" s="30"/>
      <c r="S636" s="30"/>
      <c r="T636" s="30"/>
      <c r="U636" s="30"/>
      <c r="V636" s="30"/>
      <c r="W636" s="30"/>
      <c r="X636" s="30"/>
      <c r="Y636" s="30"/>
      <c r="Z636" s="30"/>
      <c r="AA636" s="30"/>
      <c r="AB636" s="30"/>
      <c r="AC636" s="30"/>
      <c r="AD636" s="30"/>
    </row>
    <row r="637" spans="18:30" x14ac:dyDescent="0.25">
      <c r="R637" s="30"/>
      <c r="S637" s="30"/>
      <c r="T637" s="30"/>
      <c r="U637" s="30"/>
      <c r="V637" s="30"/>
      <c r="W637" s="30"/>
      <c r="X637" s="30"/>
      <c r="Y637" s="30"/>
      <c r="Z637" s="30"/>
      <c r="AA637" s="30"/>
      <c r="AB637" s="30"/>
      <c r="AC637" s="30"/>
      <c r="AD637" s="30"/>
    </row>
    <row r="638" spans="18:30" x14ac:dyDescent="0.25">
      <c r="R638" s="30"/>
      <c r="S638" s="30"/>
      <c r="T638" s="30"/>
      <c r="U638" s="30"/>
      <c r="V638" s="30"/>
      <c r="W638" s="30"/>
      <c r="X638" s="30"/>
      <c r="Y638" s="30"/>
      <c r="Z638" s="30"/>
      <c r="AA638" s="30"/>
      <c r="AB638" s="30"/>
      <c r="AC638" s="30"/>
      <c r="AD638" s="30"/>
    </row>
    <row r="639" spans="18:30" x14ac:dyDescent="0.25">
      <c r="R639" s="30"/>
      <c r="S639" s="30"/>
      <c r="T639" s="30"/>
      <c r="U639" s="30"/>
      <c r="V639" s="30"/>
      <c r="W639" s="30"/>
      <c r="X639" s="30"/>
      <c r="Y639" s="30"/>
      <c r="Z639" s="30"/>
      <c r="AA639" s="30"/>
      <c r="AB639" s="30"/>
      <c r="AC639" s="30"/>
      <c r="AD639" s="30"/>
    </row>
    <row r="640" spans="18:30" x14ac:dyDescent="0.25">
      <c r="R640" s="30"/>
      <c r="S640" s="30"/>
      <c r="T640" s="30"/>
      <c r="U640" s="30"/>
      <c r="V640" s="30"/>
      <c r="W640" s="30"/>
      <c r="X640" s="30"/>
      <c r="Y640" s="30"/>
      <c r="Z640" s="30"/>
      <c r="AA640" s="30"/>
      <c r="AB640" s="30"/>
      <c r="AC640" s="30"/>
      <c r="AD640" s="30"/>
    </row>
    <row r="641" spans="18:30" x14ac:dyDescent="0.25">
      <c r="R641" s="30"/>
      <c r="S641" s="30"/>
      <c r="T641" s="30"/>
      <c r="U641" s="30"/>
      <c r="V641" s="30"/>
      <c r="W641" s="30"/>
      <c r="X641" s="30"/>
      <c r="Y641" s="30"/>
      <c r="Z641" s="30"/>
      <c r="AA641" s="30"/>
      <c r="AB641" s="30"/>
      <c r="AC641" s="30"/>
      <c r="AD641" s="30"/>
    </row>
    <row r="642" spans="18:30" x14ac:dyDescent="0.25">
      <c r="R642" s="30"/>
      <c r="S642" s="30"/>
      <c r="T642" s="30"/>
      <c r="U642" s="30"/>
      <c r="V642" s="30"/>
      <c r="W642" s="30"/>
      <c r="X642" s="30"/>
      <c r="Y642" s="30"/>
      <c r="Z642" s="30"/>
      <c r="AA642" s="30"/>
      <c r="AB642" s="30"/>
      <c r="AC642" s="30"/>
      <c r="AD642" s="30"/>
    </row>
    <row r="643" spans="18:30" x14ac:dyDescent="0.25">
      <c r="R643" s="30"/>
      <c r="S643" s="30"/>
      <c r="T643" s="30"/>
      <c r="U643" s="30"/>
      <c r="V643" s="30"/>
      <c r="W643" s="30"/>
      <c r="X643" s="30"/>
      <c r="Y643" s="30"/>
      <c r="Z643" s="30"/>
      <c r="AA643" s="30"/>
      <c r="AB643" s="30"/>
      <c r="AC643" s="30"/>
      <c r="AD643" s="30"/>
    </row>
    <row r="644" spans="18:30" x14ac:dyDescent="0.25">
      <c r="R644" s="30"/>
      <c r="S644" s="30"/>
      <c r="T644" s="30"/>
      <c r="U644" s="30"/>
      <c r="V644" s="30"/>
      <c r="W644" s="30"/>
      <c r="X644" s="30"/>
      <c r="Y644" s="30"/>
      <c r="Z644" s="30"/>
      <c r="AA644" s="30"/>
      <c r="AB644" s="30"/>
      <c r="AC644" s="30"/>
      <c r="AD644" s="30"/>
    </row>
    <row r="645" spans="18:30" x14ac:dyDescent="0.25">
      <c r="R645" s="30"/>
      <c r="S645" s="30"/>
      <c r="T645" s="30"/>
      <c r="U645" s="30"/>
      <c r="V645" s="30"/>
      <c r="W645" s="30"/>
      <c r="X645" s="30"/>
      <c r="Y645" s="30"/>
      <c r="Z645" s="30"/>
      <c r="AA645" s="30"/>
      <c r="AB645" s="30"/>
      <c r="AC645" s="30"/>
      <c r="AD645" s="30"/>
    </row>
    <row r="646" spans="18:30" x14ac:dyDescent="0.25">
      <c r="R646" s="30"/>
      <c r="S646" s="30"/>
      <c r="T646" s="30"/>
      <c r="U646" s="30"/>
      <c r="V646" s="30"/>
      <c r="W646" s="30"/>
      <c r="X646" s="30"/>
      <c r="Y646" s="30"/>
      <c r="Z646" s="30"/>
      <c r="AA646" s="30"/>
      <c r="AB646" s="30"/>
      <c r="AC646" s="30"/>
      <c r="AD646" s="30"/>
    </row>
    <row r="647" spans="18:30" x14ac:dyDescent="0.25">
      <c r="R647" s="30"/>
      <c r="S647" s="30"/>
      <c r="T647" s="30"/>
      <c r="U647" s="30"/>
      <c r="V647" s="30"/>
      <c r="W647" s="30"/>
      <c r="X647" s="30"/>
      <c r="Y647" s="30"/>
      <c r="Z647" s="30"/>
      <c r="AA647" s="30"/>
      <c r="AB647" s="30"/>
      <c r="AC647" s="30"/>
      <c r="AD647" s="30"/>
    </row>
    <row r="648" spans="18:30" x14ac:dyDescent="0.25">
      <c r="R648" s="30"/>
      <c r="S648" s="30"/>
      <c r="T648" s="30"/>
      <c r="U648" s="30"/>
      <c r="V648" s="30"/>
      <c r="W648" s="30"/>
      <c r="X648" s="30"/>
      <c r="Y648" s="30"/>
      <c r="Z648" s="30"/>
      <c r="AA648" s="30"/>
      <c r="AB648" s="30"/>
      <c r="AC648" s="30"/>
      <c r="AD648" s="30"/>
    </row>
    <row r="649" spans="18:30" x14ac:dyDescent="0.25">
      <c r="R649" s="30"/>
      <c r="S649" s="30"/>
      <c r="T649" s="30"/>
      <c r="U649" s="30"/>
      <c r="V649" s="30"/>
      <c r="W649" s="30"/>
      <c r="X649" s="30"/>
      <c r="Y649" s="30"/>
      <c r="Z649" s="30"/>
      <c r="AA649" s="30"/>
      <c r="AB649" s="30"/>
      <c r="AC649" s="30"/>
      <c r="AD649" s="30"/>
    </row>
    <row r="650" spans="18:30" x14ac:dyDescent="0.25">
      <c r="R650" s="30"/>
      <c r="S650" s="30"/>
      <c r="T650" s="30"/>
      <c r="U650" s="30"/>
      <c r="V650" s="30"/>
      <c r="W650" s="30"/>
      <c r="X650" s="30"/>
      <c r="Y650" s="30"/>
      <c r="Z650" s="30"/>
      <c r="AA650" s="30"/>
      <c r="AB650" s="30"/>
      <c r="AC650" s="30"/>
      <c r="AD650" s="30"/>
    </row>
    <row r="651" spans="18:30" x14ac:dyDescent="0.25">
      <c r="R651" s="30"/>
      <c r="S651" s="30"/>
      <c r="T651" s="30"/>
      <c r="U651" s="30"/>
      <c r="V651" s="30"/>
      <c r="W651" s="30"/>
      <c r="X651" s="30"/>
      <c r="Y651" s="30"/>
      <c r="Z651" s="30"/>
      <c r="AA651" s="30"/>
      <c r="AB651" s="30"/>
      <c r="AC651" s="30"/>
      <c r="AD651" s="30"/>
    </row>
    <row r="652" spans="18:30" x14ac:dyDescent="0.25">
      <c r="R652" s="30"/>
      <c r="S652" s="30"/>
      <c r="T652" s="30"/>
      <c r="U652" s="30"/>
      <c r="V652" s="30"/>
      <c r="W652" s="30"/>
      <c r="X652" s="30"/>
      <c r="Y652" s="30"/>
      <c r="Z652" s="30"/>
      <c r="AA652" s="30"/>
      <c r="AB652" s="30"/>
      <c r="AC652" s="30"/>
      <c r="AD652" s="30"/>
    </row>
    <row r="653" spans="18:30" x14ac:dyDescent="0.25">
      <c r="R653" s="30"/>
      <c r="S653" s="30"/>
      <c r="T653" s="30"/>
      <c r="U653" s="30"/>
      <c r="V653" s="30"/>
      <c r="W653" s="30"/>
      <c r="X653" s="30"/>
      <c r="Y653" s="30"/>
      <c r="Z653" s="30"/>
      <c r="AA653" s="30"/>
      <c r="AB653" s="30"/>
      <c r="AC653" s="30"/>
      <c r="AD653" s="30"/>
    </row>
    <row r="654" spans="18:30" x14ac:dyDescent="0.25">
      <c r="R654" s="30"/>
      <c r="S654" s="30"/>
      <c r="T654" s="30"/>
      <c r="U654" s="30"/>
      <c r="V654" s="30"/>
      <c r="W654" s="30"/>
      <c r="X654" s="30"/>
      <c r="Y654" s="30"/>
      <c r="Z654" s="30"/>
      <c r="AA654" s="30"/>
      <c r="AB654" s="30"/>
      <c r="AC654" s="30"/>
      <c r="AD654" s="30"/>
    </row>
    <row r="655" spans="18:30" x14ac:dyDescent="0.25">
      <c r="R655" s="30"/>
      <c r="S655" s="30"/>
      <c r="T655" s="30"/>
      <c r="U655" s="30"/>
      <c r="V655" s="30"/>
      <c r="W655" s="30"/>
      <c r="X655" s="30"/>
      <c r="Y655" s="30"/>
      <c r="Z655" s="30"/>
      <c r="AA655" s="30"/>
      <c r="AB655" s="30"/>
      <c r="AC655" s="30"/>
      <c r="AD655" s="30"/>
    </row>
    <row r="656" spans="18:30" x14ac:dyDescent="0.25">
      <c r="R656" s="30"/>
      <c r="S656" s="30"/>
      <c r="T656" s="30"/>
      <c r="U656" s="30"/>
      <c r="V656" s="30"/>
      <c r="W656" s="30"/>
      <c r="X656" s="30"/>
      <c r="Y656" s="30"/>
      <c r="Z656" s="30"/>
      <c r="AA656" s="30"/>
      <c r="AB656" s="30"/>
      <c r="AC656" s="30"/>
      <c r="AD656" s="30"/>
    </row>
    <row r="657" spans="18:30" x14ac:dyDescent="0.25">
      <c r="R657" s="30"/>
      <c r="S657" s="30"/>
      <c r="T657" s="30"/>
      <c r="U657" s="30"/>
      <c r="V657" s="30"/>
      <c r="W657" s="30"/>
      <c r="X657" s="30"/>
      <c r="Y657" s="30"/>
      <c r="Z657" s="30"/>
      <c r="AA657" s="30"/>
      <c r="AB657" s="30"/>
      <c r="AC657" s="30"/>
      <c r="AD657" s="30"/>
    </row>
    <row r="658" spans="18:30" x14ac:dyDescent="0.25">
      <c r="R658" s="30"/>
      <c r="S658" s="30"/>
      <c r="T658" s="30"/>
      <c r="U658" s="30"/>
      <c r="V658" s="30"/>
      <c r="W658" s="30"/>
      <c r="X658" s="30"/>
      <c r="Y658" s="30"/>
      <c r="Z658" s="30"/>
      <c r="AA658" s="30"/>
      <c r="AB658" s="30"/>
      <c r="AC658" s="30"/>
      <c r="AD658" s="30"/>
    </row>
    <row r="659" spans="18:30" x14ac:dyDescent="0.25">
      <c r="R659" s="30"/>
      <c r="S659" s="30"/>
      <c r="T659" s="30"/>
      <c r="U659" s="30"/>
      <c r="V659" s="30"/>
      <c r="W659" s="30"/>
      <c r="X659" s="30"/>
      <c r="Y659" s="30"/>
      <c r="Z659" s="30"/>
      <c r="AA659" s="30"/>
      <c r="AB659" s="30"/>
      <c r="AC659" s="30"/>
      <c r="AD659" s="30"/>
    </row>
    <row r="660" spans="18:30" x14ac:dyDescent="0.25">
      <c r="R660" s="30"/>
      <c r="S660" s="30"/>
      <c r="T660" s="30"/>
      <c r="U660" s="30"/>
      <c r="V660" s="30"/>
      <c r="W660" s="30"/>
      <c r="X660" s="30"/>
      <c r="Y660" s="30"/>
      <c r="Z660" s="30"/>
      <c r="AA660" s="30"/>
      <c r="AB660" s="30"/>
      <c r="AC660" s="30"/>
      <c r="AD660" s="30"/>
    </row>
    <row r="661" spans="18:30" x14ac:dyDescent="0.25">
      <c r="R661" s="30"/>
      <c r="S661" s="30"/>
      <c r="T661" s="30"/>
      <c r="U661" s="30"/>
      <c r="V661" s="30"/>
      <c r="W661" s="30"/>
      <c r="X661" s="30"/>
      <c r="Y661" s="30"/>
      <c r="Z661" s="30"/>
      <c r="AA661" s="30"/>
      <c r="AB661" s="30"/>
      <c r="AC661" s="30"/>
      <c r="AD661" s="30"/>
    </row>
    <row r="662" spans="18:30" x14ac:dyDescent="0.25">
      <c r="R662" s="30"/>
      <c r="S662" s="30"/>
      <c r="T662" s="30"/>
      <c r="U662" s="30"/>
      <c r="V662" s="30"/>
      <c r="W662" s="30"/>
      <c r="X662" s="30"/>
      <c r="Y662" s="30"/>
      <c r="Z662" s="30"/>
      <c r="AA662" s="30"/>
      <c r="AB662" s="30"/>
      <c r="AC662" s="30"/>
      <c r="AD662" s="30"/>
    </row>
    <row r="663" spans="18:30" x14ac:dyDescent="0.25">
      <c r="R663" s="30"/>
      <c r="S663" s="30"/>
      <c r="T663" s="30"/>
      <c r="U663" s="30"/>
      <c r="V663" s="30"/>
      <c r="W663" s="30"/>
      <c r="X663" s="30"/>
      <c r="Y663" s="30"/>
      <c r="Z663" s="30"/>
      <c r="AA663" s="30"/>
      <c r="AB663" s="30"/>
      <c r="AC663" s="30"/>
      <c r="AD663" s="30"/>
    </row>
    <row r="664" spans="18:30" x14ac:dyDescent="0.25">
      <c r="R664" s="30"/>
      <c r="S664" s="30"/>
      <c r="T664" s="30"/>
      <c r="U664" s="30"/>
      <c r="V664" s="30"/>
      <c r="W664" s="30"/>
      <c r="X664" s="30"/>
      <c r="Y664" s="30"/>
      <c r="Z664" s="30"/>
      <c r="AA664" s="30"/>
      <c r="AB664" s="30"/>
      <c r="AC664" s="30"/>
      <c r="AD664" s="30"/>
    </row>
    <row r="665" spans="18:30" x14ac:dyDescent="0.25">
      <c r="R665" s="30"/>
      <c r="S665" s="30"/>
      <c r="T665" s="30"/>
      <c r="U665" s="30"/>
      <c r="V665" s="30"/>
      <c r="W665" s="30"/>
      <c r="X665" s="30"/>
      <c r="Y665" s="30"/>
      <c r="Z665" s="30"/>
      <c r="AA665" s="30"/>
      <c r="AB665" s="30"/>
      <c r="AC665" s="30"/>
      <c r="AD665" s="30"/>
    </row>
    <row r="666" spans="18:30" x14ac:dyDescent="0.25">
      <c r="R666" s="30"/>
      <c r="S666" s="30"/>
      <c r="T666" s="30"/>
      <c r="U666" s="30"/>
      <c r="V666" s="30"/>
      <c r="W666" s="30"/>
      <c r="X666" s="30"/>
      <c r="Y666" s="30"/>
      <c r="Z666" s="30"/>
      <c r="AA666" s="30"/>
      <c r="AB666" s="30"/>
      <c r="AC666" s="30"/>
      <c r="AD666" s="30"/>
    </row>
    <row r="667" spans="18:30" x14ac:dyDescent="0.25">
      <c r="R667" s="30"/>
      <c r="S667" s="30"/>
      <c r="T667" s="30"/>
      <c r="U667" s="30"/>
      <c r="V667" s="30"/>
      <c r="W667" s="30"/>
      <c r="X667" s="30"/>
      <c r="Y667" s="30"/>
      <c r="Z667" s="30"/>
      <c r="AA667" s="30"/>
      <c r="AB667" s="30"/>
      <c r="AC667" s="30"/>
      <c r="AD667" s="30"/>
    </row>
    <row r="668" spans="18:30" x14ac:dyDescent="0.25">
      <c r="R668" s="30"/>
      <c r="S668" s="30"/>
      <c r="T668" s="30"/>
      <c r="U668" s="30"/>
      <c r="V668" s="30"/>
      <c r="W668" s="30"/>
      <c r="X668" s="30"/>
      <c r="Y668" s="30"/>
      <c r="Z668" s="30"/>
      <c r="AA668" s="30"/>
      <c r="AB668" s="30"/>
      <c r="AC668" s="30"/>
      <c r="AD668" s="30"/>
    </row>
    <row r="669" spans="18:30" x14ac:dyDescent="0.25">
      <c r="R669" s="30"/>
      <c r="S669" s="30"/>
      <c r="T669" s="30"/>
      <c r="U669" s="30"/>
      <c r="V669" s="30"/>
      <c r="W669" s="30"/>
      <c r="X669" s="30"/>
      <c r="Y669" s="30"/>
      <c r="Z669" s="30"/>
      <c r="AA669" s="30"/>
      <c r="AB669" s="30"/>
      <c r="AC669" s="30"/>
      <c r="AD669" s="30"/>
    </row>
    <row r="670" spans="18:30" x14ac:dyDescent="0.25">
      <c r="R670" s="30"/>
      <c r="S670" s="30"/>
      <c r="T670" s="30"/>
      <c r="U670" s="30"/>
      <c r="V670" s="30"/>
      <c r="W670" s="30"/>
      <c r="X670" s="30"/>
      <c r="Y670" s="30"/>
      <c r="Z670" s="30"/>
      <c r="AA670" s="30"/>
      <c r="AB670" s="30"/>
      <c r="AC670" s="30"/>
      <c r="AD670" s="30"/>
    </row>
    <row r="671" spans="18:30" x14ac:dyDescent="0.25">
      <c r="R671" s="30"/>
      <c r="S671" s="30"/>
      <c r="T671" s="30"/>
      <c r="U671" s="30"/>
      <c r="V671" s="30"/>
      <c r="W671" s="30"/>
      <c r="X671" s="30"/>
      <c r="Y671" s="30"/>
      <c r="Z671" s="30"/>
      <c r="AA671" s="30"/>
      <c r="AB671" s="30"/>
      <c r="AC671" s="30"/>
      <c r="AD671" s="30"/>
    </row>
    <row r="672" spans="18:30" x14ac:dyDescent="0.25">
      <c r="R672" s="30"/>
      <c r="S672" s="30"/>
      <c r="T672" s="30"/>
      <c r="U672" s="30"/>
      <c r="V672" s="30"/>
      <c r="W672" s="30"/>
      <c r="X672" s="30"/>
      <c r="Y672" s="30"/>
      <c r="Z672" s="30"/>
      <c r="AA672" s="30"/>
      <c r="AB672" s="30"/>
      <c r="AC672" s="30"/>
      <c r="AD672" s="30"/>
    </row>
    <row r="673" spans="18:30" x14ac:dyDescent="0.25">
      <c r="R673" s="30"/>
      <c r="S673" s="30"/>
      <c r="T673" s="30"/>
      <c r="U673" s="30"/>
      <c r="V673" s="30"/>
      <c r="W673" s="30"/>
      <c r="X673" s="30"/>
      <c r="Y673" s="30"/>
      <c r="Z673" s="30"/>
      <c r="AA673" s="30"/>
      <c r="AB673" s="30"/>
      <c r="AC673" s="30"/>
      <c r="AD673" s="30"/>
    </row>
    <row r="674" spans="18:30" x14ac:dyDescent="0.25">
      <c r="R674" s="30"/>
      <c r="S674" s="30"/>
      <c r="T674" s="30"/>
      <c r="U674" s="30"/>
      <c r="V674" s="30"/>
      <c r="W674" s="30"/>
      <c r="X674" s="30"/>
      <c r="Y674" s="30"/>
      <c r="Z674" s="30"/>
      <c r="AA674" s="30"/>
      <c r="AB674" s="30"/>
      <c r="AC674" s="30"/>
      <c r="AD674" s="30"/>
    </row>
    <row r="675" spans="18:30" x14ac:dyDescent="0.25">
      <c r="R675" s="30"/>
      <c r="S675" s="30"/>
      <c r="T675" s="30"/>
      <c r="U675" s="30"/>
      <c r="V675" s="30"/>
      <c r="W675" s="30"/>
      <c r="X675" s="30"/>
      <c r="Y675" s="30"/>
      <c r="Z675" s="30"/>
      <c r="AA675" s="30"/>
      <c r="AB675" s="30"/>
      <c r="AC675" s="30"/>
      <c r="AD675" s="30"/>
    </row>
    <row r="676" spans="18:30" x14ac:dyDescent="0.25">
      <c r="R676" s="30"/>
      <c r="S676" s="30"/>
      <c r="T676" s="30"/>
      <c r="U676" s="30"/>
      <c r="V676" s="30"/>
      <c r="W676" s="30"/>
      <c r="X676" s="30"/>
      <c r="Y676" s="30"/>
      <c r="Z676" s="30"/>
      <c r="AA676" s="30"/>
      <c r="AB676" s="30"/>
      <c r="AC676" s="30"/>
      <c r="AD676" s="30"/>
    </row>
    <row r="677" spans="18:30" x14ac:dyDescent="0.25">
      <c r="R677" s="30"/>
      <c r="S677" s="30"/>
      <c r="T677" s="30"/>
      <c r="U677" s="30"/>
      <c r="V677" s="30"/>
      <c r="W677" s="30"/>
      <c r="X677" s="30"/>
      <c r="Y677" s="30"/>
      <c r="Z677" s="30"/>
      <c r="AA677" s="30"/>
      <c r="AB677" s="30"/>
      <c r="AC677" s="30"/>
      <c r="AD677" s="30"/>
    </row>
    <row r="678" spans="18:30" x14ac:dyDescent="0.25">
      <c r="R678" s="30"/>
      <c r="S678" s="30"/>
      <c r="T678" s="30"/>
      <c r="U678" s="30"/>
      <c r="V678" s="30"/>
      <c r="W678" s="30"/>
      <c r="X678" s="30"/>
      <c r="Y678" s="30"/>
      <c r="Z678" s="30"/>
      <c r="AA678" s="30"/>
      <c r="AB678" s="30"/>
      <c r="AC678" s="30"/>
      <c r="AD678" s="30"/>
    </row>
    <row r="679" spans="18:30" x14ac:dyDescent="0.25">
      <c r="R679" s="30"/>
      <c r="S679" s="30"/>
      <c r="T679" s="30"/>
      <c r="U679" s="30"/>
      <c r="V679" s="30"/>
      <c r="W679" s="30"/>
      <c r="X679" s="30"/>
      <c r="Y679" s="30"/>
      <c r="Z679" s="30"/>
      <c r="AA679" s="30"/>
      <c r="AB679" s="30"/>
      <c r="AC679" s="30"/>
      <c r="AD679" s="30"/>
    </row>
    <row r="680" spans="18:30" x14ac:dyDescent="0.25">
      <c r="R680" s="30"/>
      <c r="S680" s="30"/>
      <c r="T680" s="30"/>
      <c r="U680" s="30"/>
      <c r="V680" s="30"/>
      <c r="W680" s="30"/>
      <c r="X680" s="30"/>
      <c r="Y680" s="30"/>
      <c r="Z680" s="30"/>
      <c r="AA680" s="30"/>
      <c r="AB680" s="30"/>
      <c r="AC680" s="30"/>
      <c r="AD680" s="30"/>
    </row>
    <row r="681" spans="18:30" x14ac:dyDescent="0.25">
      <c r="R681" s="30"/>
      <c r="S681" s="30"/>
      <c r="T681" s="30"/>
      <c r="U681" s="30"/>
      <c r="V681" s="30"/>
      <c r="W681" s="30"/>
      <c r="X681" s="30"/>
      <c r="Y681" s="30"/>
      <c r="Z681" s="30"/>
      <c r="AA681" s="30"/>
      <c r="AB681" s="30"/>
      <c r="AC681" s="30"/>
      <c r="AD681" s="30"/>
    </row>
    <row r="682" spans="18:30" x14ac:dyDescent="0.25">
      <c r="R682" s="30"/>
      <c r="S682" s="30"/>
      <c r="T682" s="30"/>
      <c r="U682" s="30"/>
      <c r="V682" s="30"/>
      <c r="W682" s="30"/>
      <c r="X682" s="30"/>
      <c r="Y682" s="30"/>
      <c r="Z682" s="30"/>
      <c r="AA682" s="30"/>
      <c r="AB682" s="30"/>
      <c r="AC682" s="30"/>
      <c r="AD682" s="30"/>
    </row>
    <row r="683" spans="18:30" x14ac:dyDescent="0.25">
      <c r="R683" s="30"/>
      <c r="S683" s="30"/>
      <c r="T683" s="30"/>
      <c r="U683" s="30"/>
      <c r="V683" s="30"/>
      <c r="W683" s="30"/>
      <c r="X683" s="30"/>
      <c r="Y683" s="30"/>
      <c r="Z683" s="30"/>
      <c r="AA683" s="30"/>
      <c r="AB683" s="30"/>
      <c r="AC683" s="30"/>
      <c r="AD683" s="30"/>
    </row>
    <row r="684" spans="18:30" x14ac:dyDescent="0.25">
      <c r="R684" s="30"/>
      <c r="S684" s="30"/>
      <c r="T684" s="30"/>
      <c r="U684" s="30"/>
      <c r="V684" s="30"/>
      <c r="W684" s="30"/>
      <c r="X684" s="30"/>
      <c r="Y684" s="30"/>
      <c r="Z684" s="30"/>
      <c r="AA684" s="30"/>
      <c r="AB684" s="30"/>
      <c r="AC684" s="30"/>
      <c r="AD684" s="30"/>
    </row>
    <row r="685" spans="18:30" x14ac:dyDescent="0.25">
      <c r="R685" s="30"/>
      <c r="S685" s="30"/>
      <c r="T685" s="30"/>
      <c r="U685" s="30"/>
      <c r="V685" s="30"/>
      <c r="W685" s="30"/>
      <c r="X685" s="30"/>
      <c r="Y685" s="30"/>
      <c r="Z685" s="30"/>
      <c r="AA685" s="30"/>
      <c r="AB685" s="30"/>
      <c r="AC685" s="30"/>
      <c r="AD685" s="30"/>
    </row>
    <row r="686" spans="18:30" x14ac:dyDescent="0.25">
      <c r="R686" s="30"/>
      <c r="S686" s="30"/>
      <c r="T686" s="30"/>
      <c r="U686" s="30"/>
      <c r="V686" s="30"/>
      <c r="W686" s="30"/>
      <c r="X686" s="30"/>
      <c r="Y686" s="30"/>
      <c r="Z686" s="30"/>
      <c r="AA686" s="30"/>
      <c r="AB686" s="30"/>
      <c r="AC686" s="30"/>
      <c r="AD686" s="30"/>
    </row>
    <row r="687" spans="18:30" x14ac:dyDescent="0.25">
      <c r="R687" s="30"/>
      <c r="S687" s="30"/>
      <c r="T687" s="30"/>
      <c r="U687" s="30"/>
      <c r="V687" s="30"/>
      <c r="W687" s="30"/>
      <c r="X687" s="30"/>
      <c r="Y687" s="30"/>
      <c r="Z687" s="30"/>
      <c r="AA687" s="30"/>
      <c r="AB687" s="30"/>
      <c r="AC687" s="30"/>
      <c r="AD687" s="30"/>
    </row>
    <row r="688" spans="18:30" x14ac:dyDescent="0.25">
      <c r="R688" s="30"/>
      <c r="S688" s="30"/>
      <c r="T688" s="30"/>
      <c r="U688" s="30"/>
      <c r="V688" s="30"/>
      <c r="W688" s="30"/>
      <c r="X688" s="30"/>
      <c r="Y688" s="30"/>
      <c r="Z688" s="30"/>
      <c r="AA688" s="30"/>
      <c r="AB688" s="30"/>
      <c r="AC688" s="30"/>
      <c r="AD688" s="30"/>
    </row>
    <row r="689" spans="18:30" x14ac:dyDescent="0.25">
      <c r="R689" s="30"/>
      <c r="S689" s="30"/>
      <c r="T689" s="30"/>
      <c r="U689" s="30"/>
      <c r="V689" s="30"/>
      <c r="W689" s="30"/>
      <c r="X689" s="30"/>
      <c r="Y689" s="30"/>
      <c r="Z689" s="30"/>
      <c r="AA689" s="30"/>
      <c r="AB689" s="30"/>
      <c r="AC689" s="30"/>
      <c r="AD689" s="30"/>
    </row>
    <row r="690" spans="18:30" x14ac:dyDescent="0.25">
      <c r="R690" s="30"/>
      <c r="S690" s="30"/>
      <c r="T690" s="30"/>
      <c r="U690" s="30"/>
      <c r="V690" s="30"/>
      <c r="W690" s="30"/>
      <c r="X690" s="30"/>
      <c r="Y690" s="30"/>
      <c r="Z690" s="30"/>
      <c r="AA690" s="30"/>
      <c r="AB690" s="30"/>
      <c r="AC690" s="30"/>
      <c r="AD690" s="30"/>
    </row>
    <row r="691" spans="18:30" x14ac:dyDescent="0.25">
      <c r="R691" s="30"/>
      <c r="S691" s="30"/>
      <c r="T691" s="30"/>
      <c r="U691" s="30"/>
      <c r="V691" s="30"/>
      <c r="W691" s="30"/>
      <c r="X691" s="30"/>
      <c r="Y691" s="30"/>
      <c r="Z691" s="30"/>
      <c r="AA691" s="30"/>
      <c r="AB691" s="30"/>
      <c r="AC691" s="30"/>
      <c r="AD691" s="30"/>
    </row>
    <row r="692" spans="18:30" x14ac:dyDescent="0.25">
      <c r="R692" s="30"/>
      <c r="S692" s="30"/>
      <c r="T692" s="30"/>
      <c r="U692" s="30"/>
      <c r="V692" s="30"/>
      <c r="W692" s="30"/>
      <c r="X692" s="30"/>
      <c r="Y692" s="30"/>
      <c r="Z692" s="30"/>
      <c r="AA692" s="30"/>
      <c r="AB692" s="30"/>
      <c r="AC692" s="30"/>
      <c r="AD692" s="30"/>
    </row>
    <row r="693" spans="18:30" x14ac:dyDescent="0.25">
      <c r="R693" s="30"/>
      <c r="S693" s="30"/>
      <c r="T693" s="30"/>
      <c r="U693" s="30"/>
      <c r="V693" s="30"/>
      <c r="W693" s="30"/>
      <c r="X693" s="30"/>
      <c r="Y693" s="30"/>
      <c r="Z693" s="30"/>
      <c r="AA693" s="30"/>
      <c r="AB693" s="30"/>
      <c r="AC693" s="30"/>
      <c r="AD693" s="30"/>
    </row>
    <row r="694" spans="18:30" x14ac:dyDescent="0.25">
      <c r="R694" s="30"/>
      <c r="S694" s="30"/>
      <c r="T694" s="30"/>
      <c r="U694" s="30"/>
      <c r="V694" s="30"/>
      <c r="W694" s="30"/>
      <c r="X694" s="30"/>
      <c r="Y694" s="30"/>
      <c r="Z694" s="30"/>
      <c r="AA694" s="30"/>
      <c r="AB694" s="30"/>
      <c r="AC694" s="30"/>
      <c r="AD694" s="30"/>
    </row>
    <row r="695" spans="18:30" x14ac:dyDescent="0.25">
      <c r="R695" s="30"/>
      <c r="S695" s="30"/>
      <c r="T695" s="30"/>
      <c r="U695" s="30"/>
      <c r="V695" s="30"/>
      <c r="W695" s="30"/>
      <c r="X695" s="30"/>
      <c r="Y695" s="30"/>
      <c r="Z695" s="30"/>
      <c r="AA695" s="30"/>
      <c r="AB695" s="30"/>
      <c r="AC695" s="30"/>
      <c r="AD695" s="30"/>
    </row>
    <row r="696" spans="18:30" x14ac:dyDescent="0.25">
      <c r="R696" s="30"/>
      <c r="S696" s="30"/>
      <c r="T696" s="30"/>
      <c r="U696" s="30"/>
      <c r="V696" s="30"/>
      <c r="W696" s="30"/>
      <c r="X696" s="30"/>
      <c r="Y696" s="30"/>
      <c r="Z696" s="30"/>
      <c r="AA696" s="30"/>
      <c r="AB696" s="30"/>
      <c r="AC696" s="30"/>
      <c r="AD696" s="30"/>
    </row>
    <row r="697" spans="18:30" x14ac:dyDescent="0.25">
      <c r="R697" s="30"/>
      <c r="S697" s="30"/>
      <c r="T697" s="30"/>
      <c r="U697" s="30"/>
      <c r="V697" s="30"/>
      <c r="W697" s="30"/>
      <c r="X697" s="30"/>
      <c r="Y697" s="30"/>
      <c r="Z697" s="30"/>
      <c r="AA697" s="30"/>
      <c r="AB697" s="30"/>
      <c r="AC697" s="30"/>
      <c r="AD697" s="30"/>
    </row>
    <row r="698" spans="18:30" x14ac:dyDescent="0.25">
      <c r="R698" s="30"/>
      <c r="S698" s="30"/>
      <c r="T698" s="30"/>
      <c r="U698" s="30"/>
      <c r="V698" s="30"/>
      <c r="W698" s="30"/>
      <c r="X698" s="30"/>
      <c r="Y698" s="30"/>
      <c r="Z698" s="30"/>
      <c r="AA698" s="30"/>
      <c r="AB698" s="30"/>
      <c r="AC698" s="30"/>
      <c r="AD698" s="30"/>
    </row>
    <row r="699" spans="18:30" x14ac:dyDescent="0.25">
      <c r="R699" s="30"/>
      <c r="S699" s="30"/>
      <c r="T699" s="30"/>
      <c r="U699" s="30"/>
      <c r="V699" s="30"/>
      <c r="W699" s="30"/>
      <c r="X699" s="30"/>
      <c r="Y699" s="30"/>
      <c r="Z699" s="30"/>
      <c r="AA699" s="30"/>
      <c r="AB699" s="30"/>
      <c r="AC699" s="30"/>
      <c r="AD699" s="30"/>
    </row>
    <row r="700" spans="18:30" x14ac:dyDescent="0.25">
      <c r="R700" s="30"/>
      <c r="S700" s="30"/>
      <c r="T700" s="30"/>
      <c r="U700" s="30"/>
      <c r="V700" s="30"/>
      <c r="W700" s="30"/>
      <c r="X700" s="30"/>
      <c r="Y700" s="30"/>
      <c r="Z700" s="30"/>
      <c r="AA700" s="30"/>
      <c r="AB700" s="30"/>
      <c r="AC700" s="30"/>
      <c r="AD700" s="30"/>
    </row>
    <row r="701" spans="18:30" x14ac:dyDescent="0.25">
      <c r="R701" s="30"/>
      <c r="S701" s="30"/>
      <c r="T701" s="30"/>
      <c r="U701" s="30"/>
      <c r="V701" s="30"/>
      <c r="W701" s="30"/>
      <c r="X701" s="30"/>
      <c r="Y701" s="30"/>
      <c r="Z701" s="30"/>
      <c r="AA701" s="30"/>
      <c r="AB701" s="30"/>
      <c r="AC701" s="30"/>
      <c r="AD701" s="30"/>
    </row>
    <row r="702" spans="18:30" x14ac:dyDescent="0.25">
      <c r="R702" s="30"/>
      <c r="S702" s="30"/>
      <c r="T702" s="30"/>
      <c r="U702" s="30"/>
      <c r="V702" s="30"/>
      <c r="W702" s="30"/>
      <c r="X702" s="30"/>
      <c r="Y702" s="30"/>
      <c r="Z702" s="30"/>
      <c r="AA702" s="30"/>
      <c r="AB702" s="30"/>
      <c r="AC702" s="30"/>
      <c r="AD702" s="30"/>
    </row>
    <row r="703" spans="18:30" x14ac:dyDescent="0.25">
      <c r="R703" s="30"/>
      <c r="S703" s="30"/>
      <c r="T703" s="30"/>
      <c r="U703" s="30"/>
      <c r="V703" s="30"/>
      <c r="W703" s="30"/>
      <c r="X703" s="30"/>
      <c r="Y703" s="30"/>
      <c r="Z703" s="30"/>
      <c r="AA703" s="30"/>
      <c r="AB703" s="30"/>
      <c r="AC703" s="30"/>
      <c r="AD703" s="30"/>
    </row>
    <row r="704" spans="18:30" x14ac:dyDescent="0.25">
      <c r="R704" s="30"/>
      <c r="S704" s="30"/>
      <c r="T704" s="30"/>
      <c r="U704" s="30"/>
      <c r="V704" s="30"/>
      <c r="W704" s="30"/>
      <c r="X704" s="30"/>
      <c r="Y704" s="30"/>
      <c r="Z704" s="30"/>
      <c r="AA704" s="30"/>
      <c r="AB704" s="30"/>
      <c r="AC704" s="30"/>
      <c r="AD704" s="30"/>
    </row>
    <row r="705" spans="18:30" x14ac:dyDescent="0.25">
      <c r="R705" s="30"/>
      <c r="S705" s="30"/>
      <c r="T705" s="30"/>
      <c r="U705" s="30"/>
      <c r="V705" s="30"/>
      <c r="W705" s="30"/>
      <c r="X705" s="30"/>
      <c r="Y705" s="30"/>
      <c r="Z705" s="30"/>
      <c r="AA705" s="30"/>
      <c r="AB705" s="30"/>
      <c r="AC705" s="30"/>
      <c r="AD705" s="30"/>
    </row>
    <row r="706" spans="18:30" x14ac:dyDescent="0.25">
      <c r="R706" s="30"/>
      <c r="S706" s="30"/>
      <c r="T706" s="30"/>
      <c r="U706" s="30"/>
      <c r="V706" s="30"/>
      <c r="W706" s="30"/>
      <c r="X706" s="30"/>
      <c r="Y706" s="30"/>
      <c r="Z706" s="30"/>
      <c r="AA706" s="30"/>
      <c r="AB706" s="30"/>
      <c r="AC706" s="30"/>
      <c r="AD706" s="30"/>
    </row>
    <row r="707" spans="18:30" x14ac:dyDescent="0.25">
      <c r="R707" s="30"/>
      <c r="S707" s="30"/>
      <c r="T707" s="30"/>
      <c r="U707" s="30"/>
      <c r="V707" s="30"/>
      <c r="W707" s="30"/>
      <c r="X707" s="30"/>
      <c r="Y707" s="30"/>
      <c r="Z707" s="30"/>
      <c r="AA707" s="30"/>
      <c r="AB707" s="30"/>
      <c r="AC707" s="30"/>
      <c r="AD707" s="30"/>
    </row>
    <row r="708" spans="18:30" x14ac:dyDescent="0.25">
      <c r="R708" s="30"/>
      <c r="S708" s="30"/>
      <c r="T708" s="30"/>
      <c r="U708" s="30"/>
      <c r="V708" s="30"/>
      <c r="W708" s="30"/>
      <c r="X708" s="30"/>
      <c r="Y708" s="30"/>
      <c r="Z708" s="30"/>
      <c r="AA708" s="30"/>
      <c r="AB708" s="30"/>
      <c r="AC708" s="30"/>
      <c r="AD708" s="30"/>
    </row>
    <row r="709" spans="18:30" x14ac:dyDescent="0.25">
      <c r="R709" s="30"/>
      <c r="S709" s="30"/>
      <c r="T709" s="30"/>
      <c r="U709" s="30"/>
      <c r="V709" s="30"/>
      <c r="W709" s="30"/>
      <c r="X709" s="30"/>
      <c r="Y709" s="30"/>
      <c r="Z709" s="30"/>
      <c r="AA709" s="30"/>
      <c r="AB709" s="30"/>
      <c r="AC709" s="30"/>
      <c r="AD709" s="30"/>
    </row>
    <row r="710" spans="18:30" x14ac:dyDescent="0.25">
      <c r="R710" s="30"/>
      <c r="S710" s="30"/>
      <c r="T710" s="30"/>
      <c r="U710" s="30"/>
      <c r="V710" s="30"/>
      <c r="W710" s="30"/>
      <c r="X710" s="30"/>
      <c r="Y710" s="30"/>
      <c r="Z710" s="30"/>
      <c r="AA710" s="30"/>
      <c r="AB710" s="30"/>
      <c r="AC710" s="30"/>
      <c r="AD710" s="30"/>
    </row>
    <row r="711" spans="18:30" x14ac:dyDescent="0.25">
      <c r="R711" s="30"/>
      <c r="S711" s="30"/>
      <c r="T711" s="30"/>
      <c r="U711" s="30"/>
      <c r="V711" s="30"/>
      <c r="W711" s="30"/>
      <c r="X711" s="30"/>
      <c r="Y711" s="30"/>
      <c r="Z711" s="30"/>
      <c r="AA711" s="30"/>
      <c r="AB711" s="30"/>
      <c r="AC711" s="30"/>
      <c r="AD711" s="30"/>
    </row>
    <row r="712" spans="18:30" x14ac:dyDescent="0.25">
      <c r="R712" s="30"/>
      <c r="S712" s="30"/>
      <c r="T712" s="30"/>
      <c r="U712" s="30"/>
      <c r="V712" s="30"/>
      <c r="W712" s="30"/>
      <c r="X712" s="30"/>
      <c r="Y712" s="30"/>
      <c r="Z712" s="30"/>
      <c r="AA712" s="30"/>
      <c r="AB712" s="30"/>
      <c r="AC712" s="30"/>
      <c r="AD712" s="30"/>
    </row>
    <row r="713" spans="18:30" x14ac:dyDescent="0.25">
      <c r="R713" s="30"/>
      <c r="S713" s="30"/>
      <c r="T713" s="30"/>
      <c r="U713" s="30"/>
      <c r="V713" s="30"/>
      <c r="W713" s="30"/>
      <c r="X713" s="30"/>
      <c r="Y713" s="30"/>
      <c r="Z713" s="30"/>
      <c r="AA713" s="30"/>
      <c r="AB713" s="30"/>
      <c r="AC713" s="30"/>
      <c r="AD713" s="30"/>
    </row>
    <row r="714" spans="18:30" x14ac:dyDescent="0.25">
      <c r="R714" s="30"/>
      <c r="S714" s="30"/>
      <c r="T714" s="30"/>
      <c r="U714" s="30"/>
      <c r="V714" s="30"/>
      <c r="W714" s="30"/>
      <c r="X714" s="30"/>
      <c r="Y714" s="30"/>
      <c r="Z714" s="30"/>
      <c r="AA714" s="30"/>
      <c r="AB714" s="30"/>
      <c r="AC714" s="30"/>
      <c r="AD714" s="30"/>
    </row>
    <row r="715" spans="18:30" x14ac:dyDescent="0.25">
      <c r="R715" s="30"/>
      <c r="S715" s="30"/>
      <c r="T715" s="30"/>
      <c r="U715" s="30"/>
      <c r="V715" s="30"/>
      <c r="W715" s="30"/>
      <c r="X715" s="30"/>
      <c r="Y715" s="30"/>
      <c r="Z715" s="30"/>
      <c r="AA715" s="30"/>
      <c r="AB715" s="30"/>
      <c r="AC715" s="30"/>
      <c r="AD715" s="30"/>
    </row>
    <row r="716" spans="18:30" x14ac:dyDescent="0.25">
      <c r="R716" s="30"/>
      <c r="S716" s="30"/>
      <c r="T716" s="30"/>
      <c r="U716" s="30"/>
      <c r="V716" s="30"/>
      <c r="W716" s="30"/>
      <c r="X716" s="30"/>
      <c r="Y716" s="30"/>
      <c r="Z716" s="30"/>
      <c r="AA716" s="30"/>
      <c r="AB716" s="30"/>
      <c r="AC716" s="30"/>
      <c r="AD716" s="30"/>
    </row>
    <row r="717" spans="18:30" x14ac:dyDescent="0.25">
      <c r="R717" s="30"/>
      <c r="S717" s="30"/>
      <c r="T717" s="30"/>
      <c r="U717" s="30"/>
      <c r="V717" s="30"/>
      <c r="W717" s="30"/>
      <c r="X717" s="30"/>
      <c r="Y717" s="30"/>
      <c r="Z717" s="30"/>
      <c r="AA717" s="30"/>
      <c r="AB717" s="30"/>
      <c r="AC717" s="30"/>
      <c r="AD717" s="30"/>
    </row>
    <row r="718" spans="18:30" x14ac:dyDescent="0.25">
      <c r="R718" s="30"/>
      <c r="S718" s="30"/>
      <c r="T718" s="30"/>
      <c r="U718" s="30"/>
      <c r="V718" s="30"/>
      <c r="W718" s="30"/>
      <c r="X718" s="30"/>
      <c r="Y718" s="30"/>
      <c r="Z718" s="30"/>
      <c r="AA718" s="30"/>
      <c r="AB718" s="30"/>
      <c r="AC718" s="30"/>
      <c r="AD718" s="30"/>
    </row>
    <row r="719" spans="18:30" x14ac:dyDescent="0.25">
      <c r="R719" s="30"/>
      <c r="S719" s="30"/>
      <c r="T719" s="30"/>
      <c r="U719" s="30"/>
      <c r="V719" s="30"/>
      <c r="W719" s="30"/>
      <c r="X719" s="30"/>
      <c r="Y719" s="30"/>
      <c r="Z719" s="30"/>
      <c r="AA719" s="30"/>
      <c r="AB719" s="30"/>
      <c r="AC719" s="30"/>
      <c r="AD719" s="30"/>
    </row>
    <row r="720" spans="18:30" x14ac:dyDescent="0.25">
      <c r="R720" s="30"/>
      <c r="S720" s="30"/>
      <c r="T720" s="30"/>
      <c r="U720" s="30"/>
      <c r="V720" s="30"/>
      <c r="W720" s="30"/>
      <c r="X720" s="30"/>
      <c r="Y720" s="30"/>
      <c r="Z720" s="30"/>
      <c r="AA720" s="30"/>
      <c r="AB720" s="30"/>
      <c r="AC720" s="30"/>
      <c r="AD720" s="30"/>
    </row>
    <row r="721" spans="18:30" x14ac:dyDescent="0.25">
      <c r="R721" s="30"/>
      <c r="S721" s="30"/>
      <c r="T721" s="30"/>
      <c r="U721" s="30"/>
      <c r="V721" s="30"/>
      <c r="W721" s="30"/>
      <c r="X721" s="30"/>
      <c r="Y721" s="30"/>
      <c r="Z721" s="30"/>
      <c r="AA721" s="30"/>
      <c r="AB721" s="30"/>
      <c r="AC721" s="30"/>
      <c r="AD721" s="30"/>
    </row>
    <row r="722" spans="18:30" x14ac:dyDescent="0.25">
      <c r="R722" s="30"/>
      <c r="S722" s="30"/>
      <c r="T722" s="30"/>
      <c r="U722" s="30"/>
      <c r="V722" s="30"/>
      <c r="W722" s="30"/>
      <c r="X722" s="30"/>
      <c r="Y722" s="30"/>
      <c r="Z722" s="30"/>
      <c r="AA722" s="30"/>
      <c r="AB722" s="30"/>
      <c r="AC722" s="30"/>
      <c r="AD722" s="30"/>
    </row>
    <row r="723" spans="18:30" x14ac:dyDescent="0.25">
      <c r="R723" s="30"/>
      <c r="S723" s="30"/>
      <c r="T723" s="30"/>
      <c r="U723" s="30"/>
      <c r="V723" s="30"/>
      <c r="W723" s="30"/>
      <c r="X723" s="30"/>
      <c r="Y723" s="30"/>
      <c r="Z723" s="30"/>
      <c r="AA723" s="30"/>
      <c r="AB723" s="30"/>
      <c r="AC723" s="30"/>
      <c r="AD723" s="30"/>
    </row>
    <row r="724" spans="18:30" x14ac:dyDescent="0.25">
      <c r="R724" s="30"/>
      <c r="S724" s="30"/>
      <c r="T724" s="30"/>
      <c r="U724" s="30"/>
      <c r="V724" s="30"/>
      <c r="W724" s="30"/>
      <c r="X724" s="30"/>
      <c r="Y724" s="30"/>
      <c r="Z724" s="30"/>
      <c r="AA724" s="30"/>
      <c r="AB724" s="30"/>
      <c r="AC724" s="30"/>
      <c r="AD724" s="30"/>
    </row>
    <row r="725" spans="18:30" x14ac:dyDescent="0.25">
      <c r="R725" s="30"/>
      <c r="S725" s="30"/>
      <c r="T725" s="30"/>
      <c r="U725" s="30"/>
      <c r="V725" s="30"/>
      <c r="W725" s="30"/>
      <c r="X725" s="30"/>
      <c r="Y725" s="30"/>
      <c r="Z725" s="30"/>
      <c r="AA725" s="30"/>
      <c r="AB725" s="30"/>
      <c r="AC725" s="30"/>
      <c r="AD725" s="30"/>
    </row>
    <row r="726" spans="18:30" x14ac:dyDescent="0.25">
      <c r="R726" s="30"/>
      <c r="S726" s="30"/>
      <c r="T726" s="30"/>
      <c r="U726" s="30"/>
      <c r="V726" s="30"/>
      <c r="W726" s="30"/>
      <c r="X726" s="30"/>
      <c r="Y726" s="30"/>
      <c r="Z726" s="30"/>
      <c r="AA726" s="30"/>
      <c r="AB726" s="30"/>
      <c r="AC726" s="30"/>
      <c r="AD726" s="30"/>
    </row>
    <row r="727" spans="18:30" x14ac:dyDescent="0.25">
      <c r="R727" s="30"/>
      <c r="S727" s="30"/>
      <c r="T727" s="30"/>
      <c r="U727" s="30"/>
      <c r="V727" s="30"/>
      <c r="W727" s="30"/>
      <c r="X727" s="30"/>
      <c r="Y727" s="30"/>
      <c r="Z727" s="30"/>
      <c r="AA727" s="30"/>
      <c r="AB727" s="30"/>
      <c r="AC727" s="30"/>
      <c r="AD727" s="30"/>
    </row>
    <row r="728" spans="18:30" x14ac:dyDescent="0.25">
      <c r="R728" s="30"/>
      <c r="S728" s="30"/>
      <c r="T728" s="30"/>
      <c r="U728" s="30"/>
      <c r="V728" s="30"/>
      <c r="W728" s="30"/>
      <c r="X728" s="30"/>
      <c r="Y728" s="30"/>
      <c r="Z728" s="30"/>
      <c r="AA728" s="30"/>
      <c r="AB728" s="30"/>
      <c r="AC728" s="30"/>
      <c r="AD728" s="30"/>
    </row>
    <row r="729" spans="18:30" x14ac:dyDescent="0.25">
      <c r="R729" s="30"/>
      <c r="S729" s="30"/>
      <c r="T729" s="30"/>
      <c r="U729" s="30"/>
      <c r="V729" s="30"/>
      <c r="W729" s="30"/>
      <c r="X729" s="30"/>
      <c r="Y729" s="30"/>
      <c r="Z729" s="30"/>
      <c r="AA729" s="30"/>
      <c r="AB729" s="30"/>
      <c r="AC729" s="30"/>
      <c r="AD729" s="30"/>
    </row>
    <row r="730" spans="18:30" x14ac:dyDescent="0.25">
      <c r="R730" s="30"/>
      <c r="S730" s="30"/>
      <c r="T730" s="30"/>
      <c r="U730" s="30"/>
      <c r="V730" s="30"/>
      <c r="W730" s="30"/>
      <c r="X730" s="30"/>
      <c r="Y730" s="30"/>
      <c r="Z730" s="30"/>
      <c r="AA730" s="30"/>
      <c r="AB730" s="30"/>
      <c r="AC730" s="30"/>
      <c r="AD730" s="30"/>
    </row>
    <row r="731" spans="18:30" x14ac:dyDescent="0.25">
      <c r="R731" s="30"/>
      <c r="S731" s="30"/>
      <c r="T731" s="30"/>
      <c r="U731" s="30"/>
      <c r="V731" s="30"/>
      <c r="W731" s="30"/>
      <c r="X731" s="30"/>
      <c r="Y731" s="30"/>
      <c r="Z731" s="30"/>
      <c r="AA731" s="30"/>
      <c r="AB731" s="30"/>
      <c r="AC731" s="30"/>
      <c r="AD731" s="30"/>
    </row>
    <row r="732" spans="18:30" x14ac:dyDescent="0.25">
      <c r="R732" s="30"/>
      <c r="S732" s="30"/>
      <c r="T732" s="30"/>
      <c r="U732" s="30"/>
      <c r="V732" s="30"/>
      <c r="W732" s="30"/>
      <c r="X732" s="30"/>
      <c r="Y732" s="30"/>
      <c r="Z732" s="30"/>
      <c r="AA732" s="30"/>
      <c r="AB732" s="30"/>
      <c r="AC732" s="30"/>
      <c r="AD732" s="30"/>
    </row>
    <row r="733" spans="18:30" x14ac:dyDescent="0.25">
      <c r="R733" s="30"/>
      <c r="S733" s="30"/>
      <c r="T733" s="30"/>
      <c r="U733" s="30"/>
      <c r="V733" s="30"/>
      <c r="W733" s="30"/>
      <c r="X733" s="30"/>
      <c r="Y733" s="30"/>
      <c r="Z733" s="30"/>
      <c r="AA733" s="30"/>
      <c r="AB733" s="30"/>
      <c r="AC733" s="30"/>
      <c r="AD733" s="30"/>
    </row>
    <row r="734" spans="18:30" x14ac:dyDescent="0.25">
      <c r="R734" s="30"/>
      <c r="S734" s="30"/>
      <c r="T734" s="30"/>
      <c r="U734" s="30"/>
      <c r="V734" s="30"/>
      <c r="W734" s="30"/>
      <c r="X734" s="30"/>
      <c r="Y734" s="30"/>
      <c r="Z734" s="30"/>
      <c r="AA734" s="30"/>
      <c r="AB734" s="30"/>
      <c r="AC734" s="30"/>
      <c r="AD734" s="30"/>
    </row>
    <row r="735" spans="18:30" x14ac:dyDescent="0.25">
      <c r="R735" s="30"/>
      <c r="S735" s="30"/>
      <c r="T735" s="30"/>
      <c r="U735" s="30"/>
      <c r="V735" s="30"/>
      <c r="W735" s="30"/>
      <c r="X735" s="30"/>
      <c r="Y735" s="30"/>
      <c r="Z735" s="30"/>
      <c r="AA735" s="30"/>
      <c r="AB735" s="30"/>
      <c r="AC735" s="30"/>
      <c r="AD735" s="30"/>
    </row>
    <row r="736" spans="18:30" x14ac:dyDescent="0.25">
      <c r="R736" s="30"/>
      <c r="S736" s="30"/>
      <c r="T736" s="30"/>
      <c r="U736" s="30"/>
      <c r="V736" s="30"/>
      <c r="W736" s="30"/>
      <c r="X736" s="30"/>
      <c r="Y736" s="30"/>
      <c r="Z736" s="30"/>
      <c r="AA736" s="30"/>
      <c r="AB736" s="30"/>
      <c r="AC736" s="30"/>
      <c r="AD736" s="30"/>
    </row>
    <row r="737" spans="18:30" x14ac:dyDescent="0.25">
      <c r="R737" s="30"/>
      <c r="S737" s="30"/>
      <c r="T737" s="30"/>
      <c r="U737" s="30"/>
      <c r="V737" s="30"/>
      <c r="W737" s="30"/>
      <c r="X737" s="30"/>
      <c r="Y737" s="30"/>
      <c r="Z737" s="30"/>
      <c r="AA737" s="30"/>
      <c r="AB737" s="30"/>
      <c r="AC737" s="30"/>
      <c r="AD737" s="30"/>
    </row>
    <row r="738" spans="18:30" x14ac:dyDescent="0.25">
      <c r="R738" s="30"/>
      <c r="S738" s="30"/>
      <c r="T738" s="30"/>
      <c r="U738" s="30"/>
      <c r="V738" s="30"/>
      <c r="W738" s="30"/>
      <c r="X738" s="30"/>
      <c r="Y738" s="30"/>
      <c r="Z738" s="30"/>
      <c r="AA738" s="30"/>
      <c r="AB738" s="30"/>
      <c r="AC738" s="30"/>
      <c r="AD738" s="30"/>
    </row>
    <row r="739" spans="18:30" x14ac:dyDescent="0.25">
      <c r="R739" s="30"/>
      <c r="S739" s="30"/>
      <c r="T739" s="30"/>
      <c r="U739" s="30"/>
      <c r="V739" s="30"/>
      <c r="W739" s="30"/>
      <c r="X739" s="30"/>
      <c r="Y739" s="30"/>
      <c r="Z739" s="30"/>
      <c r="AA739" s="30"/>
      <c r="AB739" s="30"/>
      <c r="AC739" s="30"/>
      <c r="AD739" s="30"/>
    </row>
    <row r="740" spans="18:30" x14ac:dyDescent="0.25">
      <c r="R740" s="30"/>
      <c r="S740" s="30"/>
      <c r="T740" s="30"/>
      <c r="U740" s="30"/>
      <c r="V740" s="30"/>
      <c r="W740" s="30"/>
      <c r="X740" s="30"/>
      <c r="Y740" s="30"/>
      <c r="Z740" s="30"/>
      <c r="AA740" s="30"/>
      <c r="AB740" s="30"/>
      <c r="AC740" s="30"/>
      <c r="AD740" s="30"/>
    </row>
    <row r="741" spans="18:30" x14ac:dyDescent="0.25">
      <c r="R741" s="30"/>
      <c r="S741" s="30"/>
      <c r="T741" s="30"/>
      <c r="U741" s="30"/>
      <c r="V741" s="30"/>
      <c r="W741" s="30"/>
      <c r="X741" s="30"/>
      <c r="Y741" s="30"/>
      <c r="Z741" s="30"/>
      <c r="AA741" s="30"/>
      <c r="AB741" s="30"/>
      <c r="AC741" s="30"/>
      <c r="AD741" s="30"/>
    </row>
    <row r="742" spans="18:30" x14ac:dyDescent="0.25">
      <c r="R742" s="30"/>
      <c r="S742" s="30"/>
      <c r="T742" s="30"/>
      <c r="U742" s="30"/>
      <c r="V742" s="30"/>
      <c r="W742" s="30"/>
      <c r="X742" s="30"/>
      <c r="Y742" s="30"/>
      <c r="Z742" s="30"/>
      <c r="AA742" s="30"/>
      <c r="AB742" s="30"/>
      <c r="AC742" s="30"/>
      <c r="AD742" s="30"/>
    </row>
    <row r="743" spans="18:30" x14ac:dyDescent="0.25">
      <c r="R743" s="30"/>
      <c r="S743" s="30"/>
      <c r="T743" s="30"/>
      <c r="U743" s="30"/>
      <c r="V743" s="30"/>
      <c r="W743" s="30"/>
      <c r="X743" s="30"/>
      <c r="Y743" s="30"/>
      <c r="Z743" s="30"/>
      <c r="AA743" s="30"/>
      <c r="AB743" s="30"/>
      <c r="AC743" s="30"/>
      <c r="AD743" s="30"/>
    </row>
    <row r="744" spans="18:30" x14ac:dyDescent="0.25">
      <c r="R744" s="30"/>
      <c r="S744" s="30"/>
      <c r="T744" s="30"/>
      <c r="U744" s="30"/>
      <c r="V744" s="30"/>
      <c r="W744" s="30"/>
      <c r="X744" s="30"/>
      <c r="Y744" s="30"/>
      <c r="Z744" s="30"/>
      <c r="AA744" s="30"/>
      <c r="AB744" s="30"/>
      <c r="AC744" s="30"/>
      <c r="AD744" s="30"/>
    </row>
    <row r="745" spans="18:30" x14ac:dyDescent="0.25">
      <c r="R745" s="30"/>
      <c r="S745" s="30"/>
      <c r="T745" s="30"/>
      <c r="U745" s="30"/>
      <c r="V745" s="30"/>
      <c r="W745" s="30"/>
      <c r="X745" s="30"/>
      <c r="Y745" s="30"/>
      <c r="Z745" s="30"/>
      <c r="AA745" s="30"/>
      <c r="AB745" s="30"/>
      <c r="AC745" s="30"/>
      <c r="AD745" s="30"/>
    </row>
    <row r="746" spans="18:30" x14ac:dyDescent="0.25">
      <c r="R746" s="30"/>
      <c r="S746" s="30"/>
      <c r="T746" s="30"/>
      <c r="U746" s="30"/>
      <c r="V746" s="30"/>
      <c r="W746" s="30"/>
      <c r="X746" s="30"/>
      <c r="Y746" s="30"/>
      <c r="Z746" s="30"/>
      <c r="AA746" s="30"/>
      <c r="AB746" s="30"/>
      <c r="AC746" s="30"/>
      <c r="AD746" s="30"/>
    </row>
    <row r="747" spans="18:30" x14ac:dyDescent="0.25">
      <c r="R747" s="30"/>
      <c r="S747" s="30"/>
      <c r="T747" s="30"/>
      <c r="U747" s="30"/>
      <c r="V747" s="30"/>
      <c r="W747" s="30"/>
      <c r="X747" s="30"/>
      <c r="Y747" s="30"/>
      <c r="Z747" s="30"/>
      <c r="AA747" s="30"/>
      <c r="AB747" s="30"/>
      <c r="AC747" s="30"/>
      <c r="AD747" s="30"/>
    </row>
    <row r="748" spans="18:30" x14ac:dyDescent="0.25">
      <c r="R748" s="30"/>
      <c r="S748" s="30"/>
      <c r="T748" s="30"/>
      <c r="U748" s="30"/>
      <c r="V748" s="30"/>
      <c r="W748" s="30"/>
      <c r="X748" s="30"/>
      <c r="Y748" s="30"/>
      <c r="Z748" s="30"/>
      <c r="AA748" s="30"/>
      <c r="AB748" s="30"/>
      <c r="AC748" s="30"/>
      <c r="AD748" s="30"/>
    </row>
    <row r="749" spans="18:30" x14ac:dyDescent="0.25">
      <c r="R749" s="30"/>
      <c r="S749" s="30"/>
      <c r="T749" s="30"/>
      <c r="U749" s="30"/>
      <c r="V749" s="30"/>
      <c r="W749" s="30"/>
      <c r="X749" s="30"/>
      <c r="Y749" s="30"/>
      <c r="Z749" s="30"/>
      <c r="AA749" s="30"/>
      <c r="AB749" s="30"/>
      <c r="AC749" s="30"/>
      <c r="AD749" s="30"/>
    </row>
    <row r="750" spans="18:30" x14ac:dyDescent="0.25">
      <c r="R750" s="30"/>
      <c r="S750" s="30"/>
      <c r="T750" s="30"/>
      <c r="U750" s="30"/>
      <c r="V750" s="30"/>
      <c r="W750" s="30"/>
      <c r="X750" s="30"/>
      <c r="Y750" s="30"/>
      <c r="Z750" s="30"/>
      <c r="AA750" s="30"/>
      <c r="AB750" s="30"/>
      <c r="AC750" s="30"/>
      <c r="AD750" s="30"/>
    </row>
    <row r="751" spans="18:30" x14ac:dyDescent="0.25">
      <c r="R751" s="30"/>
      <c r="S751" s="30"/>
      <c r="T751" s="30"/>
      <c r="U751" s="30"/>
      <c r="V751" s="30"/>
      <c r="W751" s="30"/>
      <c r="X751" s="30"/>
      <c r="Y751" s="30"/>
      <c r="Z751" s="30"/>
      <c r="AA751" s="30"/>
      <c r="AB751" s="30"/>
      <c r="AC751" s="30"/>
      <c r="AD751" s="30"/>
    </row>
    <row r="752" spans="18:30" x14ac:dyDescent="0.25">
      <c r="R752" s="30"/>
      <c r="S752" s="30"/>
      <c r="T752" s="30"/>
      <c r="U752" s="30"/>
      <c r="V752" s="30"/>
      <c r="W752" s="30"/>
      <c r="X752" s="30"/>
      <c r="Y752" s="30"/>
      <c r="Z752" s="30"/>
      <c r="AA752" s="30"/>
      <c r="AB752" s="30"/>
      <c r="AC752" s="30"/>
      <c r="AD752" s="30"/>
    </row>
    <row r="753" spans="18:30" x14ac:dyDescent="0.25">
      <c r="R753" s="30"/>
      <c r="S753" s="30"/>
      <c r="T753" s="30"/>
      <c r="U753" s="30"/>
      <c r="V753" s="30"/>
      <c r="W753" s="30"/>
      <c r="X753" s="30"/>
      <c r="Y753" s="30"/>
      <c r="Z753" s="30"/>
      <c r="AA753" s="30"/>
      <c r="AB753" s="30"/>
      <c r="AC753" s="30"/>
      <c r="AD753" s="30"/>
    </row>
    <row r="754" spans="18:30" x14ac:dyDescent="0.25">
      <c r="R754" s="30"/>
      <c r="S754" s="30"/>
      <c r="T754" s="30"/>
      <c r="U754" s="30"/>
      <c r="V754" s="30"/>
      <c r="W754" s="30"/>
      <c r="X754" s="30"/>
      <c r="Y754" s="30"/>
      <c r="Z754" s="30"/>
      <c r="AA754" s="30"/>
      <c r="AB754" s="30"/>
      <c r="AC754" s="30"/>
      <c r="AD754" s="30"/>
    </row>
    <row r="755" spans="18:30" x14ac:dyDescent="0.25">
      <c r="R755" s="30"/>
      <c r="S755" s="30"/>
      <c r="T755" s="30"/>
      <c r="U755" s="30"/>
      <c r="V755" s="30"/>
      <c r="W755" s="30"/>
      <c r="X755" s="30"/>
      <c r="Y755" s="30"/>
      <c r="Z755" s="30"/>
      <c r="AA755" s="30"/>
      <c r="AB755" s="30"/>
      <c r="AC755" s="30"/>
      <c r="AD755" s="30"/>
    </row>
    <row r="756" spans="18:30" x14ac:dyDescent="0.25">
      <c r="R756" s="30"/>
      <c r="S756" s="30"/>
      <c r="T756" s="30"/>
      <c r="U756" s="30"/>
      <c r="V756" s="30"/>
      <c r="W756" s="30"/>
      <c r="X756" s="30"/>
      <c r="Y756" s="30"/>
      <c r="Z756" s="30"/>
      <c r="AA756" s="30"/>
      <c r="AB756" s="30"/>
      <c r="AC756" s="30"/>
      <c r="AD756" s="30"/>
    </row>
    <row r="757" spans="18:30" x14ac:dyDescent="0.25">
      <c r="R757" s="30"/>
      <c r="S757" s="30"/>
      <c r="T757" s="30"/>
      <c r="U757" s="30"/>
      <c r="V757" s="30"/>
      <c r="W757" s="30"/>
      <c r="X757" s="30"/>
      <c r="Y757" s="30"/>
      <c r="Z757" s="30"/>
      <c r="AA757" s="30"/>
      <c r="AB757" s="30"/>
      <c r="AC757" s="30"/>
      <c r="AD757" s="30"/>
    </row>
    <row r="758" spans="18:30" x14ac:dyDescent="0.25">
      <c r="R758" s="30"/>
      <c r="S758" s="30"/>
      <c r="T758" s="30"/>
      <c r="U758" s="30"/>
      <c r="V758" s="30"/>
      <c r="W758" s="30"/>
      <c r="X758" s="30"/>
      <c r="Y758" s="30"/>
      <c r="Z758" s="30"/>
      <c r="AA758" s="30"/>
      <c r="AB758" s="30"/>
      <c r="AC758" s="30"/>
      <c r="AD758" s="30"/>
    </row>
    <row r="759" spans="18:30" x14ac:dyDescent="0.25">
      <c r="R759" s="30"/>
      <c r="S759" s="30"/>
      <c r="T759" s="30"/>
      <c r="U759" s="30"/>
      <c r="V759" s="30"/>
      <c r="W759" s="30"/>
      <c r="X759" s="30"/>
      <c r="Y759" s="30"/>
      <c r="Z759" s="30"/>
      <c r="AA759" s="30"/>
      <c r="AB759" s="30"/>
      <c r="AC759" s="30"/>
      <c r="AD759" s="30"/>
    </row>
    <row r="760" spans="18:30" x14ac:dyDescent="0.25">
      <c r="R760" s="30"/>
      <c r="S760" s="30"/>
      <c r="T760" s="30"/>
      <c r="U760" s="30"/>
      <c r="V760" s="30"/>
      <c r="W760" s="30"/>
      <c r="X760" s="30"/>
      <c r="Y760" s="30"/>
      <c r="Z760" s="30"/>
      <c r="AA760" s="30"/>
      <c r="AB760" s="30"/>
      <c r="AC760" s="30"/>
      <c r="AD760" s="30"/>
    </row>
    <row r="761" spans="18:30" x14ac:dyDescent="0.25">
      <c r="R761" s="30"/>
      <c r="S761" s="30"/>
      <c r="T761" s="30"/>
      <c r="U761" s="30"/>
      <c r="V761" s="30"/>
      <c r="W761" s="30"/>
      <c r="X761" s="30"/>
      <c r="Y761" s="30"/>
      <c r="Z761" s="30"/>
      <c r="AA761" s="30"/>
      <c r="AB761" s="30"/>
      <c r="AC761" s="30"/>
      <c r="AD761" s="30"/>
    </row>
    <row r="762" spans="18:30" x14ac:dyDescent="0.25">
      <c r="R762" s="30"/>
      <c r="S762" s="30"/>
      <c r="T762" s="30"/>
      <c r="U762" s="30"/>
      <c r="V762" s="30"/>
      <c r="W762" s="30"/>
      <c r="X762" s="30"/>
      <c r="Y762" s="30"/>
      <c r="Z762" s="30"/>
      <c r="AA762" s="30"/>
      <c r="AB762" s="30"/>
      <c r="AC762" s="30"/>
      <c r="AD762" s="30"/>
    </row>
    <row r="763" spans="18:30" x14ac:dyDescent="0.25">
      <c r="R763" s="30"/>
      <c r="S763" s="30"/>
      <c r="T763" s="30"/>
      <c r="U763" s="30"/>
      <c r="V763" s="30"/>
      <c r="W763" s="30"/>
      <c r="X763" s="30"/>
      <c r="Y763" s="30"/>
      <c r="Z763" s="30"/>
      <c r="AA763" s="30"/>
      <c r="AB763" s="30"/>
      <c r="AC763" s="30"/>
      <c r="AD763" s="30"/>
    </row>
    <row r="764" spans="18:30" x14ac:dyDescent="0.25">
      <c r="R764" s="30"/>
      <c r="S764" s="30"/>
      <c r="T764" s="30"/>
      <c r="U764" s="30"/>
      <c r="V764" s="30"/>
      <c r="W764" s="30"/>
      <c r="X764" s="30"/>
      <c r="Y764" s="30"/>
      <c r="Z764" s="30"/>
      <c r="AA764" s="30"/>
      <c r="AB764" s="30"/>
      <c r="AC764" s="30"/>
      <c r="AD764" s="30"/>
    </row>
    <row r="765" spans="18:30" x14ac:dyDescent="0.25">
      <c r="R765" s="30"/>
      <c r="S765" s="30"/>
      <c r="T765" s="30"/>
      <c r="U765" s="30"/>
      <c r="V765" s="30"/>
      <c r="W765" s="30"/>
      <c r="X765" s="30"/>
      <c r="Y765" s="30"/>
      <c r="Z765" s="30"/>
      <c r="AA765" s="30"/>
      <c r="AB765" s="30"/>
      <c r="AC765" s="30"/>
      <c r="AD765" s="30"/>
    </row>
    <row r="766" spans="18:30" x14ac:dyDescent="0.25">
      <c r="R766" s="30"/>
      <c r="S766" s="30"/>
      <c r="T766" s="30"/>
      <c r="U766" s="30"/>
      <c r="V766" s="30"/>
      <c r="W766" s="30"/>
      <c r="X766" s="30"/>
      <c r="Y766" s="30"/>
      <c r="Z766" s="30"/>
      <c r="AA766" s="30"/>
      <c r="AB766" s="30"/>
      <c r="AC766" s="30"/>
      <c r="AD766" s="30"/>
    </row>
    <row r="767" spans="18:30" x14ac:dyDescent="0.25">
      <c r="R767" s="30"/>
      <c r="S767" s="30"/>
      <c r="T767" s="30"/>
      <c r="U767" s="30"/>
      <c r="V767" s="30"/>
      <c r="W767" s="30"/>
      <c r="X767" s="30"/>
      <c r="Y767" s="30"/>
      <c r="Z767" s="30"/>
      <c r="AA767" s="30"/>
      <c r="AB767" s="30"/>
      <c r="AC767" s="30"/>
      <c r="AD767" s="30"/>
    </row>
    <row r="768" spans="18:30" x14ac:dyDescent="0.25">
      <c r="R768" s="30"/>
      <c r="S768" s="30"/>
      <c r="T768" s="30"/>
      <c r="U768" s="30"/>
      <c r="V768" s="30"/>
      <c r="W768" s="30"/>
      <c r="X768" s="30"/>
      <c r="Y768" s="30"/>
      <c r="Z768" s="30"/>
      <c r="AA768" s="30"/>
      <c r="AB768" s="30"/>
      <c r="AC768" s="30"/>
      <c r="AD768" s="30"/>
    </row>
    <row r="769" spans="18:30" x14ac:dyDescent="0.25">
      <c r="R769" s="30"/>
      <c r="S769" s="30"/>
      <c r="T769" s="30"/>
      <c r="U769" s="30"/>
      <c r="V769" s="30"/>
      <c r="W769" s="30"/>
      <c r="X769" s="30"/>
      <c r="Y769" s="30"/>
      <c r="Z769" s="30"/>
      <c r="AA769" s="30"/>
      <c r="AB769" s="30"/>
      <c r="AC769" s="30"/>
      <c r="AD769" s="30"/>
    </row>
    <row r="770" spans="18:30" x14ac:dyDescent="0.25">
      <c r="R770" s="30"/>
      <c r="S770" s="30"/>
      <c r="T770" s="30"/>
      <c r="U770" s="30"/>
      <c r="V770" s="30"/>
      <c r="W770" s="30"/>
      <c r="X770" s="30"/>
      <c r="Y770" s="30"/>
      <c r="Z770" s="30"/>
      <c r="AA770" s="30"/>
      <c r="AB770" s="30"/>
      <c r="AC770" s="30"/>
      <c r="AD770" s="30"/>
    </row>
    <row r="771" spans="18:30" x14ac:dyDescent="0.25">
      <c r="R771" s="30"/>
      <c r="S771" s="30"/>
      <c r="T771" s="30"/>
      <c r="U771" s="30"/>
      <c r="V771" s="30"/>
      <c r="W771" s="30"/>
      <c r="X771" s="30"/>
      <c r="Y771" s="30"/>
      <c r="Z771" s="30"/>
      <c r="AA771" s="30"/>
      <c r="AB771" s="30"/>
      <c r="AC771" s="30"/>
      <c r="AD771" s="30"/>
    </row>
    <row r="772" spans="18:30" x14ac:dyDescent="0.25">
      <c r="R772" s="30"/>
      <c r="S772" s="30"/>
      <c r="T772" s="30"/>
      <c r="U772" s="30"/>
      <c r="V772" s="30"/>
      <c r="W772" s="30"/>
      <c r="X772" s="30"/>
      <c r="Y772" s="30"/>
      <c r="Z772" s="30"/>
      <c r="AA772" s="30"/>
      <c r="AB772" s="30"/>
      <c r="AC772" s="30"/>
      <c r="AD772" s="30"/>
    </row>
    <row r="773" spans="18:30" x14ac:dyDescent="0.25">
      <c r="R773" s="30"/>
      <c r="S773" s="30"/>
      <c r="T773" s="30"/>
      <c r="U773" s="30"/>
      <c r="V773" s="30"/>
      <c r="W773" s="30"/>
      <c r="X773" s="30"/>
      <c r="Y773" s="30"/>
      <c r="Z773" s="30"/>
      <c r="AA773" s="30"/>
      <c r="AB773" s="30"/>
      <c r="AC773" s="30"/>
      <c r="AD773" s="30"/>
    </row>
    <row r="774" spans="18:30" x14ac:dyDescent="0.25">
      <c r="R774" s="30"/>
      <c r="S774" s="30"/>
      <c r="T774" s="30"/>
      <c r="U774" s="30"/>
      <c r="V774" s="30"/>
      <c r="W774" s="30"/>
      <c r="X774" s="30"/>
      <c r="Y774" s="30"/>
      <c r="Z774" s="30"/>
      <c r="AA774" s="30"/>
      <c r="AB774" s="30"/>
      <c r="AC774" s="30"/>
      <c r="AD774" s="30"/>
    </row>
    <row r="775" spans="18:30" x14ac:dyDescent="0.25">
      <c r="R775" s="30"/>
      <c r="S775" s="30"/>
      <c r="T775" s="30"/>
      <c r="U775" s="30"/>
      <c r="V775" s="30"/>
      <c r="W775" s="30"/>
      <c r="X775" s="30"/>
      <c r="Y775" s="30"/>
      <c r="Z775" s="30"/>
      <c r="AA775" s="30"/>
      <c r="AB775" s="30"/>
      <c r="AC775" s="30"/>
      <c r="AD775" s="30"/>
    </row>
    <row r="776" spans="18:30" x14ac:dyDescent="0.25">
      <c r="R776" s="30"/>
      <c r="S776" s="30"/>
      <c r="T776" s="30"/>
      <c r="U776" s="30"/>
      <c r="V776" s="30"/>
      <c r="W776" s="30"/>
      <c r="X776" s="30"/>
      <c r="Y776" s="30"/>
      <c r="Z776" s="30"/>
      <c r="AA776" s="30"/>
      <c r="AB776" s="30"/>
      <c r="AC776" s="30"/>
      <c r="AD776" s="30"/>
    </row>
    <row r="777" spans="18:30" x14ac:dyDescent="0.25">
      <c r="R777" s="30"/>
      <c r="S777" s="30"/>
      <c r="T777" s="30"/>
      <c r="U777" s="30"/>
      <c r="V777" s="30"/>
      <c r="W777" s="30"/>
      <c r="X777" s="30"/>
      <c r="Y777" s="30"/>
      <c r="Z777" s="30"/>
      <c r="AA777" s="30"/>
      <c r="AB777" s="30"/>
      <c r="AC777" s="30"/>
      <c r="AD777" s="30"/>
    </row>
    <row r="778" spans="18:30" x14ac:dyDescent="0.25">
      <c r="R778" s="30"/>
      <c r="S778" s="30"/>
      <c r="T778" s="30"/>
      <c r="U778" s="30"/>
      <c r="V778" s="30"/>
      <c r="W778" s="30"/>
      <c r="X778" s="30"/>
      <c r="Y778" s="30"/>
      <c r="Z778" s="30"/>
      <c r="AA778" s="30"/>
      <c r="AB778" s="30"/>
      <c r="AC778" s="30"/>
      <c r="AD778" s="30"/>
    </row>
    <row r="779" spans="18:30" x14ac:dyDescent="0.25">
      <c r="R779" s="30"/>
      <c r="S779" s="30"/>
      <c r="T779" s="30"/>
      <c r="U779" s="30"/>
      <c r="V779" s="30"/>
      <c r="W779" s="30"/>
      <c r="X779" s="30"/>
      <c r="Y779" s="30"/>
      <c r="Z779" s="30"/>
      <c r="AA779" s="30"/>
      <c r="AB779" s="30"/>
      <c r="AC779" s="30"/>
      <c r="AD779" s="30"/>
    </row>
    <row r="780" spans="18:30" x14ac:dyDescent="0.25">
      <c r="R780" s="30"/>
      <c r="S780" s="30"/>
      <c r="T780" s="30"/>
      <c r="U780" s="30"/>
      <c r="V780" s="30"/>
      <c r="W780" s="30"/>
      <c r="X780" s="30"/>
      <c r="Y780" s="30"/>
      <c r="Z780" s="30"/>
      <c r="AA780" s="30"/>
      <c r="AB780" s="30"/>
      <c r="AC780" s="30"/>
      <c r="AD780" s="30"/>
    </row>
    <row r="781" spans="18:30" x14ac:dyDescent="0.25">
      <c r="R781" s="30"/>
      <c r="S781" s="30"/>
      <c r="T781" s="30"/>
      <c r="U781" s="30"/>
      <c r="V781" s="30"/>
      <c r="W781" s="30"/>
      <c r="X781" s="30"/>
      <c r="Y781" s="30"/>
      <c r="Z781" s="30"/>
      <c r="AA781" s="30"/>
      <c r="AB781" s="30"/>
      <c r="AC781" s="30"/>
      <c r="AD781" s="30"/>
    </row>
    <row r="782" spans="18:30" x14ac:dyDescent="0.25">
      <c r="R782" s="30"/>
      <c r="S782" s="30"/>
      <c r="T782" s="30"/>
      <c r="U782" s="30"/>
      <c r="V782" s="30"/>
      <c r="W782" s="30"/>
      <c r="X782" s="30"/>
      <c r="Y782" s="30"/>
      <c r="Z782" s="30"/>
      <c r="AA782" s="30"/>
      <c r="AB782" s="30"/>
      <c r="AC782" s="30"/>
      <c r="AD782" s="30"/>
    </row>
    <row r="783" spans="18:30" x14ac:dyDescent="0.25">
      <c r="R783" s="30"/>
      <c r="S783" s="30"/>
      <c r="T783" s="30"/>
      <c r="U783" s="30"/>
      <c r="V783" s="30"/>
      <c r="W783" s="30"/>
      <c r="X783" s="30"/>
      <c r="Y783" s="30"/>
      <c r="Z783" s="30"/>
      <c r="AA783" s="30"/>
      <c r="AB783" s="30"/>
      <c r="AC783" s="30"/>
      <c r="AD783" s="30"/>
    </row>
    <row r="784" spans="18:30" x14ac:dyDescent="0.25">
      <c r="R784" s="30"/>
      <c r="S784" s="30"/>
      <c r="T784" s="30"/>
      <c r="U784" s="30"/>
      <c r="V784" s="30"/>
      <c r="W784" s="30"/>
      <c r="X784" s="30"/>
      <c r="Y784" s="30"/>
      <c r="Z784" s="30"/>
      <c r="AA784" s="30"/>
      <c r="AB784" s="30"/>
      <c r="AC784" s="30"/>
      <c r="AD784" s="30"/>
    </row>
    <row r="785" spans="18:30" x14ac:dyDescent="0.25">
      <c r="R785" s="30"/>
      <c r="S785" s="30"/>
      <c r="T785" s="30"/>
      <c r="U785" s="30"/>
      <c r="V785" s="30"/>
      <c r="W785" s="30"/>
      <c r="X785" s="30"/>
      <c r="Y785" s="30"/>
      <c r="Z785" s="30"/>
      <c r="AA785" s="30"/>
      <c r="AB785" s="30"/>
      <c r="AC785" s="30"/>
      <c r="AD785" s="30"/>
    </row>
    <row r="786" spans="18:30" x14ac:dyDescent="0.25">
      <c r="R786" s="30"/>
      <c r="S786" s="30"/>
      <c r="T786" s="30"/>
      <c r="U786" s="30"/>
      <c r="V786" s="30"/>
      <c r="W786" s="30"/>
      <c r="X786" s="30"/>
      <c r="Y786" s="30"/>
      <c r="Z786" s="30"/>
      <c r="AA786" s="30"/>
      <c r="AB786" s="30"/>
      <c r="AC786" s="30"/>
      <c r="AD786" s="30"/>
    </row>
    <row r="787" spans="18:30" x14ac:dyDescent="0.25">
      <c r="R787" s="30"/>
      <c r="S787" s="30"/>
      <c r="T787" s="30"/>
      <c r="U787" s="30"/>
      <c r="V787" s="30"/>
      <c r="W787" s="30"/>
      <c r="X787" s="30"/>
      <c r="Y787" s="30"/>
      <c r="Z787" s="30"/>
      <c r="AA787" s="30"/>
      <c r="AB787" s="30"/>
      <c r="AC787" s="30"/>
      <c r="AD787" s="30"/>
    </row>
    <row r="788" spans="18:30" x14ac:dyDescent="0.25">
      <c r="R788" s="30"/>
      <c r="S788" s="30"/>
      <c r="T788" s="30"/>
      <c r="U788" s="30"/>
      <c r="V788" s="30"/>
      <c r="W788" s="30"/>
      <c r="X788" s="30"/>
      <c r="Y788" s="30"/>
      <c r="Z788" s="30"/>
      <c r="AA788" s="30"/>
      <c r="AB788" s="30"/>
      <c r="AC788" s="30"/>
      <c r="AD788" s="30"/>
    </row>
    <row r="789" spans="18:30" x14ac:dyDescent="0.25">
      <c r="R789" s="30"/>
      <c r="S789" s="30"/>
      <c r="T789" s="30"/>
      <c r="U789" s="30"/>
      <c r="V789" s="30"/>
      <c r="W789" s="30"/>
      <c r="X789" s="30"/>
      <c r="Y789" s="30"/>
      <c r="Z789" s="30"/>
      <c r="AA789" s="30"/>
      <c r="AB789" s="30"/>
      <c r="AC789" s="30"/>
      <c r="AD789" s="30"/>
    </row>
    <row r="790" spans="18:30" x14ac:dyDescent="0.25">
      <c r="R790" s="30"/>
      <c r="S790" s="30"/>
      <c r="T790" s="30"/>
      <c r="U790" s="30"/>
      <c r="V790" s="30"/>
      <c r="W790" s="30"/>
      <c r="X790" s="30"/>
      <c r="Y790" s="30"/>
      <c r="Z790" s="30"/>
      <c r="AA790" s="30"/>
      <c r="AB790" s="30"/>
      <c r="AC790" s="30"/>
      <c r="AD790" s="30"/>
    </row>
    <row r="791" spans="18:30" x14ac:dyDescent="0.25">
      <c r="R791" s="30"/>
      <c r="S791" s="30"/>
      <c r="T791" s="30"/>
      <c r="U791" s="30"/>
      <c r="V791" s="30"/>
      <c r="W791" s="30"/>
      <c r="X791" s="30"/>
      <c r="Y791" s="30"/>
      <c r="Z791" s="30"/>
      <c r="AA791" s="30"/>
      <c r="AB791" s="30"/>
      <c r="AC791" s="30"/>
      <c r="AD791" s="30"/>
    </row>
    <row r="792" spans="18:30" x14ac:dyDescent="0.25">
      <c r="R792" s="30"/>
      <c r="S792" s="30"/>
      <c r="T792" s="30"/>
      <c r="U792" s="30"/>
      <c r="V792" s="30"/>
      <c r="W792" s="30"/>
      <c r="X792" s="30"/>
      <c r="Y792" s="30"/>
      <c r="Z792" s="30"/>
      <c r="AA792" s="30"/>
      <c r="AB792" s="30"/>
      <c r="AC792" s="30"/>
      <c r="AD792" s="30"/>
    </row>
    <row r="793" spans="18:30" x14ac:dyDescent="0.25">
      <c r="R793" s="30"/>
      <c r="S793" s="30"/>
      <c r="T793" s="30"/>
      <c r="U793" s="30"/>
      <c r="V793" s="30"/>
      <c r="W793" s="30"/>
      <c r="X793" s="30"/>
      <c r="Y793" s="30"/>
      <c r="Z793" s="30"/>
      <c r="AA793" s="30"/>
      <c r="AB793" s="30"/>
      <c r="AC793" s="30"/>
      <c r="AD793" s="30"/>
    </row>
    <row r="794" spans="18:30" x14ac:dyDescent="0.25">
      <c r="R794" s="30"/>
      <c r="S794" s="30"/>
      <c r="T794" s="30"/>
      <c r="U794" s="30"/>
      <c r="V794" s="30"/>
      <c r="W794" s="30"/>
      <c r="X794" s="30"/>
      <c r="Y794" s="30"/>
      <c r="Z794" s="30"/>
      <c r="AA794" s="30"/>
      <c r="AB794" s="30"/>
      <c r="AC794" s="30"/>
      <c r="AD794" s="30"/>
    </row>
    <row r="795" spans="18:30" x14ac:dyDescent="0.25">
      <c r="R795" s="30"/>
      <c r="S795" s="30"/>
      <c r="T795" s="30"/>
      <c r="U795" s="30"/>
      <c r="V795" s="30"/>
      <c r="W795" s="30"/>
      <c r="X795" s="30"/>
      <c r="Y795" s="30"/>
      <c r="Z795" s="30"/>
      <c r="AA795" s="30"/>
      <c r="AB795" s="30"/>
      <c r="AC795" s="30"/>
      <c r="AD795" s="30"/>
    </row>
    <row r="796" spans="18:30" x14ac:dyDescent="0.25">
      <c r="R796" s="30"/>
      <c r="S796" s="30"/>
      <c r="T796" s="30"/>
      <c r="U796" s="30"/>
      <c r="V796" s="30"/>
      <c r="W796" s="30"/>
      <c r="X796" s="30"/>
      <c r="Y796" s="30"/>
      <c r="Z796" s="30"/>
      <c r="AA796" s="30"/>
      <c r="AB796" s="30"/>
      <c r="AC796" s="30"/>
      <c r="AD796" s="30"/>
    </row>
    <row r="797" spans="18:30" x14ac:dyDescent="0.25">
      <c r="R797" s="30"/>
      <c r="S797" s="30"/>
      <c r="T797" s="30"/>
      <c r="U797" s="30"/>
      <c r="V797" s="30"/>
      <c r="W797" s="30"/>
      <c r="X797" s="30"/>
      <c r="Y797" s="30"/>
      <c r="Z797" s="30"/>
      <c r="AA797" s="30"/>
      <c r="AB797" s="30"/>
      <c r="AC797" s="30"/>
      <c r="AD797" s="30"/>
    </row>
    <row r="798" spans="18:30" x14ac:dyDescent="0.25">
      <c r="R798" s="30"/>
      <c r="S798" s="30"/>
      <c r="T798" s="30"/>
      <c r="U798" s="30"/>
      <c r="V798" s="30"/>
      <c r="W798" s="30"/>
      <c r="X798" s="30"/>
      <c r="Y798" s="30"/>
      <c r="Z798" s="30"/>
      <c r="AA798" s="30"/>
      <c r="AB798" s="30"/>
      <c r="AC798" s="30"/>
      <c r="AD798" s="30"/>
    </row>
    <row r="799" spans="18:30" x14ac:dyDescent="0.25">
      <c r="R799" s="30"/>
      <c r="S799" s="30"/>
      <c r="T799" s="30"/>
      <c r="U799" s="30"/>
      <c r="V799" s="30"/>
      <c r="W799" s="30"/>
      <c r="X799" s="30"/>
      <c r="Y799" s="30"/>
      <c r="Z799" s="30"/>
      <c r="AA799" s="30"/>
      <c r="AB799" s="30"/>
      <c r="AC799" s="30"/>
      <c r="AD799" s="30"/>
    </row>
    <row r="800" spans="18:30" x14ac:dyDescent="0.25">
      <c r="R800" s="30"/>
      <c r="S800" s="30"/>
      <c r="T800" s="30"/>
      <c r="U800" s="30"/>
      <c r="V800" s="30"/>
      <c r="W800" s="30"/>
      <c r="X800" s="30"/>
      <c r="Y800" s="30"/>
      <c r="Z800" s="30"/>
      <c r="AA800" s="30"/>
      <c r="AB800" s="30"/>
      <c r="AC800" s="30"/>
      <c r="AD800" s="30"/>
    </row>
    <row r="801" spans="18:30" x14ac:dyDescent="0.25">
      <c r="R801" s="30"/>
      <c r="S801" s="30"/>
      <c r="T801" s="30"/>
      <c r="U801" s="30"/>
      <c r="V801" s="30"/>
      <c r="W801" s="30"/>
      <c r="X801" s="30"/>
      <c r="Y801" s="30"/>
      <c r="Z801" s="30"/>
      <c r="AA801" s="30"/>
      <c r="AB801" s="30"/>
      <c r="AC801" s="30"/>
      <c r="AD801" s="30"/>
    </row>
    <row r="802" spans="18:30" x14ac:dyDescent="0.25">
      <c r="R802" s="30"/>
      <c r="S802" s="30"/>
      <c r="T802" s="30"/>
      <c r="U802" s="30"/>
      <c r="V802" s="30"/>
      <c r="W802" s="30"/>
      <c r="X802" s="30"/>
      <c r="Y802" s="30"/>
      <c r="Z802" s="30"/>
      <c r="AA802" s="30"/>
      <c r="AB802" s="30"/>
      <c r="AC802" s="30"/>
      <c r="AD802" s="30"/>
    </row>
    <row r="803" spans="18:30" x14ac:dyDescent="0.25">
      <c r="R803" s="30"/>
      <c r="S803" s="30"/>
      <c r="T803" s="30"/>
      <c r="U803" s="30"/>
      <c r="V803" s="30"/>
      <c r="W803" s="30"/>
      <c r="X803" s="30"/>
      <c r="Y803" s="30"/>
      <c r="Z803" s="30"/>
      <c r="AA803" s="30"/>
      <c r="AB803" s="30"/>
      <c r="AC803" s="30"/>
      <c r="AD803" s="30"/>
    </row>
    <row r="804" spans="18:30" x14ac:dyDescent="0.25">
      <c r="R804" s="30"/>
      <c r="S804" s="30"/>
      <c r="T804" s="30"/>
      <c r="U804" s="30"/>
      <c r="V804" s="30"/>
      <c r="W804" s="30"/>
      <c r="X804" s="30"/>
      <c r="Y804" s="30"/>
      <c r="Z804" s="30"/>
      <c r="AA804" s="30"/>
      <c r="AB804" s="30"/>
      <c r="AC804" s="30"/>
      <c r="AD804" s="30"/>
    </row>
    <row r="805" spans="18:30" x14ac:dyDescent="0.25">
      <c r="R805" s="30"/>
      <c r="S805" s="30"/>
      <c r="T805" s="30"/>
      <c r="U805" s="30"/>
      <c r="V805" s="30"/>
      <c r="W805" s="30"/>
      <c r="X805" s="30"/>
      <c r="Y805" s="30"/>
      <c r="Z805" s="30"/>
      <c r="AA805" s="30"/>
      <c r="AB805" s="30"/>
      <c r="AC805" s="30"/>
      <c r="AD805" s="30"/>
    </row>
    <row r="806" spans="18:30" x14ac:dyDescent="0.25">
      <c r="R806" s="30"/>
      <c r="S806" s="30"/>
      <c r="T806" s="30"/>
      <c r="U806" s="30"/>
      <c r="V806" s="30"/>
      <c r="W806" s="30"/>
      <c r="X806" s="30"/>
      <c r="Y806" s="30"/>
      <c r="Z806" s="30"/>
      <c r="AA806" s="30"/>
      <c r="AB806" s="30"/>
      <c r="AC806" s="30"/>
      <c r="AD806" s="30"/>
    </row>
    <row r="807" spans="18:30" x14ac:dyDescent="0.25">
      <c r="R807" s="30"/>
      <c r="S807" s="30"/>
      <c r="T807" s="30"/>
      <c r="U807" s="30"/>
      <c r="V807" s="30"/>
      <c r="W807" s="30"/>
      <c r="X807" s="30"/>
      <c r="Y807" s="30"/>
      <c r="Z807" s="30"/>
      <c r="AA807" s="30"/>
      <c r="AB807" s="30"/>
      <c r="AC807" s="30"/>
      <c r="AD807" s="30"/>
    </row>
    <row r="808" spans="18:30" x14ac:dyDescent="0.25">
      <c r="R808" s="30"/>
      <c r="S808" s="30"/>
      <c r="T808" s="30"/>
      <c r="U808" s="30"/>
      <c r="V808" s="30"/>
      <c r="W808" s="30"/>
      <c r="X808" s="30"/>
      <c r="Y808" s="30"/>
      <c r="Z808" s="30"/>
      <c r="AA808" s="30"/>
      <c r="AB808" s="30"/>
      <c r="AC808" s="30"/>
      <c r="AD808" s="30"/>
    </row>
    <row r="809" spans="18:30" x14ac:dyDescent="0.25">
      <c r="R809" s="30"/>
      <c r="S809" s="30"/>
      <c r="T809" s="30"/>
      <c r="U809" s="30"/>
      <c r="V809" s="30"/>
      <c r="W809" s="30"/>
      <c r="X809" s="30"/>
      <c r="Y809" s="30"/>
      <c r="Z809" s="30"/>
      <c r="AA809" s="30"/>
      <c r="AB809" s="30"/>
      <c r="AC809" s="30"/>
      <c r="AD809" s="30"/>
    </row>
    <row r="810" spans="18:30" x14ac:dyDescent="0.25">
      <c r="R810" s="30"/>
      <c r="S810" s="30"/>
      <c r="T810" s="30"/>
      <c r="U810" s="30"/>
      <c r="V810" s="30"/>
      <c r="W810" s="30"/>
      <c r="X810" s="30"/>
      <c r="Y810" s="30"/>
      <c r="Z810" s="30"/>
      <c r="AA810" s="30"/>
      <c r="AB810" s="30"/>
      <c r="AC810" s="30"/>
      <c r="AD810" s="30"/>
    </row>
    <row r="811" spans="18:30" x14ac:dyDescent="0.25">
      <c r="R811" s="30"/>
      <c r="S811" s="30"/>
      <c r="T811" s="30"/>
      <c r="U811" s="30"/>
      <c r="V811" s="30"/>
      <c r="W811" s="30"/>
      <c r="X811" s="30"/>
      <c r="Y811" s="30"/>
      <c r="Z811" s="30"/>
      <c r="AA811" s="30"/>
      <c r="AB811" s="30"/>
      <c r="AC811" s="30"/>
      <c r="AD811" s="30"/>
    </row>
    <row r="812" spans="18:30" x14ac:dyDescent="0.25">
      <c r="R812" s="30"/>
      <c r="S812" s="30"/>
      <c r="T812" s="30"/>
      <c r="U812" s="30"/>
      <c r="V812" s="30"/>
      <c r="W812" s="30"/>
      <c r="X812" s="30"/>
      <c r="Y812" s="30"/>
      <c r="Z812" s="30"/>
      <c r="AA812" s="30"/>
      <c r="AB812" s="30"/>
      <c r="AC812" s="30"/>
      <c r="AD812" s="30"/>
    </row>
    <row r="813" spans="18:30" x14ac:dyDescent="0.25">
      <c r="R813" s="30"/>
      <c r="S813" s="30"/>
      <c r="T813" s="30"/>
      <c r="U813" s="30"/>
      <c r="V813" s="30"/>
      <c r="W813" s="30"/>
      <c r="X813" s="30"/>
      <c r="Y813" s="30"/>
      <c r="Z813" s="30"/>
      <c r="AA813" s="30"/>
      <c r="AB813" s="30"/>
      <c r="AC813" s="30"/>
      <c r="AD813" s="30"/>
    </row>
    <row r="814" spans="18:30" x14ac:dyDescent="0.25">
      <c r="R814" s="30"/>
      <c r="S814" s="30"/>
      <c r="T814" s="30"/>
      <c r="U814" s="30"/>
      <c r="V814" s="30"/>
      <c r="W814" s="30"/>
      <c r="X814" s="30"/>
      <c r="Y814" s="30"/>
      <c r="Z814" s="30"/>
      <c r="AA814" s="30"/>
      <c r="AB814" s="30"/>
      <c r="AC814" s="30"/>
      <c r="AD814" s="30"/>
    </row>
    <row r="815" spans="18:30" x14ac:dyDescent="0.25">
      <c r="R815" s="30"/>
      <c r="S815" s="30"/>
      <c r="T815" s="30"/>
      <c r="U815" s="30"/>
      <c r="V815" s="30"/>
      <c r="W815" s="30"/>
      <c r="X815" s="30"/>
      <c r="Y815" s="30"/>
      <c r="Z815" s="30"/>
      <c r="AA815" s="30"/>
      <c r="AB815" s="30"/>
      <c r="AC815" s="30"/>
      <c r="AD815" s="30"/>
    </row>
    <row r="816" spans="18:30" x14ac:dyDescent="0.25">
      <c r="R816" s="30"/>
      <c r="S816" s="30"/>
      <c r="T816" s="30"/>
      <c r="U816" s="30"/>
      <c r="V816" s="30"/>
      <c r="W816" s="30"/>
      <c r="X816" s="30"/>
      <c r="Y816" s="30"/>
      <c r="Z816" s="30"/>
      <c r="AA816" s="30"/>
      <c r="AB816" s="30"/>
      <c r="AC816" s="30"/>
      <c r="AD816" s="30"/>
    </row>
    <row r="817" spans="18:30" x14ac:dyDescent="0.25">
      <c r="R817" s="30"/>
      <c r="S817" s="30"/>
      <c r="T817" s="30"/>
      <c r="U817" s="30"/>
      <c r="V817" s="30"/>
      <c r="W817" s="30"/>
      <c r="X817" s="30"/>
      <c r="Y817" s="30"/>
      <c r="Z817" s="30"/>
      <c r="AA817" s="30"/>
      <c r="AB817" s="30"/>
      <c r="AC817" s="30"/>
      <c r="AD817" s="30"/>
    </row>
    <row r="818" spans="18:30" x14ac:dyDescent="0.25">
      <c r="R818" s="30"/>
      <c r="S818" s="30"/>
      <c r="T818" s="30"/>
      <c r="U818" s="30"/>
      <c r="V818" s="30"/>
      <c r="W818" s="30"/>
      <c r="X818" s="30"/>
      <c r="Y818" s="30"/>
      <c r="Z818" s="30"/>
      <c r="AA818" s="30"/>
      <c r="AB818" s="30"/>
      <c r="AC818" s="30"/>
      <c r="AD818" s="30"/>
    </row>
    <row r="819" spans="18:30" x14ac:dyDescent="0.25">
      <c r="R819" s="30"/>
      <c r="S819" s="30"/>
      <c r="T819" s="30"/>
      <c r="U819" s="30"/>
      <c r="V819" s="30"/>
      <c r="W819" s="30"/>
      <c r="X819" s="30"/>
      <c r="Y819" s="30"/>
      <c r="Z819" s="30"/>
      <c r="AA819" s="30"/>
      <c r="AB819" s="30"/>
      <c r="AC819" s="30"/>
      <c r="AD819" s="30"/>
    </row>
    <row r="820" spans="18:30" x14ac:dyDescent="0.25">
      <c r="R820" s="30"/>
      <c r="S820" s="30"/>
      <c r="T820" s="30"/>
      <c r="U820" s="30"/>
      <c r="V820" s="30"/>
      <c r="W820" s="30"/>
      <c r="X820" s="30"/>
      <c r="Y820" s="30"/>
      <c r="Z820" s="30"/>
      <c r="AA820" s="30"/>
      <c r="AB820" s="30"/>
      <c r="AC820" s="30"/>
      <c r="AD820" s="30"/>
    </row>
    <row r="821" spans="18:30" x14ac:dyDescent="0.25">
      <c r="R821" s="30"/>
      <c r="S821" s="30"/>
      <c r="T821" s="30"/>
      <c r="U821" s="30"/>
      <c r="V821" s="30"/>
      <c r="W821" s="30"/>
      <c r="X821" s="30"/>
      <c r="Y821" s="30"/>
      <c r="Z821" s="30"/>
      <c r="AA821" s="30"/>
      <c r="AB821" s="30"/>
      <c r="AC821" s="30"/>
      <c r="AD821" s="30"/>
    </row>
    <row r="822" spans="18:30" x14ac:dyDescent="0.25">
      <c r="R822" s="30"/>
      <c r="S822" s="30"/>
      <c r="T822" s="30"/>
      <c r="U822" s="30"/>
      <c r="V822" s="30"/>
      <c r="W822" s="30"/>
      <c r="X822" s="30"/>
      <c r="Y822" s="30"/>
      <c r="Z822" s="30"/>
      <c r="AA822" s="30"/>
      <c r="AB822" s="30"/>
      <c r="AC822" s="30"/>
      <c r="AD822" s="30"/>
    </row>
    <row r="823" spans="18:30" x14ac:dyDescent="0.25">
      <c r="R823" s="30"/>
      <c r="S823" s="30"/>
      <c r="T823" s="30"/>
      <c r="U823" s="30"/>
      <c r="V823" s="30"/>
      <c r="W823" s="30"/>
      <c r="X823" s="30"/>
      <c r="Y823" s="30"/>
      <c r="Z823" s="30"/>
      <c r="AA823" s="30"/>
      <c r="AB823" s="30"/>
      <c r="AC823" s="30"/>
      <c r="AD823" s="30"/>
    </row>
    <row r="824" spans="18:30" x14ac:dyDescent="0.25">
      <c r="R824" s="30"/>
      <c r="S824" s="30"/>
      <c r="T824" s="30"/>
      <c r="U824" s="30"/>
      <c r="V824" s="30"/>
      <c r="W824" s="30"/>
      <c r="X824" s="30"/>
      <c r="Y824" s="30"/>
      <c r="Z824" s="30"/>
      <c r="AA824" s="30"/>
      <c r="AB824" s="30"/>
      <c r="AC824" s="30"/>
      <c r="AD824" s="30"/>
    </row>
    <row r="825" spans="18:30" x14ac:dyDescent="0.25">
      <c r="R825" s="30"/>
      <c r="S825" s="30"/>
      <c r="T825" s="30"/>
      <c r="U825" s="30"/>
      <c r="V825" s="30"/>
      <c r="W825" s="30"/>
      <c r="X825" s="30"/>
      <c r="Y825" s="30"/>
      <c r="Z825" s="30"/>
      <c r="AA825" s="30"/>
      <c r="AB825" s="30"/>
      <c r="AC825" s="30"/>
      <c r="AD825" s="30"/>
    </row>
    <row r="826" spans="18:30" x14ac:dyDescent="0.25">
      <c r="R826" s="30"/>
      <c r="S826" s="30"/>
      <c r="T826" s="30"/>
      <c r="U826" s="30"/>
      <c r="V826" s="30"/>
      <c r="W826" s="30"/>
      <c r="X826" s="30"/>
      <c r="Y826" s="30"/>
      <c r="Z826" s="30"/>
      <c r="AA826" s="30"/>
      <c r="AB826" s="30"/>
      <c r="AC826" s="30"/>
      <c r="AD826" s="30"/>
    </row>
    <row r="827" spans="18:30" x14ac:dyDescent="0.25">
      <c r="R827" s="30"/>
      <c r="S827" s="30"/>
      <c r="T827" s="30"/>
      <c r="U827" s="30"/>
      <c r="V827" s="30"/>
      <c r="W827" s="30"/>
      <c r="X827" s="30"/>
      <c r="Y827" s="30"/>
      <c r="Z827" s="30"/>
      <c r="AA827" s="30"/>
      <c r="AB827" s="30"/>
      <c r="AC827" s="30"/>
      <c r="AD827" s="30"/>
    </row>
    <row r="828" spans="18:30" x14ac:dyDescent="0.25">
      <c r="R828" s="30"/>
      <c r="S828" s="30"/>
      <c r="T828" s="30"/>
      <c r="U828" s="30"/>
      <c r="V828" s="30"/>
      <c r="W828" s="30"/>
      <c r="X828" s="30"/>
      <c r="Y828" s="30"/>
      <c r="Z828" s="30"/>
      <c r="AA828" s="30"/>
      <c r="AB828" s="30"/>
      <c r="AC828" s="30"/>
      <c r="AD828" s="30"/>
    </row>
    <row r="829" spans="18:30" x14ac:dyDescent="0.25">
      <c r="R829" s="30"/>
      <c r="S829" s="30"/>
      <c r="T829" s="30"/>
      <c r="U829" s="30"/>
      <c r="V829" s="30"/>
      <c r="W829" s="30"/>
      <c r="X829" s="30"/>
      <c r="Y829" s="30"/>
      <c r="Z829" s="30"/>
      <c r="AA829" s="30"/>
      <c r="AB829" s="30"/>
      <c r="AC829" s="30"/>
      <c r="AD829" s="30"/>
    </row>
    <row r="830" spans="18:30" x14ac:dyDescent="0.25">
      <c r="R830" s="30"/>
      <c r="S830" s="30"/>
      <c r="T830" s="30"/>
      <c r="U830" s="30"/>
      <c r="V830" s="30"/>
      <c r="W830" s="30"/>
      <c r="X830" s="30"/>
      <c r="Y830" s="30"/>
      <c r="Z830" s="30"/>
      <c r="AA830" s="30"/>
      <c r="AB830" s="30"/>
      <c r="AC830" s="30"/>
      <c r="AD830" s="30"/>
    </row>
    <row r="831" spans="18:30" x14ac:dyDescent="0.25">
      <c r="R831" s="30"/>
      <c r="S831" s="30"/>
      <c r="T831" s="30"/>
      <c r="U831" s="30"/>
      <c r="V831" s="30"/>
      <c r="W831" s="30"/>
      <c r="X831" s="30"/>
      <c r="Y831" s="30"/>
      <c r="Z831" s="30"/>
      <c r="AA831" s="30"/>
      <c r="AB831" s="30"/>
      <c r="AC831" s="30"/>
      <c r="AD831" s="30"/>
    </row>
    <row r="832" spans="18:30" x14ac:dyDescent="0.25">
      <c r="R832" s="30"/>
      <c r="S832" s="30"/>
      <c r="T832" s="30"/>
      <c r="U832" s="30"/>
      <c r="V832" s="30"/>
      <c r="W832" s="30"/>
      <c r="X832" s="30"/>
      <c r="Y832" s="30"/>
      <c r="Z832" s="30"/>
      <c r="AA832" s="30"/>
      <c r="AB832" s="30"/>
      <c r="AC832" s="30"/>
      <c r="AD832" s="30"/>
    </row>
    <row r="833" spans="18:30" x14ac:dyDescent="0.25">
      <c r="R833" s="30"/>
      <c r="S833" s="30"/>
      <c r="T833" s="30"/>
      <c r="U833" s="30"/>
      <c r="V833" s="30"/>
      <c r="W833" s="30"/>
      <c r="X833" s="30"/>
      <c r="Y833" s="30"/>
      <c r="Z833" s="30"/>
      <c r="AA833" s="30"/>
      <c r="AB833" s="30"/>
      <c r="AC833" s="30"/>
      <c r="AD833" s="30"/>
    </row>
    <row r="834" spans="18:30" x14ac:dyDescent="0.25">
      <c r="R834" s="30"/>
      <c r="S834" s="30"/>
      <c r="T834" s="30"/>
      <c r="U834" s="30"/>
      <c r="V834" s="30"/>
      <c r="W834" s="30"/>
      <c r="X834" s="30"/>
      <c r="Y834" s="30"/>
      <c r="Z834" s="30"/>
      <c r="AA834" s="30"/>
      <c r="AB834" s="30"/>
      <c r="AC834" s="30"/>
      <c r="AD834" s="30"/>
    </row>
    <row r="835" spans="18:30" x14ac:dyDescent="0.25">
      <c r="R835" s="30"/>
      <c r="S835" s="30"/>
      <c r="T835" s="30"/>
      <c r="U835" s="30"/>
      <c r="V835" s="30"/>
      <c r="W835" s="30"/>
      <c r="X835" s="30"/>
      <c r="Y835" s="30"/>
      <c r="Z835" s="30"/>
      <c r="AA835" s="30"/>
      <c r="AB835" s="30"/>
      <c r="AC835" s="30"/>
      <c r="AD835" s="30"/>
    </row>
    <row r="836" spans="18:30" x14ac:dyDescent="0.25">
      <c r="R836" s="30"/>
      <c r="S836" s="30"/>
      <c r="T836" s="30"/>
      <c r="U836" s="30"/>
      <c r="V836" s="30"/>
      <c r="W836" s="30"/>
      <c r="X836" s="30"/>
      <c r="Y836" s="30"/>
      <c r="Z836" s="30"/>
      <c r="AA836" s="30"/>
      <c r="AB836" s="30"/>
      <c r="AC836" s="30"/>
      <c r="AD836" s="30"/>
    </row>
    <row r="837" spans="18:30" x14ac:dyDescent="0.25">
      <c r="R837" s="30"/>
      <c r="S837" s="30"/>
      <c r="T837" s="30"/>
      <c r="U837" s="30"/>
      <c r="V837" s="30"/>
      <c r="W837" s="30"/>
      <c r="X837" s="30"/>
      <c r="Y837" s="30"/>
      <c r="Z837" s="30"/>
      <c r="AA837" s="30"/>
      <c r="AB837" s="30"/>
      <c r="AC837" s="30"/>
      <c r="AD837" s="30"/>
    </row>
    <row r="838" spans="18:30" x14ac:dyDescent="0.25">
      <c r="R838" s="30"/>
      <c r="S838" s="30"/>
      <c r="T838" s="30"/>
      <c r="U838" s="30"/>
      <c r="V838" s="30"/>
      <c r="W838" s="30"/>
      <c r="X838" s="30"/>
      <c r="Y838" s="30"/>
      <c r="Z838" s="30"/>
      <c r="AA838" s="30"/>
      <c r="AB838" s="30"/>
      <c r="AC838" s="30"/>
      <c r="AD838" s="30"/>
    </row>
    <row r="839" spans="18:30" x14ac:dyDescent="0.25">
      <c r="R839" s="30"/>
      <c r="S839" s="30"/>
      <c r="T839" s="30"/>
      <c r="U839" s="30"/>
      <c r="V839" s="30"/>
      <c r="W839" s="30"/>
      <c r="X839" s="30"/>
      <c r="Y839" s="30"/>
      <c r="Z839" s="30"/>
      <c r="AA839" s="30"/>
      <c r="AB839" s="30"/>
      <c r="AC839" s="30"/>
      <c r="AD839" s="30"/>
    </row>
    <row r="840" spans="18:30" x14ac:dyDescent="0.25">
      <c r="R840" s="30"/>
      <c r="S840" s="30"/>
      <c r="T840" s="30"/>
      <c r="U840" s="30"/>
      <c r="V840" s="30"/>
      <c r="W840" s="30"/>
      <c r="X840" s="30"/>
      <c r="Y840" s="30"/>
      <c r="Z840" s="30"/>
      <c r="AA840" s="30"/>
      <c r="AB840" s="30"/>
      <c r="AC840" s="30"/>
      <c r="AD840" s="30"/>
    </row>
    <row r="841" spans="18:30" x14ac:dyDescent="0.25">
      <c r="R841" s="30"/>
      <c r="S841" s="30"/>
      <c r="T841" s="30"/>
      <c r="U841" s="30"/>
      <c r="V841" s="30"/>
      <c r="W841" s="30"/>
      <c r="X841" s="30"/>
      <c r="Y841" s="30"/>
      <c r="Z841" s="30"/>
      <c r="AA841" s="30"/>
      <c r="AB841" s="30"/>
      <c r="AC841" s="30"/>
      <c r="AD841" s="30"/>
    </row>
    <row r="842" spans="18:30" x14ac:dyDescent="0.25">
      <c r="R842" s="30"/>
      <c r="S842" s="30"/>
      <c r="T842" s="30"/>
      <c r="U842" s="30"/>
      <c r="V842" s="30"/>
      <c r="W842" s="30"/>
      <c r="X842" s="30"/>
      <c r="Y842" s="30"/>
      <c r="Z842" s="30"/>
      <c r="AA842" s="30"/>
      <c r="AB842" s="30"/>
      <c r="AC842" s="30"/>
      <c r="AD842" s="30"/>
    </row>
    <row r="843" spans="18:30" x14ac:dyDescent="0.25">
      <c r="R843" s="30"/>
      <c r="S843" s="30"/>
      <c r="T843" s="30"/>
      <c r="U843" s="30"/>
      <c r="V843" s="30"/>
      <c r="W843" s="30"/>
      <c r="X843" s="30"/>
      <c r="Y843" s="30"/>
      <c r="Z843" s="30"/>
      <c r="AA843" s="30"/>
      <c r="AB843" s="30"/>
      <c r="AC843" s="30"/>
      <c r="AD843" s="30"/>
    </row>
    <row r="844" spans="18:30" x14ac:dyDescent="0.25">
      <c r="R844" s="30"/>
      <c r="S844" s="30"/>
      <c r="T844" s="30"/>
      <c r="U844" s="30"/>
      <c r="V844" s="30"/>
      <c r="W844" s="30"/>
      <c r="X844" s="30"/>
      <c r="Y844" s="30"/>
      <c r="Z844" s="30"/>
      <c r="AA844" s="30"/>
      <c r="AB844" s="30"/>
      <c r="AC844" s="30"/>
      <c r="AD844" s="30"/>
    </row>
    <row r="845" spans="18:30" x14ac:dyDescent="0.25">
      <c r="R845" s="30"/>
      <c r="S845" s="30"/>
      <c r="T845" s="30"/>
      <c r="U845" s="30"/>
      <c r="V845" s="30"/>
      <c r="W845" s="30"/>
      <c r="X845" s="30"/>
      <c r="Y845" s="30"/>
      <c r="Z845" s="30"/>
      <c r="AA845" s="30"/>
      <c r="AB845" s="30"/>
      <c r="AC845" s="30"/>
      <c r="AD845" s="30"/>
    </row>
    <row r="846" spans="18:30" x14ac:dyDescent="0.25">
      <c r="R846" s="30"/>
      <c r="S846" s="30"/>
      <c r="T846" s="30"/>
      <c r="U846" s="30"/>
      <c r="V846" s="30"/>
      <c r="W846" s="30"/>
      <c r="X846" s="30"/>
      <c r="Y846" s="30"/>
      <c r="Z846" s="30"/>
      <c r="AA846" s="30"/>
      <c r="AB846" s="30"/>
      <c r="AC846" s="30"/>
      <c r="AD846" s="30"/>
    </row>
    <row r="847" spans="18:30" x14ac:dyDescent="0.25">
      <c r="R847" s="30"/>
      <c r="S847" s="30"/>
      <c r="T847" s="30"/>
      <c r="U847" s="30"/>
      <c r="V847" s="30"/>
      <c r="W847" s="30"/>
      <c r="X847" s="30"/>
      <c r="Y847" s="30"/>
      <c r="Z847" s="30"/>
      <c r="AA847" s="30"/>
      <c r="AB847" s="30"/>
      <c r="AC847" s="30"/>
      <c r="AD847" s="30"/>
    </row>
    <row r="848" spans="18:30" x14ac:dyDescent="0.25">
      <c r="R848" s="30"/>
      <c r="S848" s="30"/>
      <c r="T848" s="30"/>
      <c r="U848" s="30"/>
      <c r="V848" s="30"/>
      <c r="W848" s="30"/>
      <c r="X848" s="30"/>
      <c r="Y848" s="30"/>
      <c r="Z848" s="30"/>
      <c r="AA848" s="30"/>
      <c r="AB848" s="30"/>
      <c r="AC848" s="30"/>
      <c r="AD848" s="30"/>
    </row>
    <row r="849" spans="18:30" x14ac:dyDescent="0.25">
      <c r="R849" s="30"/>
      <c r="S849" s="30"/>
      <c r="T849" s="30"/>
      <c r="U849" s="30"/>
      <c r="V849" s="30"/>
      <c r="W849" s="30"/>
      <c r="X849" s="30"/>
      <c r="Y849" s="30"/>
      <c r="Z849" s="30"/>
      <c r="AA849" s="30"/>
      <c r="AB849" s="30"/>
      <c r="AC849" s="30"/>
      <c r="AD849" s="30"/>
    </row>
    <row r="850" spans="18:30" x14ac:dyDescent="0.25">
      <c r="R850" s="30"/>
      <c r="S850" s="30"/>
      <c r="T850" s="30"/>
      <c r="U850" s="30"/>
      <c r="V850" s="30"/>
      <c r="W850" s="30"/>
      <c r="X850" s="30"/>
      <c r="Y850" s="30"/>
      <c r="Z850" s="30"/>
      <c r="AA850" s="30"/>
      <c r="AB850" s="30"/>
      <c r="AC850" s="30"/>
      <c r="AD850" s="30"/>
    </row>
    <row r="851" spans="18:30" x14ac:dyDescent="0.25">
      <c r="R851" s="30"/>
      <c r="S851" s="30"/>
      <c r="T851" s="30"/>
      <c r="U851" s="30"/>
      <c r="V851" s="30"/>
      <c r="W851" s="30"/>
      <c r="X851" s="30"/>
      <c r="Y851" s="30"/>
      <c r="Z851" s="30"/>
      <c r="AA851" s="30"/>
      <c r="AB851" s="30"/>
      <c r="AC851" s="30"/>
      <c r="AD851" s="30"/>
    </row>
    <row r="852" spans="18:30" x14ac:dyDescent="0.25">
      <c r="R852" s="30"/>
      <c r="S852" s="30"/>
      <c r="T852" s="30"/>
      <c r="U852" s="30"/>
      <c r="V852" s="30"/>
      <c r="W852" s="30"/>
      <c r="X852" s="30"/>
      <c r="Y852" s="30"/>
      <c r="Z852" s="30"/>
      <c r="AA852" s="30"/>
      <c r="AB852" s="30"/>
      <c r="AC852" s="30"/>
      <c r="AD852" s="30"/>
    </row>
    <row r="853" spans="18:30" x14ac:dyDescent="0.25">
      <c r="R853" s="30"/>
      <c r="S853" s="30"/>
      <c r="T853" s="30"/>
      <c r="U853" s="30"/>
      <c r="V853" s="30"/>
      <c r="W853" s="30"/>
      <c r="X853" s="30"/>
      <c r="Y853" s="30"/>
      <c r="Z853" s="30"/>
      <c r="AA853" s="30"/>
      <c r="AB853" s="30"/>
      <c r="AC853" s="30"/>
      <c r="AD853" s="30"/>
    </row>
    <row r="854" spans="18:30" x14ac:dyDescent="0.25">
      <c r="R854" s="30"/>
      <c r="S854" s="30"/>
      <c r="T854" s="30"/>
      <c r="U854" s="30"/>
      <c r="V854" s="30"/>
      <c r="W854" s="30"/>
      <c r="X854" s="30"/>
      <c r="Y854" s="30"/>
      <c r="Z854" s="30"/>
      <c r="AA854" s="30"/>
      <c r="AB854" s="30"/>
      <c r="AC854" s="30"/>
      <c r="AD854" s="30"/>
    </row>
    <row r="855" spans="18:30" x14ac:dyDescent="0.25">
      <c r="R855" s="30"/>
      <c r="S855" s="30"/>
      <c r="T855" s="30"/>
      <c r="U855" s="30"/>
      <c r="V855" s="30"/>
      <c r="W855" s="30"/>
      <c r="X855" s="30"/>
      <c r="Y855" s="30"/>
      <c r="Z855" s="30"/>
      <c r="AA855" s="30"/>
      <c r="AB855" s="30"/>
      <c r="AC855" s="30"/>
      <c r="AD855" s="30"/>
    </row>
    <row r="856" spans="18:30" x14ac:dyDescent="0.25">
      <c r="R856" s="30"/>
      <c r="S856" s="30"/>
      <c r="T856" s="30"/>
      <c r="U856" s="30"/>
      <c r="V856" s="30"/>
      <c r="W856" s="30"/>
      <c r="X856" s="30"/>
      <c r="Y856" s="30"/>
      <c r="Z856" s="30"/>
      <c r="AA856" s="30"/>
      <c r="AB856" s="30"/>
      <c r="AC856" s="30"/>
      <c r="AD856" s="30"/>
    </row>
    <row r="857" spans="18:30" x14ac:dyDescent="0.25">
      <c r="R857" s="30"/>
      <c r="S857" s="30"/>
      <c r="T857" s="30"/>
      <c r="U857" s="30"/>
      <c r="V857" s="30"/>
      <c r="W857" s="30"/>
      <c r="X857" s="30"/>
      <c r="Y857" s="30"/>
      <c r="Z857" s="30"/>
      <c r="AA857" s="30"/>
      <c r="AB857" s="30"/>
      <c r="AC857" s="30"/>
      <c r="AD857" s="30"/>
    </row>
    <row r="858" spans="18:30" x14ac:dyDescent="0.25">
      <c r="R858" s="30"/>
      <c r="S858" s="30"/>
      <c r="T858" s="30"/>
      <c r="U858" s="30"/>
      <c r="V858" s="30"/>
      <c r="W858" s="30"/>
      <c r="X858" s="30"/>
      <c r="Y858" s="30"/>
      <c r="Z858" s="30"/>
      <c r="AA858" s="30"/>
      <c r="AB858" s="30"/>
      <c r="AC858" s="30"/>
      <c r="AD858" s="30"/>
    </row>
    <row r="859" spans="18:30" x14ac:dyDescent="0.25">
      <c r="R859" s="30"/>
      <c r="S859" s="30"/>
      <c r="T859" s="30"/>
      <c r="U859" s="30"/>
      <c r="V859" s="30"/>
      <c r="W859" s="30"/>
      <c r="X859" s="30"/>
      <c r="Y859" s="30"/>
      <c r="Z859" s="30"/>
      <c r="AA859" s="30"/>
      <c r="AB859" s="30"/>
      <c r="AC859" s="30"/>
      <c r="AD859" s="30"/>
    </row>
    <row r="860" spans="18:30" x14ac:dyDescent="0.25">
      <c r="R860" s="30"/>
      <c r="S860" s="30"/>
      <c r="T860" s="30"/>
      <c r="U860" s="30"/>
      <c r="V860" s="30"/>
      <c r="W860" s="30"/>
      <c r="X860" s="30"/>
      <c r="Y860" s="30"/>
      <c r="Z860" s="30"/>
      <c r="AA860" s="30"/>
      <c r="AB860" s="30"/>
      <c r="AC860" s="30"/>
      <c r="AD860" s="30"/>
    </row>
    <row r="861" spans="18:30" x14ac:dyDescent="0.25">
      <c r="R861" s="30"/>
      <c r="S861" s="30"/>
      <c r="T861" s="30"/>
      <c r="U861" s="30"/>
      <c r="V861" s="30"/>
      <c r="W861" s="30"/>
      <c r="X861" s="30"/>
      <c r="Y861" s="30"/>
      <c r="Z861" s="30"/>
      <c r="AA861" s="30"/>
      <c r="AB861" s="30"/>
      <c r="AC861" s="30"/>
      <c r="AD861" s="30"/>
    </row>
    <row r="862" spans="18:30" x14ac:dyDescent="0.25">
      <c r="R862" s="30"/>
      <c r="S862" s="30"/>
      <c r="T862" s="30"/>
      <c r="U862" s="30"/>
      <c r="V862" s="30"/>
      <c r="W862" s="30"/>
      <c r="X862" s="30"/>
      <c r="Y862" s="30"/>
      <c r="Z862" s="30"/>
      <c r="AA862" s="30"/>
      <c r="AB862" s="30"/>
      <c r="AC862" s="30"/>
      <c r="AD862" s="30"/>
    </row>
    <row r="863" spans="18:30" x14ac:dyDescent="0.25">
      <c r="R863" s="30"/>
      <c r="S863" s="30"/>
      <c r="T863" s="30"/>
      <c r="U863" s="30"/>
      <c r="V863" s="30"/>
      <c r="W863" s="30"/>
      <c r="X863" s="30"/>
      <c r="Y863" s="30"/>
      <c r="Z863" s="30"/>
      <c r="AA863" s="30"/>
      <c r="AB863" s="30"/>
      <c r="AC863" s="30"/>
      <c r="AD863" s="30"/>
    </row>
    <row r="864" spans="18:30" x14ac:dyDescent="0.25">
      <c r="R864" s="30"/>
      <c r="S864" s="30"/>
      <c r="T864" s="30"/>
      <c r="U864" s="30"/>
      <c r="V864" s="30"/>
      <c r="W864" s="30"/>
      <c r="X864" s="30"/>
      <c r="Y864" s="30"/>
      <c r="Z864" s="30"/>
      <c r="AA864" s="30"/>
      <c r="AB864" s="30"/>
      <c r="AC864" s="30"/>
      <c r="AD864" s="30"/>
    </row>
    <row r="865" spans="18:30" x14ac:dyDescent="0.25">
      <c r="R865" s="30"/>
      <c r="S865" s="30"/>
      <c r="T865" s="30"/>
      <c r="U865" s="30"/>
      <c r="V865" s="30"/>
      <c r="W865" s="30"/>
      <c r="X865" s="30"/>
      <c r="Y865" s="30"/>
      <c r="Z865" s="30"/>
      <c r="AA865" s="30"/>
      <c r="AB865" s="30"/>
      <c r="AC865" s="30"/>
      <c r="AD865" s="30"/>
    </row>
    <row r="866" spans="18:30" x14ac:dyDescent="0.25">
      <c r="R866" s="30"/>
      <c r="S866" s="30"/>
      <c r="T866" s="30"/>
      <c r="U866" s="30"/>
      <c r="V866" s="30"/>
      <c r="W866" s="30"/>
      <c r="X866" s="30"/>
      <c r="Y866" s="30"/>
      <c r="Z866" s="30"/>
      <c r="AA866" s="30"/>
      <c r="AB866" s="30"/>
      <c r="AC866" s="30"/>
      <c r="AD866" s="30"/>
    </row>
    <row r="867" spans="18:30" x14ac:dyDescent="0.25">
      <c r="R867" s="30"/>
      <c r="S867" s="30"/>
      <c r="T867" s="30"/>
      <c r="U867" s="30"/>
      <c r="V867" s="30"/>
      <c r="W867" s="30"/>
      <c r="X867" s="30"/>
      <c r="Y867" s="30"/>
      <c r="Z867" s="30"/>
      <c r="AA867" s="30"/>
      <c r="AB867" s="30"/>
      <c r="AC867" s="30"/>
      <c r="AD867" s="30"/>
    </row>
    <row r="868" spans="18:30" x14ac:dyDescent="0.25">
      <c r="R868" s="30"/>
      <c r="S868" s="30"/>
      <c r="T868" s="30"/>
      <c r="U868" s="30"/>
      <c r="V868" s="30"/>
      <c r="W868" s="30"/>
      <c r="X868" s="30"/>
      <c r="Y868" s="30"/>
      <c r="Z868" s="30"/>
      <c r="AA868" s="30"/>
      <c r="AB868" s="30"/>
      <c r="AC868" s="30"/>
      <c r="AD868" s="30"/>
    </row>
    <row r="869" spans="18:30" x14ac:dyDescent="0.25">
      <c r="R869" s="30"/>
      <c r="S869" s="30"/>
      <c r="T869" s="30"/>
      <c r="U869" s="30"/>
      <c r="V869" s="30"/>
      <c r="W869" s="30"/>
      <c r="X869" s="30"/>
      <c r="Y869" s="30"/>
      <c r="Z869" s="30"/>
      <c r="AA869" s="30"/>
      <c r="AB869" s="30"/>
      <c r="AC869" s="30"/>
      <c r="AD869" s="30"/>
    </row>
    <row r="870" spans="18:30" x14ac:dyDescent="0.25">
      <c r="R870" s="30"/>
      <c r="S870" s="30"/>
      <c r="T870" s="30"/>
      <c r="U870" s="30"/>
      <c r="V870" s="30"/>
      <c r="W870" s="30"/>
      <c r="X870" s="30"/>
      <c r="Y870" s="30"/>
      <c r="Z870" s="30"/>
      <c r="AA870" s="30"/>
      <c r="AB870" s="30"/>
      <c r="AC870" s="30"/>
      <c r="AD870" s="30"/>
    </row>
    <row r="871" spans="18:30" x14ac:dyDescent="0.25">
      <c r="R871" s="30"/>
      <c r="S871" s="30"/>
      <c r="T871" s="30"/>
      <c r="U871" s="30"/>
      <c r="V871" s="30"/>
      <c r="W871" s="30"/>
      <c r="X871" s="30"/>
      <c r="Y871" s="30"/>
      <c r="Z871" s="30"/>
      <c r="AA871" s="30"/>
      <c r="AB871" s="30"/>
      <c r="AC871" s="30"/>
      <c r="AD871" s="30"/>
    </row>
    <row r="872" spans="18:30" x14ac:dyDescent="0.25">
      <c r="R872" s="30"/>
      <c r="S872" s="30"/>
      <c r="T872" s="30"/>
      <c r="U872" s="30"/>
      <c r="V872" s="30"/>
      <c r="W872" s="30"/>
      <c r="X872" s="30"/>
      <c r="Y872" s="30"/>
      <c r="Z872" s="30"/>
      <c r="AA872" s="30"/>
      <c r="AB872" s="30"/>
      <c r="AC872" s="30"/>
      <c r="AD872" s="30"/>
    </row>
    <row r="873" spans="18:30" x14ac:dyDescent="0.25">
      <c r="R873" s="30"/>
      <c r="S873" s="30"/>
      <c r="T873" s="30"/>
      <c r="U873" s="30"/>
      <c r="V873" s="30"/>
      <c r="W873" s="30"/>
      <c r="X873" s="30"/>
      <c r="Y873" s="30"/>
      <c r="Z873" s="30"/>
      <c r="AA873" s="30"/>
      <c r="AB873" s="30"/>
      <c r="AC873" s="30"/>
      <c r="AD873" s="30"/>
    </row>
    <row r="874" spans="18:30" x14ac:dyDescent="0.25">
      <c r="R874" s="30"/>
      <c r="S874" s="30"/>
      <c r="T874" s="30"/>
      <c r="U874" s="30"/>
      <c r="V874" s="30"/>
      <c r="W874" s="30"/>
      <c r="X874" s="30"/>
      <c r="Y874" s="30"/>
      <c r="Z874" s="30"/>
      <c r="AA874" s="30"/>
      <c r="AB874" s="30"/>
      <c r="AC874" s="30"/>
      <c r="AD874" s="30"/>
    </row>
    <row r="875" spans="18:30" x14ac:dyDescent="0.25">
      <c r="R875" s="30"/>
      <c r="S875" s="30"/>
      <c r="T875" s="30"/>
      <c r="U875" s="30"/>
      <c r="V875" s="30"/>
      <c r="W875" s="30"/>
      <c r="X875" s="30"/>
      <c r="Y875" s="30"/>
      <c r="Z875" s="30"/>
      <c r="AA875" s="30"/>
      <c r="AB875" s="30"/>
      <c r="AC875" s="30"/>
      <c r="AD875" s="30"/>
    </row>
    <row r="876" spans="18:30" x14ac:dyDescent="0.25">
      <c r="R876" s="30"/>
      <c r="S876" s="30"/>
      <c r="T876" s="30"/>
      <c r="U876" s="30"/>
      <c r="V876" s="30"/>
      <c r="W876" s="30"/>
      <c r="X876" s="30"/>
      <c r="Y876" s="30"/>
      <c r="Z876" s="30"/>
      <c r="AA876" s="30"/>
      <c r="AB876" s="30"/>
      <c r="AC876" s="30"/>
      <c r="AD876" s="30"/>
    </row>
    <row r="877" spans="18:30" x14ac:dyDescent="0.25">
      <c r="R877" s="30"/>
      <c r="S877" s="30"/>
      <c r="T877" s="30"/>
      <c r="U877" s="30"/>
      <c r="V877" s="30"/>
      <c r="W877" s="30"/>
      <c r="X877" s="30"/>
      <c r="Y877" s="30"/>
      <c r="Z877" s="30"/>
      <c r="AA877" s="30"/>
      <c r="AB877" s="30"/>
      <c r="AC877" s="30"/>
      <c r="AD877" s="30"/>
    </row>
    <row r="878" spans="18:30" x14ac:dyDescent="0.25">
      <c r="R878" s="30"/>
      <c r="S878" s="30"/>
      <c r="T878" s="30"/>
      <c r="U878" s="30"/>
      <c r="V878" s="30"/>
      <c r="W878" s="30"/>
      <c r="X878" s="30"/>
      <c r="Y878" s="30"/>
      <c r="Z878" s="30"/>
      <c r="AA878" s="30"/>
      <c r="AB878" s="30"/>
      <c r="AC878" s="30"/>
      <c r="AD878" s="30"/>
    </row>
    <row r="879" spans="18:30" x14ac:dyDescent="0.25">
      <c r="R879" s="30"/>
      <c r="S879" s="30"/>
      <c r="T879" s="30"/>
      <c r="U879" s="30"/>
      <c r="V879" s="30"/>
      <c r="W879" s="30"/>
      <c r="X879" s="30"/>
      <c r="Y879" s="30"/>
      <c r="Z879" s="30"/>
      <c r="AA879" s="30"/>
      <c r="AB879" s="30"/>
      <c r="AC879" s="30"/>
      <c r="AD879" s="30"/>
    </row>
    <row r="880" spans="18:30" x14ac:dyDescent="0.25">
      <c r="R880" s="30"/>
      <c r="S880" s="30"/>
      <c r="T880" s="30"/>
      <c r="U880" s="30"/>
      <c r="V880" s="30"/>
      <c r="W880" s="30"/>
      <c r="X880" s="30"/>
      <c r="Y880" s="30"/>
      <c r="Z880" s="30"/>
      <c r="AA880" s="30"/>
      <c r="AB880" s="30"/>
      <c r="AC880" s="30"/>
      <c r="AD880" s="30"/>
    </row>
    <row r="881" spans="18:30" x14ac:dyDescent="0.25">
      <c r="R881" s="30"/>
      <c r="S881" s="30"/>
      <c r="T881" s="30"/>
      <c r="U881" s="30"/>
      <c r="V881" s="30"/>
      <c r="W881" s="30"/>
      <c r="X881" s="30"/>
      <c r="Y881" s="30"/>
      <c r="Z881" s="30"/>
      <c r="AA881" s="30"/>
      <c r="AB881" s="30"/>
      <c r="AC881" s="30"/>
      <c r="AD881" s="30"/>
    </row>
    <row r="882" spans="18:30" x14ac:dyDescent="0.25">
      <c r="R882" s="30"/>
      <c r="S882" s="30"/>
      <c r="T882" s="30"/>
      <c r="U882" s="30"/>
      <c r="V882" s="30"/>
      <c r="W882" s="30"/>
      <c r="X882" s="30"/>
      <c r="Y882" s="30"/>
      <c r="Z882" s="30"/>
      <c r="AA882" s="30"/>
      <c r="AB882" s="30"/>
      <c r="AC882" s="30"/>
      <c r="AD882" s="30"/>
    </row>
    <row r="883" spans="18:30" x14ac:dyDescent="0.25">
      <c r="R883" s="30"/>
      <c r="S883" s="30"/>
      <c r="T883" s="30"/>
      <c r="U883" s="30"/>
      <c r="V883" s="30"/>
      <c r="W883" s="30"/>
      <c r="X883" s="30"/>
      <c r="Y883" s="30"/>
      <c r="Z883" s="30"/>
      <c r="AA883" s="30"/>
      <c r="AB883" s="30"/>
      <c r="AC883" s="30"/>
      <c r="AD883" s="30"/>
    </row>
    <row r="884" spans="18:30" x14ac:dyDescent="0.25">
      <c r="R884" s="30"/>
      <c r="S884" s="30"/>
      <c r="T884" s="30"/>
      <c r="U884" s="30"/>
      <c r="V884" s="30"/>
      <c r="W884" s="30"/>
      <c r="X884" s="30"/>
      <c r="Y884" s="30"/>
      <c r="Z884" s="30"/>
      <c r="AA884" s="30"/>
      <c r="AB884" s="30"/>
      <c r="AC884" s="30"/>
      <c r="AD884" s="30"/>
    </row>
    <row r="885" spans="18:30" x14ac:dyDescent="0.25">
      <c r="R885" s="30"/>
      <c r="S885" s="30"/>
      <c r="T885" s="30"/>
      <c r="U885" s="30"/>
      <c r="V885" s="30"/>
      <c r="W885" s="30"/>
      <c r="X885" s="30"/>
      <c r="Y885" s="30"/>
      <c r="Z885" s="30"/>
      <c r="AA885" s="30"/>
      <c r="AB885" s="30"/>
      <c r="AC885" s="30"/>
      <c r="AD885" s="30"/>
    </row>
    <row r="886" spans="18:30" x14ac:dyDescent="0.25">
      <c r="R886" s="30"/>
      <c r="S886" s="30"/>
      <c r="T886" s="30"/>
      <c r="U886" s="30"/>
      <c r="V886" s="30"/>
      <c r="W886" s="30"/>
      <c r="X886" s="30"/>
      <c r="Y886" s="30"/>
      <c r="Z886" s="30"/>
      <c r="AA886" s="30"/>
      <c r="AB886" s="30"/>
      <c r="AC886" s="30"/>
      <c r="AD886" s="30"/>
    </row>
    <row r="887" spans="18:30" x14ac:dyDescent="0.25">
      <c r="R887" s="30"/>
      <c r="S887" s="30"/>
      <c r="T887" s="30"/>
      <c r="U887" s="30"/>
      <c r="V887" s="30"/>
      <c r="W887" s="30"/>
      <c r="X887" s="30"/>
      <c r="Y887" s="30"/>
      <c r="Z887" s="30"/>
      <c r="AA887" s="30"/>
      <c r="AB887" s="30"/>
      <c r="AC887" s="30"/>
      <c r="AD887" s="30"/>
    </row>
    <row r="888" spans="18:30" x14ac:dyDescent="0.25">
      <c r="R888" s="30"/>
      <c r="S888" s="30"/>
      <c r="T888" s="30"/>
      <c r="U888" s="30"/>
      <c r="V888" s="30"/>
      <c r="W888" s="30"/>
      <c r="X888" s="30"/>
      <c r="Y888" s="30"/>
      <c r="Z888" s="30"/>
      <c r="AA888" s="30"/>
      <c r="AB888" s="30"/>
      <c r="AC888" s="30"/>
      <c r="AD888" s="30"/>
    </row>
    <row r="889" spans="18:30" x14ac:dyDescent="0.25">
      <c r="R889" s="30"/>
      <c r="S889" s="30"/>
      <c r="T889" s="30"/>
      <c r="U889" s="30"/>
      <c r="V889" s="30"/>
      <c r="W889" s="30"/>
      <c r="X889" s="30"/>
      <c r="Y889" s="30"/>
      <c r="Z889" s="30"/>
      <c r="AA889" s="30"/>
      <c r="AB889" s="30"/>
      <c r="AC889" s="30"/>
      <c r="AD889" s="30"/>
    </row>
    <row r="890" spans="18:30" x14ac:dyDescent="0.25">
      <c r="R890" s="30"/>
      <c r="S890" s="30"/>
      <c r="T890" s="30"/>
      <c r="U890" s="30"/>
      <c r="V890" s="30"/>
      <c r="W890" s="30"/>
      <c r="X890" s="30"/>
      <c r="Y890" s="30"/>
      <c r="Z890" s="30"/>
      <c r="AA890" s="30"/>
      <c r="AB890" s="30"/>
      <c r="AC890" s="30"/>
      <c r="AD890" s="30"/>
    </row>
    <row r="891" spans="18:30" x14ac:dyDescent="0.25">
      <c r="R891" s="30"/>
      <c r="S891" s="30"/>
      <c r="T891" s="30"/>
      <c r="U891" s="30"/>
      <c r="V891" s="30"/>
      <c r="W891" s="30"/>
      <c r="X891" s="30"/>
      <c r="Y891" s="30"/>
      <c r="Z891" s="30"/>
      <c r="AA891" s="30"/>
      <c r="AB891" s="30"/>
      <c r="AC891" s="30"/>
      <c r="AD891" s="30"/>
    </row>
    <row r="892" spans="18:30" x14ac:dyDescent="0.25">
      <c r="R892" s="30"/>
      <c r="S892" s="30"/>
      <c r="T892" s="30"/>
      <c r="U892" s="30"/>
      <c r="V892" s="30"/>
      <c r="W892" s="30"/>
      <c r="X892" s="30"/>
      <c r="Y892" s="30"/>
      <c r="Z892" s="30"/>
      <c r="AA892" s="30"/>
      <c r="AB892" s="30"/>
      <c r="AC892" s="30"/>
      <c r="AD892" s="30"/>
    </row>
    <row r="893" spans="18:30" x14ac:dyDescent="0.25">
      <c r="R893" s="30"/>
      <c r="S893" s="30"/>
      <c r="T893" s="30"/>
      <c r="U893" s="30"/>
      <c r="V893" s="30"/>
      <c r="W893" s="30"/>
      <c r="X893" s="30"/>
      <c r="Y893" s="30"/>
      <c r="Z893" s="30"/>
      <c r="AA893" s="30"/>
      <c r="AB893" s="30"/>
      <c r="AC893" s="30"/>
      <c r="AD893" s="30"/>
    </row>
    <row r="894" spans="18:30" x14ac:dyDescent="0.25">
      <c r="R894" s="30"/>
      <c r="S894" s="30"/>
      <c r="T894" s="30"/>
      <c r="U894" s="30"/>
      <c r="V894" s="30"/>
      <c r="W894" s="30"/>
      <c r="X894" s="30"/>
      <c r="Y894" s="30"/>
      <c r="Z894" s="30"/>
      <c r="AA894" s="30"/>
      <c r="AB894" s="30"/>
      <c r="AC894" s="30"/>
      <c r="AD894" s="30"/>
    </row>
    <row r="895" spans="18:30" x14ac:dyDescent="0.25">
      <c r="R895" s="30"/>
      <c r="S895" s="30"/>
      <c r="T895" s="30"/>
      <c r="U895" s="30"/>
      <c r="V895" s="30"/>
      <c r="W895" s="30"/>
      <c r="X895" s="30"/>
      <c r="Y895" s="30"/>
      <c r="Z895" s="30"/>
      <c r="AA895" s="30"/>
      <c r="AB895" s="30"/>
      <c r="AC895" s="30"/>
      <c r="AD895" s="30"/>
    </row>
    <row r="896" spans="18:30" x14ac:dyDescent="0.25">
      <c r="R896" s="30"/>
      <c r="S896" s="30"/>
      <c r="T896" s="30"/>
      <c r="U896" s="30"/>
      <c r="V896" s="30"/>
      <c r="W896" s="30"/>
      <c r="X896" s="30"/>
      <c r="Y896" s="30"/>
      <c r="Z896" s="30"/>
      <c r="AA896" s="30"/>
      <c r="AB896" s="30"/>
      <c r="AC896" s="30"/>
      <c r="AD896" s="30"/>
    </row>
    <row r="897" spans="18:30" x14ac:dyDescent="0.25">
      <c r="R897" s="30"/>
      <c r="S897" s="30"/>
      <c r="T897" s="30"/>
      <c r="U897" s="30"/>
      <c r="V897" s="30"/>
      <c r="W897" s="30"/>
      <c r="X897" s="30"/>
      <c r="Y897" s="30"/>
      <c r="Z897" s="30"/>
      <c r="AA897" s="30"/>
      <c r="AB897" s="30"/>
      <c r="AC897" s="30"/>
      <c r="AD897" s="30"/>
    </row>
    <row r="898" spans="18:30" x14ac:dyDescent="0.25">
      <c r="R898" s="30"/>
      <c r="S898" s="30"/>
      <c r="T898" s="30"/>
      <c r="U898" s="30"/>
      <c r="V898" s="30"/>
      <c r="W898" s="30"/>
      <c r="X898" s="30"/>
      <c r="Y898" s="30"/>
      <c r="Z898" s="30"/>
      <c r="AA898" s="30"/>
      <c r="AB898" s="30"/>
      <c r="AC898" s="30"/>
      <c r="AD898" s="30"/>
    </row>
    <row r="899" spans="18:30" x14ac:dyDescent="0.25">
      <c r="R899" s="30"/>
      <c r="S899" s="30"/>
      <c r="T899" s="30"/>
      <c r="U899" s="30"/>
      <c r="V899" s="30"/>
      <c r="W899" s="30"/>
      <c r="X899" s="30"/>
      <c r="Y899" s="30"/>
      <c r="Z899" s="30"/>
      <c r="AA899" s="30"/>
      <c r="AB899" s="30"/>
      <c r="AC899" s="30"/>
      <c r="AD899" s="30"/>
    </row>
    <row r="900" spans="18:30" x14ac:dyDescent="0.25">
      <c r="R900" s="30"/>
      <c r="S900" s="30"/>
      <c r="T900" s="30"/>
      <c r="U900" s="30"/>
      <c r="V900" s="30"/>
      <c r="W900" s="30"/>
      <c r="X900" s="30"/>
      <c r="Y900" s="30"/>
      <c r="Z900" s="30"/>
      <c r="AA900" s="30"/>
      <c r="AB900" s="30"/>
      <c r="AC900" s="30"/>
      <c r="AD900" s="30"/>
    </row>
    <row r="901" spans="18:30" x14ac:dyDescent="0.25">
      <c r="R901" s="30"/>
      <c r="S901" s="30"/>
      <c r="T901" s="30"/>
      <c r="U901" s="30"/>
      <c r="V901" s="30"/>
      <c r="W901" s="30"/>
      <c r="X901" s="30"/>
      <c r="Y901" s="30"/>
      <c r="Z901" s="30"/>
      <c r="AA901" s="30"/>
      <c r="AB901" s="30"/>
      <c r="AC901" s="30"/>
      <c r="AD901" s="30"/>
    </row>
    <row r="902" spans="18:30" x14ac:dyDescent="0.25">
      <c r="R902" s="30"/>
      <c r="S902" s="30"/>
      <c r="T902" s="30"/>
      <c r="U902" s="30"/>
      <c r="V902" s="30"/>
      <c r="W902" s="30"/>
      <c r="X902" s="30"/>
      <c r="Y902" s="30"/>
      <c r="Z902" s="30"/>
      <c r="AA902" s="30"/>
      <c r="AB902" s="30"/>
      <c r="AC902" s="30"/>
      <c r="AD902" s="30"/>
    </row>
    <row r="903" spans="18:30" x14ac:dyDescent="0.25">
      <c r="R903" s="30"/>
      <c r="S903" s="30"/>
      <c r="T903" s="30"/>
      <c r="U903" s="30"/>
      <c r="V903" s="30"/>
      <c r="W903" s="30"/>
      <c r="X903" s="30"/>
      <c r="Y903" s="30"/>
      <c r="Z903" s="30"/>
      <c r="AA903" s="30"/>
      <c r="AB903" s="30"/>
      <c r="AC903" s="30"/>
      <c r="AD903" s="30"/>
    </row>
    <row r="904" spans="18:30" x14ac:dyDescent="0.25">
      <c r="R904" s="30"/>
      <c r="S904" s="30"/>
      <c r="T904" s="30"/>
      <c r="U904" s="30"/>
      <c r="V904" s="30"/>
      <c r="W904" s="30"/>
      <c r="X904" s="30"/>
      <c r="Y904" s="30"/>
      <c r="Z904" s="30"/>
      <c r="AA904" s="30"/>
      <c r="AB904" s="30"/>
      <c r="AC904" s="30"/>
      <c r="AD904" s="30"/>
    </row>
    <row r="905" spans="18:30" x14ac:dyDescent="0.25">
      <c r="R905" s="30"/>
      <c r="S905" s="30"/>
      <c r="T905" s="30"/>
      <c r="U905" s="30"/>
      <c r="V905" s="30"/>
      <c r="W905" s="30"/>
      <c r="X905" s="30"/>
      <c r="Y905" s="30"/>
      <c r="Z905" s="30"/>
      <c r="AA905" s="30"/>
      <c r="AB905" s="30"/>
      <c r="AC905" s="30"/>
      <c r="AD905" s="30"/>
    </row>
    <row r="906" spans="18:30" x14ac:dyDescent="0.25">
      <c r="R906" s="30"/>
      <c r="S906" s="30"/>
      <c r="T906" s="30"/>
      <c r="U906" s="30"/>
      <c r="V906" s="30"/>
      <c r="W906" s="30"/>
      <c r="X906" s="30"/>
      <c r="Y906" s="30"/>
      <c r="Z906" s="30"/>
      <c r="AA906" s="30"/>
      <c r="AB906" s="30"/>
      <c r="AC906" s="30"/>
      <c r="AD906" s="30"/>
    </row>
    <row r="907" spans="18:30" x14ac:dyDescent="0.25">
      <c r="R907" s="30"/>
      <c r="S907" s="30"/>
      <c r="T907" s="30"/>
      <c r="U907" s="30"/>
      <c r="V907" s="30"/>
      <c r="W907" s="30"/>
      <c r="X907" s="30"/>
      <c r="Y907" s="30"/>
      <c r="Z907" s="30"/>
      <c r="AA907" s="30"/>
      <c r="AB907" s="30"/>
      <c r="AC907" s="30"/>
      <c r="AD907" s="30"/>
    </row>
    <row r="908" spans="18:30" x14ac:dyDescent="0.25">
      <c r="R908" s="30"/>
      <c r="S908" s="30"/>
      <c r="T908" s="30"/>
      <c r="U908" s="30"/>
      <c r="V908" s="30"/>
      <c r="W908" s="30"/>
      <c r="X908" s="30"/>
      <c r="Y908" s="30"/>
      <c r="Z908" s="30"/>
      <c r="AA908" s="30"/>
      <c r="AB908" s="30"/>
      <c r="AC908" s="30"/>
      <c r="AD908" s="30"/>
    </row>
    <row r="909" spans="18:30" x14ac:dyDescent="0.25">
      <c r="R909" s="30"/>
      <c r="S909" s="30"/>
      <c r="T909" s="30"/>
      <c r="U909" s="30"/>
      <c r="V909" s="30"/>
      <c r="W909" s="30"/>
      <c r="X909" s="30"/>
      <c r="Y909" s="30"/>
      <c r="Z909" s="30"/>
      <c r="AA909" s="30"/>
      <c r="AB909" s="30"/>
      <c r="AC909" s="30"/>
      <c r="AD909" s="30"/>
    </row>
    <row r="910" spans="18:30" x14ac:dyDescent="0.25">
      <c r="R910" s="30"/>
      <c r="S910" s="30"/>
      <c r="T910" s="30"/>
      <c r="U910" s="30"/>
      <c r="V910" s="30"/>
      <c r="W910" s="30"/>
      <c r="X910" s="30"/>
      <c r="Y910" s="30"/>
      <c r="Z910" s="30"/>
      <c r="AA910" s="30"/>
      <c r="AB910" s="30"/>
      <c r="AC910" s="30"/>
      <c r="AD910" s="30"/>
    </row>
    <row r="911" spans="18:30" x14ac:dyDescent="0.25">
      <c r="R911" s="30"/>
      <c r="S911" s="30"/>
      <c r="T911" s="30"/>
      <c r="U911" s="30"/>
      <c r="V911" s="30"/>
      <c r="W911" s="30"/>
      <c r="X911" s="30"/>
      <c r="Y911" s="30"/>
      <c r="Z911" s="30"/>
      <c r="AA911" s="30"/>
      <c r="AB911" s="30"/>
      <c r="AC911" s="30"/>
      <c r="AD911" s="30"/>
    </row>
    <row r="912" spans="18:30" x14ac:dyDescent="0.25">
      <c r="R912" s="30"/>
      <c r="S912" s="30"/>
      <c r="T912" s="30"/>
      <c r="U912" s="30"/>
      <c r="V912" s="30"/>
      <c r="W912" s="30"/>
      <c r="X912" s="30"/>
      <c r="Y912" s="30"/>
      <c r="Z912" s="30"/>
      <c r="AA912" s="30"/>
      <c r="AB912" s="30"/>
      <c r="AC912" s="30"/>
      <c r="AD912" s="30"/>
    </row>
    <row r="913" spans="18:30" x14ac:dyDescent="0.25">
      <c r="R913" s="30"/>
      <c r="S913" s="30"/>
      <c r="T913" s="30"/>
      <c r="U913" s="30"/>
      <c r="V913" s="30"/>
      <c r="W913" s="30"/>
      <c r="X913" s="30"/>
      <c r="Y913" s="30"/>
      <c r="Z913" s="30"/>
      <c r="AA913" s="30"/>
      <c r="AB913" s="30"/>
      <c r="AC913" s="30"/>
      <c r="AD913" s="30"/>
    </row>
    <row r="914" spans="18:30" x14ac:dyDescent="0.25">
      <c r="R914" s="30"/>
      <c r="S914" s="30"/>
      <c r="T914" s="30"/>
      <c r="U914" s="30"/>
      <c r="V914" s="30"/>
      <c r="W914" s="30"/>
      <c r="X914" s="30"/>
      <c r="Y914" s="30"/>
      <c r="Z914" s="30"/>
      <c r="AA914" s="30"/>
      <c r="AB914" s="30"/>
      <c r="AC914" s="30"/>
      <c r="AD914" s="30"/>
    </row>
    <row r="915" spans="18:30" x14ac:dyDescent="0.25">
      <c r="R915" s="30"/>
      <c r="S915" s="30"/>
      <c r="T915" s="30"/>
      <c r="U915" s="30"/>
      <c r="V915" s="30"/>
      <c r="W915" s="30"/>
      <c r="X915" s="30"/>
      <c r="Y915" s="30"/>
      <c r="Z915" s="30"/>
      <c r="AA915" s="30"/>
      <c r="AB915" s="30"/>
      <c r="AC915" s="30"/>
      <c r="AD915" s="30"/>
    </row>
    <row r="916" spans="18:30" x14ac:dyDescent="0.25">
      <c r="R916" s="30"/>
      <c r="S916" s="30"/>
      <c r="T916" s="30"/>
      <c r="U916" s="30"/>
      <c r="V916" s="30"/>
      <c r="W916" s="30"/>
      <c r="X916" s="30"/>
      <c r="Y916" s="30"/>
      <c r="Z916" s="30"/>
      <c r="AA916" s="30"/>
      <c r="AB916" s="30"/>
      <c r="AC916" s="30"/>
      <c r="AD916" s="30"/>
    </row>
    <row r="917" spans="18:30" x14ac:dyDescent="0.25">
      <c r="R917" s="30"/>
      <c r="S917" s="30"/>
      <c r="T917" s="30"/>
      <c r="U917" s="30"/>
      <c r="V917" s="30"/>
      <c r="W917" s="30"/>
      <c r="X917" s="30"/>
      <c r="Y917" s="30"/>
      <c r="Z917" s="30"/>
      <c r="AA917" s="30"/>
      <c r="AB917" s="30"/>
      <c r="AC917" s="30"/>
      <c r="AD917" s="30"/>
    </row>
    <row r="918" spans="18:30" x14ac:dyDescent="0.25">
      <c r="R918" s="30"/>
      <c r="S918" s="30"/>
      <c r="T918" s="30"/>
      <c r="U918" s="30"/>
      <c r="V918" s="30"/>
      <c r="W918" s="30"/>
      <c r="X918" s="30"/>
      <c r="Y918" s="30"/>
      <c r="Z918" s="30"/>
      <c r="AA918" s="30"/>
      <c r="AB918" s="30"/>
      <c r="AC918" s="30"/>
      <c r="AD918" s="30"/>
    </row>
    <row r="919" spans="18:30" x14ac:dyDescent="0.25">
      <c r="R919" s="30"/>
      <c r="S919" s="30"/>
      <c r="T919" s="30"/>
      <c r="U919" s="30"/>
      <c r="V919" s="30"/>
      <c r="W919" s="30"/>
      <c r="X919" s="30"/>
      <c r="Y919" s="30"/>
      <c r="Z919" s="30"/>
      <c r="AA919" s="30"/>
      <c r="AB919" s="30"/>
      <c r="AC919" s="30"/>
      <c r="AD919" s="30"/>
    </row>
    <row r="920" spans="18:30" x14ac:dyDescent="0.25">
      <c r="R920" s="30"/>
      <c r="S920" s="30"/>
      <c r="T920" s="30"/>
      <c r="U920" s="30"/>
      <c r="V920" s="30"/>
      <c r="W920" s="30"/>
      <c r="X920" s="30"/>
      <c r="Y920" s="30"/>
      <c r="Z920" s="30"/>
      <c r="AA920" s="30"/>
      <c r="AB920" s="30"/>
      <c r="AC920" s="30"/>
      <c r="AD920" s="30"/>
    </row>
    <row r="921" spans="18:30" x14ac:dyDescent="0.25">
      <c r="R921" s="30"/>
      <c r="S921" s="30"/>
      <c r="T921" s="30"/>
      <c r="U921" s="30"/>
      <c r="V921" s="30"/>
      <c r="W921" s="30"/>
      <c r="X921" s="30"/>
      <c r="Y921" s="30"/>
      <c r="Z921" s="30"/>
      <c r="AA921" s="30"/>
      <c r="AB921" s="30"/>
      <c r="AC921" s="30"/>
      <c r="AD921" s="30"/>
    </row>
    <row r="922" spans="18:30" x14ac:dyDescent="0.25">
      <c r="R922" s="30"/>
      <c r="S922" s="30"/>
      <c r="T922" s="30"/>
      <c r="U922" s="30"/>
      <c r="V922" s="30"/>
      <c r="W922" s="30"/>
      <c r="X922" s="30"/>
      <c r="Y922" s="30"/>
      <c r="Z922" s="30"/>
      <c r="AA922" s="30"/>
      <c r="AB922" s="30"/>
      <c r="AC922" s="30"/>
      <c r="AD922" s="30"/>
    </row>
    <row r="923" spans="18:30" x14ac:dyDescent="0.25">
      <c r="R923" s="30"/>
      <c r="S923" s="30"/>
      <c r="T923" s="30"/>
      <c r="U923" s="30"/>
      <c r="V923" s="30"/>
      <c r="W923" s="30"/>
      <c r="X923" s="30"/>
      <c r="Y923" s="30"/>
      <c r="Z923" s="30"/>
      <c r="AA923" s="30"/>
      <c r="AB923" s="30"/>
      <c r="AC923" s="30"/>
      <c r="AD923" s="30"/>
    </row>
    <row r="924" spans="18:30" x14ac:dyDescent="0.25">
      <c r="R924" s="30"/>
      <c r="S924" s="30"/>
      <c r="T924" s="30"/>
      <c r="U924" s="30"/>
      <c r="V924" s="30"/>
      <c r="W924" s="30"/>
      <c r="X924" s="30"/>
      <c r="Y924" s="30"/>
      <c r="Z924" s="30"/>
      <c r="AA924" s="30"/>
      <c r="AB924" s="30"/>
      <c r="AC924" s="30"/>
      <c r="AD924" s="30"/>
    </row>
    <row r="925" spans="18:30" x14ac:dyDescent="0.25">
      <c r="R925" s="30"/>
      <c r="S925" s="30"/>
      <c r="T925" s="30"/>
      <c r="U925" s="30"/>
      <c r="V925" s="30"/>
      <c r="W925" s="30"/>
      <c r="X925" s="30"/>
      <c r="Y925" s="30"/>
      <c r="Z925" s="30"/>
      <c r="AA925" s="30"/>
      <c r="AB925" s="30"/>
      <c r="AC925" s="30"/>
      <c r="AD925" s="30"/>
    </row>
    <row r="926" spans="18:30" x14ac:dyDescent="0.25">
      <c r="R926" s="30"/>
      <c r="S926" s="30"/>
      <c r="T926" s="30"/>
      <c r="U926" s="30"/>
      <c r="V926" s="30"/>
      <c r="W926" s="30"/>
      <c r="X926" s="30"/>
      <c r="Y926" s="30"/>
      <c r="Z926" s="30"/>
      <c r="AA926" s="30"/>
      <c r="AB926" s="30"/>
      <c r="AC926" s="30"/>
      <c r="AD926" s="30"/>
    </row>
    <row r="927" spans="18:30" x14ac:dyDescent="0.25">
      <c r="R927" s="30"/>
      <c r="S927" s="30"/>
      <c r="T927" s="30"/>
      <c r="U927" s="30"/>
      <c r="V927" s="30"/>
      <c r="W927" s="30"/>
      <c r="X927" s="30"/>
      <c r="Y927" s="30"/>
      <c r="Z927" s="30"/>
      <c r="AA927" s="30"/>
      <c r="AB927" s="30"/>
      <c r="AC927" s="30"/>
      <c r="AD927" s="30"/>
    </row>
    <row r="928" spans="18:30" x14ac:dyDescent="0.25">
      <c r="R928" s="30"/>
      <c r="S928" s="30"/>
      <c r="T928" s="30"/>
      <c r="U928" s="30"/>
      <c r="V928" s="30"/>
      <c r="W928" s="30"/>
      <c r="X928" s="30"/>
      <c r="Y928" s="30"/>
      <c r="Z928" s="30"/>
      <c r="AA928" s="30"/>
      <c r="AB928" s="30"/>
      <c r="AC928" s="30"/>
      <c r="AD928" s="30"/>
    </row>
    <row r="929" spans="18:30" x14ac:dyDescent="0.25">
      <c r="R929" s="30"/>
      <c r="S929" s="30"/>
      <c r="T929" s="30"/>
      <c r="U929" s="30"/>
      <c r="V929" s="30"/>
      <c r="W929" s="30"/>
      <c r="X929" s="30"/>
      <c r="Y929" s="30"/>
      <c r="Z929" s="30"/>
      <c r="AA929" s="30"/>
      <c r="AB929" s="30"/>
      <c r="AC929" s="30"/>
      <c r="AD929" s="30"/>
    </row>
    <row r="930" spans="18:30" x14ac:dyDescent="0.25">
      <c r="R930" s="30"/>
      <c r="S930" s="30"/>
      <c r="T930" s="30"/>
      <c r="U930" s="30"/>
      <c r="V930" s="30"/>
      <c r="W930" s="30"/>
      <c r="X930" s="30"/>
      <c r="Y930" s="30"/>
      <c r="Z930" s="30"/>
      <c r="AA930" s="30"/>
      <c r="AB930" s="30"/>
      <c r="AC930" s="30"/>
      <c r="AD930" s="30"/>
    </row>
    <row r="931" spans="18:30" x14ac:dyDescent="0.25">
      <c r="R931" s="30"/>
      <c r="S931" s="30"/>
      <c r="T931" s="30"/>
      <c r="U931" s="30"/>
      <c r="V931" s="30"/>
      <c r="W931" s="30"/>
      <c r="X931" s="30"/>
      <c r="Y931" s="30"/>
      <c r="Z931" s="30"/>
      <c r="AA931" s="30"/>
      <c r="AB931" s="30"/>
      <c r="AC931" s="30"/>
      <c r="AD931" s="30"/>
    </row>
    <row r="932" spans="18:30" x14ac:dyDescent="0.25">
      <c r="R932" s="30"/>
      <c r="S932" s="30"/>
      <c r="T932" s="30"/>
      <c r="U932" s="30"/>
      <c r="V932" s="30"/>
      <c r="W932" s="30"/>
      <c r="X932" s="30"/>
      <c r="Y932" s="30"/>
      <c r="Z932" s="30"/>
      <c r="AA932" s="30"/>
      <c r="AB932" s="30"/>
      <c r="AC932" s="30"/>
      <c r="AD932" s="30"/>
    </row>
    <row r="933" spans="18:30" x14ac:dyDescent="0.25">
      <c r="R933" s="30"/>
      <c r="S933" s="30"/>
      <c r="T933" s="30"/>
      <c r="U933" s="30"/>
      <c r="V933" s="30"/>
      <c r="W933" s="30"/>
      <c r="X933" s="30"/>
      <c r="Y933" s="30"/>
      <c r="Z933" s="30"/>
      <c r="AA933" s="30"/>
      <c r="AB933" s="30"/>
      <c r="AC933" s="30"/>
      <c r="AD933" s="30"/>
    </row>
    <row r="934" spans="18:30" x14ac:dyDescent="0.25">
      <c r="R934" s="30"/>
      <c r="S934" s="30"/>
      <c r="T934" s="30"/>
      <c r="U934" s="30"/>
      <c r="V934" s="30"/>
      <c r="W934" s="30"/>
      <c r="X934" s="30"/>
      <c r="Y934" s="30"/>
      <c r="Z934" s="30"/>
      <c r="AA934" s="30"/>
      <c r="AB934" s="30"/>
      <c r="AC934" s="30"/>
      <c r="AD934" s="30"/>
    </row>
    <row r="935" spans="18:30" x14ac:dyDescent="0.25">
      <c r="R935" s="30"/>
      <c r="S935" s="30"/>
      <c r="T935" s="30"/>
      <c r="U935" s="30"/>
      <c r="V935" s="30"/>
      <c r="W935" s="30"/>
      <c r="X935" s="30"/>
      <c r="Y935" s="30"/>
      <c r="Z935" s="30"/>
      <c r="AA935" s="30"/>
      <c r="AB935" s="30"/>
      <c r="AC935" s="30"/>
      <c r="AD935" s="30"/>
    </row>
    <row r="936" spans="18:30" x14ac:dyDescent="0.25">
      <c r="R936" s="30"/>
      <c r="S936" s="30"/>
      <c r="T936" s="30"/>
      <c r="U936" s="30"/>
      <c r="V936" s="30"/>
      <c r="W936" s="30"/>
      <c r="X936" s="30"/>
      <c r="Y936" s="30"/>
      <c r="Z936" s="30"/>
      <c r="AA936" s="30"/>
      <c r="AB936" s="30"/>
      <c r="AC936" s="30"/>
      <c r="AD936" s="30"/>
    </row>
    <row r="937" spans="18:30" x14ac:dyDescent="0.25">
      <c r="R937" s="30"/>
      <c r="S937" s="30"/>
      <c r="T937" s="30"/>
      <c r="U937" s="30"/>
      <c r="V937" s="30"/>
      <c r="W937" s="30"/>
      <c r="X937" s="30"/>
      <c r="Y937" s="30"/>
      <c r="Z937" s="30"/>
      <c r="AA937" s="30"/>
      <c r="AB937" s="30"/>
      <c r="AC937" s="30"/>
      <c r="AD937" s="30"/>
    </row>
    <row r="938" spans="18:30" x14ac:dyDescent="0.25">
      <c r="R938" s="30"/>
      <c r="S938" s="30"/>
      <c r="T938" s="30"/>
      <c r="U938" s="30"/>
      <c r="V938" s="30"/>
      <c r="W938" s="30"/>
      <c r="X938" s="30"/>
      <c r="Y938" s="30"/>
      <c r="Z938" s="30"/>
      <c r="AA938" s="30"/>
      <c r="AB938" s="30"/>
      <c r="AC938" s="30"/>
      <c r="AD938" s="30"/>
    </row>
    <row r="939" spans="18:30" x14ac:dyDescent="0.25">
      <c r="R939" s="30"/>
      <c r="S939" s="30"/>
      <c r="T939" s="30"/>
      <c r="U939" s="30"/>
      <c r="V939" s="30"/>
      <c r="W939" s="30"/>
      <c r="X939" s="30"/>
      <c r="Y939" s="30"/>
      <c r="Z939" s="30"/>
      <c r="AA939" s="30"/>
      <c r="AB939" s="30"/>
      <c r="AC939" s="30"/>
      <c r="AD939" s="30"/>
    </row>
    <row r="940" spans="18:30" x14ac:dyDescent="0.25">
      <c r="R940" s="30"/>
      <c r="S940" s="30"/>
      <c r="T940" s="30"/>
      <c r="U940" s="30"/>
      <c r="V940" s="30"/>
      <c r="W940" s="30"/>
      <c r="X940" s="30"/>
      <c r="Y940" s="30"/>
      <c r="Z940" s="30"/>
      <c r="AA940" s="30"/>
      <c r="AB940" s="30"/>
      <c r="AC940" s="30"/>
      <c r="AD940" s="30"/>
    </row>
    <row r="941" spans="18:30" x14ac:dyDescent="0.25">
      <c r="R941" s="30"/>
      <c r="S941" s="30"/>
      <c r="T941" s="30"/>
      <c r="U941" s="30"/>
      <c r="V941" s="30"/>
      <c r="W941" s="30"/>
      <c r="X941" s="30"/>
      <c r="Y941" s="30"/>
      <c r="Z941" s="30"/>
      <c r="AA941" s="30"/>
      <c r="AB941" s="30"/>
      <c r="AC941" s="30"/>
      <c r="AD941" s="30"/>
    </row>
    <row r="942" spans="18:30" x14ac:dyDescent="0.25">
      <c r="R942" s="30"/>
      <c r="S942" s="30"/>
      <c r="T942" s="30"/>
      <c r="U942" s="30"/>
      <c r="V942" s="30"/>
      <c r="W942" s="30"/>
      <c r="X942" s="30"/>
      <c r="Y942" s="30"/>
      <c r="Z942" s="30"/>
      <c r="AA942" s="30"/>
      <c r="AB942" s="30"/>
      <c r="AC942" s="30"/>
      <c r="AD942" s="30"/>
    </row>
    <row r="943" spans="18:30" x14ac:dyDescent="0.25">
      <c r="R943" s="30"/>
      <c r="S943" s="30"/>
      <c r="T943" s="30"/>
      <c r="U943" s="30"/>
      <c r="V943" s="30"/>
      <c r="W943" s="30"/>
      <c r="X943" s="30"/>
      <c r="Y943" s="30"/>
      <c r="Z943" s="30"/>
      <c r="AA943" s="30"/>
      <c r="AB943" s="30"/>
      <c r="AC943" s="30"/>
      <c r="AD943" s="30"/>
    </row>
    <row r="944" spans="18:30" x14ac:dyDescent="0.25">
      <c r="R944" s="30"/>
      <c r="S944" s="30"/>
      <c r="T944" s="30"/>
      <c r="U944" s="30"/>
      <c r="V944" s="30"/>
      <c r="W944" s="30"/>
      <c r="X944" s="30"/>
      <c r="Y944" s="30"/>
      <c r="Z944" s="30"/>
      <c r="AA944" s="30"/>
      <c r="AB944" s="30"/>
      <c r="AC944" s="30"/>
      <c r="AD944" s="30"/>
    </row>
    <row r="945" spans="18:30" x14ac:dyDescent="0.25">
      <c r="R945" s="30"/>
      <c r="S945" s="30"/>
      <c r="T945" s="30"/>
      <c r="U945" s="30"/>
      <c r="V945" s="30"/>
      <c r="W945" s="30"/>
      <c r="X945" s="30"/>
      <c r="Y945" s="30"/>
      <c r="Z945" s="30"/>
      <c r="AA945" s="30"/>
      <c r="AB945" s="30"/>
      <c r="AC945" s="30"/>
      <c r="AD945" s="30"/>
    </row>
    <row r="946" spans="18:30" x14ac:dyDescent="0.25">
      <c r="R946" s="30"/>
      <c r="S946" s="30"/>
      <c r="T946" s="30"/>
      <c r="U946" s="30"/>
      <c r="V946" s="30"/>
      <c r="W946" s="30"/>
      <c r="X946" s="30"/>
      <c r="Y946" s="30"/>
      <c r="Z946" s="30"/>
      <c r="AA946" s="30"/>
      <c r="AB946" s="30"/>
      <c r="AC946" s="30"/>
      <c r="AD946" s="30"/>
    </row>
    <row r="947" spans="18:30" x14ac:dyDescent="0.25">
      <c r="R947" s="30"/>
      <c r="S947" s="30"/>
      <c r="T947" s="30"/>
      <c r="U947" s="30"/>
      <c r="V947" s="30"/>
      <c r="W947" s="30"/>
      <c r="X947" s="30"/>
      <c r="Y947" s="30"/>
      <c r="Z947" s="30"/>
      <c r="AA947" s="30"/>
      <c r="AB947" s="30"/>
      <c r="AC947" s="30"/>
      <c r="AD947" s="30"/>
    </row>
    <row r="948" spans="18:30" x14ac:dyDescent="0.25">
      <c r="R948" s="30"/>
      <c r="S948" s="30"/>
      <c r="T948" s="30"/>
      <c r="U948" s="30"/>
      <c r="V948" s="30"/>
      <c r="W948" s="30"/>
      <c r="X948" s="30"/>
      <c r="Y948" s="30"/>
      <c r="Z948" s="30"/>
      <c r="AA948" s="30"/>
      <c r="AB948" s="30"/>
      <c r="AC948" s="30"/>
      <c r="AD948" s="30"/>
    </row>
    <row r="949" spans="18:30" x14ac:dyDescent="0.25">
      <c r="R949" s="30"/>
      <c r="S949" s="30"/>
      <c r="T949" s="30"/>
      <c r="U949" s="30"/>
      <c r="V949" s="30"/>
      <c r="W949" s="30"/>
      <c r="X949" s="30"/>
      <c r="Y949" s="30"/>
      <c r="Z949" s="30"/>
      <c r="AA949" s="30"/>
      <c r="AB949" s="30"/>
      <c r="AC949" s="30"/>
      <c r="AD949" s="30"/>
    </row>
    <row r="950" spans="18:30" x14ac:dyDescent="0.25">
      <c r="R950" s="30"/>
      <c r="S950" s="30"/>
      <c r="T950" s="30"/>
      <c r="U950" s="30"/>
      <c r="V950" s="30"/>
      <c r="W950" s="30"/>
      <c r="X950" s="30"/>
      <c r="Y950" s="30"/>
      <c r="Z950" s="30"/>
      <c r="AA950" s="30"/>
      <c r="AB950" s="30"/>
      <c r="AC950" s="30"/>
      <c r="AD950" s="30"/>
    </row>
    <row r="951" spans="18:30" x14ac:dyDescent="0.25">
      <c r="R951" s="30"/>
      <c r="S951" s="30"/>
      <c r="T951" s="30"/>
      <c r="U951" s="30"/>
      <c r="V951" s="30"/>
      <c r="W951" s="30"/>
      <c r="X951" s="30"/>
      <c r="Y951" s="30"/>
      <c r="Z951" s="30"/>
      <c r="AA951" s="30"/>
      <c r="AB951" s="30"/>
      <c r="AC951" s="30"/>
      <c r="AD951" s="30"/>
    </row>
    <row r="952" spans="18:30" x14ac:dyDescent="0.25">
      <c r="R952" s="30"/>
      <c r="S952" s="30"/>
      <c r="T952" s="30"/>
      <c r="U952" s="30"/>
      <c r="V952" s="30"/>
      <c r="W952" s="30"/>
      <c r="X952" s="30"/>
      <c r="Y952" s="30"/>
      <c r="Z952" s="30"/>
      <c r="AA952" s="30"/>
      <c r="AB952" s="30"/>
      <c r="AC952" s="30"/>
      <c r="AD952" s="30"/>
    </row>
    <row r="953" spans="18:30" x14ac:dyDescent="0.25">
      <c r="R953" s="30"/>
      <c r="S953" s="30"/>
      <c r="T953" s="30"/>
      <c r="U953" s="30"/>
      <c r="V953" s="30"/>
      <c r="W953" s="30"/>
      <c r="X953" s="30"/>
      <c r="Y953" s="30"/>
      <c r="Z953" s="30"/>
      <c r="AA953" s="30"/>
      <c r="AB953" s="30"/>
      <c r="AC953" s="30"/>
      <c r="AD953" s="30"/>
    </row>
    <row r="954" spans="18:30" x14ac:dyDescent="0.25">
      <c r="R954" s="30"/>
      <c r="S954" s="30"/>
      <c r="T954" s="30"/>
      <c r="U954" s="30"/>
      <c r="V954" s="30"/>
      <c r="W954" s="30"/>
      <c r="X954" s="30"/>
      <c r="Y954" s="30"/>
      <c r="Z954" s="30"/>
      <c r="AA954" s="30"/>
      <c r="AB954" s="30"/>
      <c r="AC954" s="30"/>
      <c r="AD954" s="30"/>
    </row>
    <row r="955" spans="18:30" x14ac:dyDescent="0.25">
      <c r="R955" s="30"/>
      <c r="S955" s="30"/>
      <c r="T955" s="30"/>
      <c r="U955" s="30"/>
      <c r="V955" s="30"/>
      <c r="W955" s="30"/>
      <c r="X955" s="30"/>
      <c r="Y955" s="30"/>
      <c r="Z955" s="30"/>
      <c r="AA955" s="30"/>
      <c r="AB955" s="30"/>
      <c r="AC955" s="30"/>
      <c r="AD955" s="30"/>
    </row>
    <row r="956" spans="18:30" x14ac:dyDescent="0.25">
      <c r="R956" s="30"/>
      <c r="S956" s="30"/>
      <c r="T956" s="30"/>
      <c r="U956" s="30"/>
      <c r="V956" s="30"/>
      <c r="W956" s="30"/>
      <c r="X956" s="30"/>
      <c r="Y956" s="30"/>
      <c r="Z956" s="30"/>
      <c r="AA956" s="30"/>
      <c r="AB956" s="30"/>
      <c r="AC956" s="30"/>
      <c r="AD956" s="30"/>
    </row>
    <row r="957" spans="18:30" x14ac:dyDescent="0.25">
      <c r="R957" s="30"/>
      <c r="S957" s="30"/>
      <c r="T957" s="30"/>
      <c r="U957" s="30"/>
      <c r="V957" s="30"/>
      <c r="W957" s="30"/>
      <c r="X957" s="30"/>
      <c r="Y957" s="30"/>
      <c r="Z957" s="30"/>
      <c r="AA957" s="30"/>
      <c r="AB957" s="30"/>
      <c r="AC957" s="30"/>
      <c r="AD957" s="30"/>
    </row>
    <row r="958" spans="18:30" x14ac:dyDescent="0.25">
      <c r="R958" s="30"/>
      <c r="S958" s="30"/>
      <c r="T958" s="30"/>
      <c r="U958" s="30"/>
      <c r="V958" s="30"/>
      <c r="W958" s="30"/>
      <c r="X958" s="30"/>
      <c r="Y958" s="30"/>
      <c r="Z958" s="30"/>
      <c r="AA958" s="30"/>
      <c r="AB958" s="30"/>
      <c r="AC958" s="30"/>
      <c r="AD958" s="30"/>
    </row>
    <row r="959" spans="18:30" x14ac:dyDescent="0.25">
      <c r="R959" s="30"/>
      <c r="S959" s="30"/>
      <c r="T959" s="30"/>
      <c r="U959" s="30"/>
      <c r="V959" s="30"/>
      <c r="W959" s="30"/>
      <c r="X959" s="30"/>
      <c r="Y959" s="30"/>
      <c r="Z959" s="30"/>
      <c r="AA959" s="30"/>
      <c r="AB959" s="30"/>
      <c r="AC959" s="30"/>
      <c r="AD959" s="30"/>
    </row>
    <row r="960" spans="18:30" x14ac:dyDescent="0.25">
      <c r="R960" s="30"/>
      <c r="S960" s="30"/>
      <c r="T960" s="30"/>
      <c r="U960" s="30"/>
      <c r="V960" s="30"/>
      <c r="W960" s="30"/>
      <c r="X960" s="30"/>
      <c r="Y960" s="30"/>
      <c r="Z960" s="30"/>
      <c r="AA960" s="30"/>
      <c r="AB960" s="30"/>
      <c r="AC960" s="30"/>
      <c r="AD960" s="30"/>
    </row>
    <row r="961" spans="18:30" x14ac:dyDescent="0.25">
      <c r="R961" s="30"/>
      <c r="S961" s="30"/>
      <c r="T961" s="30"/>
      <c r="U961" s="30"/>
      <c r="V961" s="30"/>
      <c r="W961" s="30"/>
      <c r="X961" s="30"/>
      <c r="Y961" s="30"/>
      <c r="Z961" s="30"/>
      <c r="AA961" s="30"/>
      <c r="AB961" s="30"/>
      <c r="AC961" s="30"/>
      <c r="AD961" s="30"/>
    </row>
    <row r="962" spans="18:30" x14ac:dyDescent="0.25">
      <c r="R962" s="30"/>
      <c r="S962" s="30"/>
      <c r="T962" s="30"/>
      <c r="U962" s="30"/>
      <c r="V962" s="30"/>
      <c r="W962" s="30"/>
      <c r="X962" s="30"/>
      <c r="Y962" s="30"/>
      <c r="Z962" s="30"/>
      <c r="AA962" s="30"/>
      <c r="AB962" s="30"/>
      <c r="AC962" s="30"/>
      <c r="AD962" s="30"/>
    </row>
    <row r="963" spans="18:30" x14ac:dyDescent="0.25">
      <c r="R963" s="30"/>
      <c r="S963" s="30"/>
      <c r="T963" s="30"/>
      <c r="U963" s="30"/>
      <c r="V963" s="30"/>
      <c r="W963" s="30"/>
      <c r="X963" s="30"/>
      <c r="Y963" s="30"/>
      <c r="Z963" s="30"/>
      <c r="AA963" s="30"/>
      <c r="AB963" s="30"/>
      <c r="AC963" s="30"/>
      <c r="AD963" s="30"/>
    </row>
    <row r="964" spans="18:30" x14ac:dyDescent="0.25">
      <c r="R964" s="30"/>
      <c r="S964" s="30"/>
      <c r="T964" s="30"/>
      <c r="U964" s="30"/>
      <c r="V964" s="30"/>
      <c r="W964" s="30"/>
      <c r="X964" s="30"/>
      <c r="Y964" s="30"/>
      <c r="Z964" s="30"/>
      <c r="AA964" s="30"/>
      <c r="AB964" s="30"/>
      <c r="AC964" s="30"/>
      <c r="AD964" s="30"/>
    </row>
    <row r="965" spans="18:30" x14ac:dyDescent="0.25">
      <c r="R965" s="30"/>
      <c r="S965" s="30"/>
      <c r="T965" s="30"/>
      <c r="U965" s="30"/>
      <c r="V965" s="30"/>
      <c r="W965" s="30"/>
      <c r="X965" s="30"/>
      <c r="Y965" s="30"/>
      <c r="Z965" s="30"/>
      <c r="AA965" s="30"/>
      <c r="AB965" s="30"/>
      <c r="AC965" s="30"/>
      <c r="AD965" s="30"/>
    </row>
    <row r="966" spans="18:30" x14ac:dyDescent="0.25">
      <c r="R966" s="30"/>
      <c r="S966" s="30"/>
      <c r="T966" s="30"/>
      <c r="U966" s="30"/>
      <c r="V966" s="30"/>
      <c r="W966" s="30"/>
      <c r="X966" s="30"/>
      <c r="Y966" s="30"/>
      <c r="Z966" s="30"/>
      <c r="AA966" s="30"/>
      <c r="AB966" s="30"/>
      <c r="AC966" s="30"/>
      <c r="AD966" s="30"/>
    </row>
    <row r="967" spans="18:30" x14ac:dyDescent="0.25">
      <c r="R967" s="30"/>
      <c r="S967" s="30"/>
      <c r="T967" s="30"/>
      <c r="U967" s="30"/>
      <c r="V967" s="30"/>
      <c r="W967" s="30"/>
      <c r="X967" s="30"/>
      <c r="Y967" s="30"/>
      <c r="Z967" s="30"/>
      <c r="AA967" s="30"/>
      <c r="AB967" s="30"/>
      <c r="AC967" s="30"/>
      <c r="AD967" s="30"/>
    </row>
    <row r="968" spans="18:30" x14ac:dyDescent="0.25">
      <c r="R968" s="30"/>
      <c r="S968" s="30"/>
      <c r="T968" s="30"/>
      <c r="U968" s="30"/>
      <c r="V968" s="30"/>
      <c r="W968" s="30"/>
      <c r="X968" s="30"/>
      <c r="Y968" s="30"/>
      <c r="Z968" s="30"/>
      <c r="AA968" s="30"/>
      <c r="AB968" s="30"/>
      <c r="AC968" s="30"/>
      <c r="AD968" s="30"/>
    </row>
    <row r="969" spans="18:30" x14ac:dyDescent="0.25">
      <c r="R969" s="30"/>
      <c r="S969" s="30"/>
      <c r="T969" s="30"/>
      <c r="U969" s="30"/>
      <c r="V969" s="30"/>
      <c r="W969" s="30"/>
      <c r="X969" s="30"/>
      <c r="Y969" s="30"/>
      <c r="Z969" s="30"/>
      <c r="AA969" s="30"/>
      <c r="AB969" s="30"/>
      <c r="AC969" s="30"/>
      <c r="AD969" s="30"/>
    </row>
    <row r="970" spans="18:30" x14ac:dyDescent="0.25">
      <c r="R970" s="30"/>
      <c r="S970" s="30"/>
      <c r="T970" s="30"/>
      <c r="U970" s="30"/>
      <c r="V970" s="30"/>
      <c r="W970" s="30"/>
      <c r="X970" s="30"/>
      <c r="Y970" s="30"/>
      <c r="Z970" s="30"/>
      <c r="AA970" s="30"/>
      <c r="AB970" s="30"/>
      <c r="AC970" s="30"/>
      <c r="AD970" s="30"/>
    </row>
    <row r="971" spans="18:30" x14ac:dyDescent="0.25">
      <c r="R971" s="30"/>
      <c r="S971" s="30"/>
      <c r="T971" s="30"/>
      <c r="U971" s="30"/>
      <c r="V971" s="30"/>
      <c r="W971" s="30"/>
      <c r="X971" s="30"/>
      <c r="Y971" s="30"/>
      <c r="Z971" s="30"/>
      <c r="AA971" s="30"/>
      <c r="AB971" s="30"/>
      <c r="AC971" s="30"/>
      <c r="AD971" s="30"/>
    </row>
    <row r="972" spans="18:30" x14ac:dyDescent="0.25">
      <c r="R972" s="30"/>
      <c r="S972" s="30"/>
      <c r="T972" s="30"/>
      <c r="U972" s="30"/>
      <c r="V972" s="30"/>
      <c r="W972" s="30"/>
      <c r="X972" s="30"/>
      <c r="Y972" s="30"/>
      <c r="Z972" s="30"/>
      <c r="AA972" s="30"/>
      <c r="AB972" s="30"/>
      <c r="AC972" s="30"/>
      <c r="AD972" s="30"/>
    </row>
    <row r="973" spans="18:30" x14ac:dyDescent="0.25">
      <c r="R973" s="30"/>
      <c r="S973" s="30"/>
      <c r="T973" s="30"/>
      <c r="U973" s="30"/>
      <c r="V973" s="30"/>
      <c r="W973" s="30"/>
      <c r="X973" s="30"/>
      <c r="Y973" s="30"/>
      <c r="Z973" s="30"/>
      <c r="AA973" s="30"/>
      <c r="AB973" s="30"/>
      <c r="AC973" s="30"/>
      <c r="AD973" s="30"/>
    </row>
    <row r="974" spans="18:30" x14ac:dyDescent="0.25">
      <c r="R974" s="30"/>
      <c r="S974" s="30"/>
      <c r="T974" s="30"/>
      <c r="U974" s="30"/>
      <c r="V974" s="30"/>
      <c r="W974" s="30"/>
      <c r="X974" s="30"/>
      <c r="Y974" s="30"/>
      <c r="Z974" s="30"/>
      <c r="AA974" s="30"/>
      <c r="AB974" s="30"/>
      <c r="AC974" s="30"/>
      <c r="AD974" s="30"/>
    </row>
    <row r="975" spans="18:30" x14ac:dyDescent="0.25">
      <c r="R975" s="30"/>
      <c r="S975" s="30"/>
      <c r="T975" s="30"/>
      <c r="U975" s="30"/>
      <c r="V975" s="30"/>
      <c r="W975" s="30"/>
      <c r="X975" s="30"/>
      <c r="Y975" s="30"/>
      <c r="Z975" s="30"/>
      <c r="AA975" s="30"/>
      <c r="AB975" s="30"/>
      <c r="AC975" s="30"/>
      <c r="AD975" s="30"/>
    </row>
    <row r="976" spans="18:30" x14ac:dyDescent="0.25">
      <c r="R976" s="30"/>
      <c r="S976" s="30"/>
      <c r="T976" s="30"/>
      <c r="U976" s="30"/>
      <c r="V976" s="30"/>
      <c r="W976" s="30"/>
      <c r="X976" s="30"/>
      <c r="Y976" s="30"/>
      <c r="Z976" s="30"/>
      <c r="AA976" s="30"/>
      <c r="AB976" s="30"/>
      <c r="AC976" s="30"/>
      <c r="AD976" s="30"/>
    </row>
    <row r="977" spans="18:30" x14ac:dyDescent="0.25">
      <c r="R977" s="30"/>
      <c r="S977" s="30"/>
      <c r="T977" s="30"/>
      <c r="U977" s="30"/>
      <c r="V977" s="30"/>
      <c r="W977" s="30"/>
      <c r="X977" s="30"/>
      <c r="Y977" s="30"/>
      <c r="Z977" s="30"/>
      <c r="AA977" s="30"/>
      <c r="AB977" s="30"/>
      <c r="AC977" s="30"/>
      <c r="AD977" s="30"/>
    </row>
    <row r="978" spans="18:30" x14ac:dyDescent="0.25">
      <c r="R978" s="30"/>
      <c r="S978" s="30"/>
      <c r="T978" s="30"/>
      <c r="U978" s="30"/>
      <c r="V978" s="30"/>
      <c r="W978" s="30"/>
      <c r="X978" s="30"/>
      <c r="Y978" s="30"/>
      <c r="Z978" s="30"/>
      <c r="AA978" s="30"/>
      <c r="AB978" s="30"/>
      <c r="AC978" s="30"/>
      <c r="AD978" s="30"/>
    </row>
    <row r="979" spans="18:30" x14ac:dyDescent="0.25">
      <c r="R979" s="30"/>
      <c r="S979" s="30"/>
      <c r="T979" s="30"/>
      <c r="U979" s="30"/>
      <c r="V979" s="30"/>
      <c r="W979" s="30"/>
      <c r="X979" s="30"/>
      <c r="Y979" s="30"/>
      <c r="Z979" s="30"/>
      <c r="AA979" s="30"/>
      <c r="AB979" s="30"/>
      <c r="AC979" s="30"/>
      <c r="AD979" s="30"/>
    </row>
    <row r="980" spans="18:30" x14ac:dyDescent="0.25">
      <c r="R980" s="30"/>
      <c r="S980" s="30"/>
      <c r="T980" s="30"/>
      <c r="U980" s="30"/>
      <c r="V980" s="30"/>
      <c r="W980" s="30"/>
      <c r="X980" s="30"/>
      <c r="Y980" s="30"/>
      <c r="Z980" s="30"/>
      <c r="AA980" s="30"/>
      <c r="AB980" s="30"/>
      <c r="AC980" s="30"/>
      <c r="AD980" s="30"/>
    </row>
    <row r="981" spans="18:30" x14ac:dyDescent="0.25">
      <c r="R981" s="30"/>
      <c r="S981" s="30"/>
      <c r="T981" s="30"/>
      <c r="U981" s="30"/>
      <c r="V981" s="30"/>
      <c r="W981" s="30"/>
      <c r="X981" s="30"/>
      <c r="Y981" s="30"/>
      <c r="Z981" s="30"/>
      <c r="AA981" s="30"/>
      <c r="AB981" s="30"/>
      <c r="AC981" s="30"/>
      <c r="AD981" s="30"/>
    </row>
    <row r="982" spans="18:30" x14ac:dyDescent="0.25">
      <c r="R982" s="30"/>
      <c r="S982" s="30"/>
      <c r="T982" s="30"/>
      <c r="U982" s="30"/>
      <c r="V982" s="30"/>
      <c r="W982" s="30"/>
      <c r="X982" s="30"/>
      <c r="Y982" s="30"/>
      <c r="Z982" s="30"/>
      <c r="AA982" s="30"/>
      <c r="AB982" s="30"/>
      <c r="AC982" s="30"/>
      <c r="AD982" s="30"/>
    </row>
    <row r="983" spans="18:30" x14ac:dyDescent="0.25">
      <c r="R983" s="30"/>
      <c r="S983" s="30"/>
      <c r="T983" s="30"/>
      <c r="U983" s="30"/>
      <c r="V983" s="30"/>
      <c r="W983" s="30"/>
      <c r="X983" s="30"/>
      <c r="Y983" s="30"/>
      <c r="Z983" s="30"/>
      <c r="AA983" s="30"/>
      <c r="AB983" s="30"/>
      <c r="AC983" s="30"/>
      <c r="AD983" s="30"/>
    </row>
    <row r="984" spans="18:30" x14ac:dyDescent="0.25">
      <c r="R984" s="30"/>
      <c r="S984" s="30"/>
      <c r="T984" s="30"/>
      <c r="U984" s="30"/>
      <c r="V984" s="30"/>
      <c r="W984" s="30"/>
      <c r="X984" s="30"/>
      <c r="Y984" s="30"/>
      <c r="Z984" s="30"/>
      <c r="AA984" s="30"/>
      <c r="AB984" s="30"/>
      <c r="AC984" s="30"/>
      <c r="AD984" s="30"/>
    </row>
    <row r="985" spans="18:30" x14ac:dyDescent="0.25">
      <c r="R985" s="30"/>
      <c r="S985" s="30"/>
      <c r="T985" s="30"/>
      <c r="U985" s="30"/>
      <c r="V985" s="30"/>
      <c r="W985" s="30"/>
      <c r="X985" s="30"/>
      <c r="Y985" s="30"/>
      <c r="Z985" s="30"/>
      <c r="AA985" s="30"/>
      <c r="AB985" s="30"/>
      <c r="AC985" s="30"/>
      <c r="AD985" s="30"/>
    </row>
    <row r="986" spans="18:30" x14ac:dyDescent="0.25">
      <c r="R986" s="30"/>
      <c r="S986" s="30"/>
      <c r="T986" s="30"/>
      <c r="U986" s="30"/>
      <c r="V986" s="30"/>
      <c r="W986" s="30"/>
      <c r="X986" s="30"/>
      <c r="Y986" s="30"/>
      <c r="Z986" s="30"/>
      <c r="AA986" s="30"/>
      <c r="AB986" s="30"/>
      <c r="AC986" s="30"/>
      <c r="AD986" s="30"/>
    </row>
    <row r="987" spans="18:30" x14ac:dyDescent="0.25">
      <c r="R987" s="30"/>
      <c r="S987" s="30"/>
      <c r="T987" s="30"/>
      <c r="U987" s="30"/>
      <c r="V987" s="30"/>
      <c r="W987" s="30"/>
      <c r="X987" s="30"/>
      <c r="Y987" s="30"/>
      <c r="Z987" s="30"/>
      <c r="AA987" s="30"/>
      <c r="AB987" s="30"/>
      <c r="AC987" s="30"/>
      <c r="AD987" s="30"/>
    </row>
    <row r="988" spans="18:30" x14ac:dyDescent="0.25">
      <c r="R988" s="30"/>
      <c r="S988" s="30"/>
      <c r="T988" s="30"/>
      <c r="U988" s="30"/>
      <c r="V988" s="30"/>
      <c r="W988" s="30"/>
      <c r="X988" s="30"/>
      <c r="Y988" s="30"/>
      <c r="Z988" s="30"/>
      <c r="AA988" s="30"/>
      <c r="AB988" s="30"/>
      <c r="AC988" s="30"/>
      <c r="AD988" s="30"/>
    </row>
    <row r="989" spans="18:30" x14ac:dyDescent="0.25">
      <c r="R989" s="30"/>
      <c r="S989" s="30"/>
      <c r="T989" s="30"/>
      <c r="U989" s="30"/>
      <c r="V989" s="30"/>
      <c r="W989" s="30"/>
      <c r="X989" s="30"/>
      <c r="Y989" s="30"/>
      <c r="Z989" s="30"/>
      <c r="AA989" s="30"/>
      <c r="AB989" s="30"/>
      <c r="AC989" s="30"/>
      <c r="AD989" s="30"/>
    </row>
    <row r="990" spans="18:30" x14ac:dyDescent="0.25">
      <c r="R990" s="30"/>
      <c r="S990" s="30"/>
      <c r="T990" s="30"/>
      <c r="U990" s="30"/>
      <c r="V990" s="30"/>
      <c r="W990" s="30"/>
      <c r="X990" s="30"/>
      <c r="Y990" s="30"/>
      <c r="Z990" s="30"/>
      <c r="AA990" s="30"/>
      <c r="AB990" s="30"/>
      <c r="AC990" s="30"/>
      <c r="AD990" s="30"/>
    </row>
    <row r="991" spans="18:30" x14ac:dyDescent="0.25">
      <c r="R991" s="30"/>
      <c r="S991" s="30"/>
      <c r="T991" s="30"/>
      <c r="U991" s="30"/>
      <c r="V991" s="30"/>
      <c r="W991" s="30"/>
      <c r="X991" s="30"/>
      <c r="Y991" s="30"/>
      <c r="Z991" s="30"/>
      <c r="AA991" s="30"/>
      <c r="AB991" s="30"/>
      <c r="AC991" s="30"/>
      <c r="AD991" s="30"/>
    </row>
    <row r="992" spans="18:30" x14ac:dyDescent="0.25">
      <c r="R992" s="30"/>
      <c r="S992" s="30"/>
      <c r="T992" s="30"/>
      <c r="U992" s="30"/>
      <c r="V992" s="30"/>
      <c r="W992" s="30"/>
      <c r="X992" s="30"/>
      <c r="Y992" s="30"/>
      <c r="Z992" s="30"/>
      <c r="AA992" s="30"/>
      <c r="AB992" s="30"/>
      <c r="AC992" s="30"/>
      <c r="AD992" s="30"/>
    </row>
    <row r="993" spans="18:30" x14ac:dyDescent="0.25">
      <c r="R993" s="30"/>
      <c r="S993" s="30"/>
      <c r="T993" s="30"/>
      <c r="U993" s="30"/>
      <c r="V993" s="30"/>
      <c r="W993" s="30"/>
      <c r="X993" s="30"/>
      <c r="Y993" s="30"/>
      <c r="Z993" s="30"/>
      <c r="AA993" s="30"/>
      <c r="AB993" s="30"/>
      <c r="AC993" s="30"/>
      <c r="AD993" s="30"/>
    </row>
    <row r="994" spans="18:30" x14ac:dyDescent="0.25">
      <c r="R994" s="30"/>
      <c r="S994" s="30"/>
      <c r="T994" s="30"/>
      <c r="U994" s="30"/>
      <c r="V994" s="30"/>
      <c r="W994" s="30"/>
      <c r="X994" s="30"/>
      <c r="Y994" s="30"/>
      <c r="Z994" s="30"/>
      <c r="AA994" s="30"/>
      <c r="AB994" s="30"/>
      <c r="AC994" s="30"/>
      <c r="AD994" s="30"/>
    </row>
    <row r="995" spans="18:30" x14ac:dyDescent="0.25">
      <c r="R995" s="30"/>
      <c r="S995" s="30"/>
      <c r="T995" s="30"/>
      <c r="U995" s="30"/>
      <c r="V995" s="30"/>
      <c r="W995" s="30"/>
      <c r="X995" s="30"/>
      <c r="Y995" s="30"/>
      <c r="Z995" s="30"/>
      <c r="AA995" s="30"/>
      <c r="AB995" s="30"/>
      <c r="AC995" s="30"/>
      <c r="AD995" s="30"/>
    </row>
    <row r="996" spans="18:30" x14ac:dyDescent="0.25">
      <c r="R996" s="30"/>
      <c r="S996" s="30"/>
      <c r="T996" s="30"/>
      <c r="U996" s="30"/>
      <c r="V996" s="30"/>
      <c r="W996" s="30"/>
      <c r="X996" s="30"/>
      <c r="Y996" s="30"/>
      <c r="Z996" s="30"/>
      <c r="AA996" s="30"/>
      <c r="AB996" s="30"/>
      <c r="AC996" s="30"/>
      <c r="AD996" s="30"/>
    </row>
    <row r="997" spans="18:30" x14ac:dyDescent="0.25">
      <c r="R997" s="30"/>
      <c r="S997" s="30"/>
      <c r="T997" s="30"/>
      <c r="U997" s="30"/>
      <c r="V997" s="30"/>
      <c r="W997" s="30"/>
      <c r="X997" s="30"/>
      <c r="Y997" s="30"/>
      <c r="Z997" s="30"/>
      <c r="AA997" s="30"/>
      <c r="AB997" s="30"/>
      <c r="AC997" s="30"/>
      <c r="AD997" s="30"/>
    </row>
    <row r="998" spans="18:30" x14ac:dyDescent="0.25">
      <c r="R998" s="30"/>
      <c r="S998" s="30"/>
      <c r="T998" s="30"/>
      <c r="U998" s="30"/>
      <c r="V998" s="30"/>
      <c r="W998" s="30"/>
      <c r="X998" s="30"/>
      <c r="Y998" s="30"/>
      <c r="Z998" s="30"/>
      <c r="AA998" s="30"/>
      <c r="AB998" s="30"/>
      <c r="AC998" s="30"/>
      <c r="AD998" s="30"/>
    </row>
    <row r="999" spans="18:30" x14ac:dyDescent="0.25">
      <c r="R999" s="30"/>
      <c r="S999" s="30"/>
      <c r="T999" s="30"/>
      <c r="U999" s="30"/>
      <c r="V999" s="30"/>
      <c r="W999" s="30"/>
      <c r="X999" s="30"/>
      <c r="Y999" s="30"/>
      <c r="Z999" s="30"/>
      <c r="AA999" s="30"/>
      <c r="AB999" s="30"/>
      <c r="AC999" s="30"/>
      <c r="AD999" s="30"/>
    </row>
    <row r="1000" spans="18:30" x14ac:dyDescent="0.25">
      <c r="R1000" s="30"/>
      <c r="S1000" s="30"/>
      <c r="T1000" s="30"/>
      <c r="U1000" s="30"/>
      <c r="V1000" s="30"/>
      <c r="W1000" s="30"/>
      <c r="X1000" s="30"/>
      <c r="Y1000" s="30"/>
      <c r="Z1000" s="30"/>
      <c r="AA1000" s="30"/>
      <c r="AB1000" s="30"/>
      <c r="AC1000" s="30"/>
      <c r="AD1000" s="30"/>
    </row>
    <row r="1001" spans="18:30" x14ac:dyDescent="0.25">
      <c r="R1001" s="30"/>
      <c r="S1001" s="30"/>
      <c r="T1001" s="30"/>
      <c r="U1001" s="30"/>
      <c r="V1001" s="30"/>
      <c r="W1001" s="30"/>
      <c r="X1001" s="30"/>
      <c r="Y1001" s="30"/>
      <c r="Z1001" s="30"/>
      <c r="AA1001" s="30"/>
      <c r="AB1001" s="30"/>
      <c r="AC1001" s="30"/>
      <c r="AD1001" s="30"/>
    </row>
    <row r="1002" spans="18:30" x14ac:dyDescent="0.25">
      <c r="R1002" s="30"/>
      <c r="S1002" s="30"/>
      <c r="T1002" s="30"/>
      <c r="U1002" s="30"/>
      <c r="V1002" s="30"/>
      <c r="W1002" s="30"/>
      <c r="X1002" s="30"/>
      <c r="Y1002" s="30"/>
      <c r="Z1002" s="30"/>
      <c r="AA1002" s="30"/>
      <c r="AB1002" s="30"/>
      <c r="AC1002" s="30"/>
      <c r="AD1002" s="30"/>
    </row>
    <row r="1003" spans="18:30" x14ac:dyDescent="0.25">
      <c r="R1003" s="30"/>
      <c r="S1003" s="30"/>
      <c r="T1003" s="30"/>
      <c r="U1003" s="30"/>
      <c r="V1003" s="30"/>
      <c r="W1003" s="30"/>
      <c r="X1003" s="30"/>
      <c r="Y1003" s="30"/>
      <c r="Z1003" s="30"/>
      <c r="AA1003" s="30"/>
      <c r="AB1003" s="30"/>
      <c r="AC1003" s="30"/>
      <c r="AD1003" s="30"/>
    </row>
    <row r="1004" spans="18:30" x14ac:dyDescent="0.25">
      <c r="R1004" s="30"/>
      <c r="S1004" s="30"/>
      <c r="T1004" s="30"/>
      <c r="U1004" s="30"/>
      <c r="V1004" s="30"/>
      <c r="W1004" s="30"/>
      <c r="X1004" s="30"/>
      <c r="Y1004" s="30"/>
      <c r="Z1004" s="30"/>
      <c r="AA1004" s="30"/>
      <c r="AB1004" s="30"/>
      <c r="AC1004" s="30"/>
      <c r="AD1004" s="30"/>
    </row>
    <row r="1005" spans="18:30" x14ac:dyDescent="0.25">
      <c r="R1005" s="30"/>
      <c r="S1005" s="30"/>
      <c r="T1005" s="30"/>
      <c r="U1005" s="30"/>
      <c r="V1005" s="30"/>
      <c r="W1005" s="30"/>
      <c r="X1005" s="30"/>
      <c r="Y1005" s="30"/>
      <c r="Z1005" s="30"/>
      <c r="AA1005" s="30"/>
      <c r="AB1005" s="30"/>
      <c r="AC1005" s="30"/>
      <c r="AD1005" s="30"/>
    </row>
    <row r="1006" spans="18:30" x14ac:dyDescent="0.25">
      <c r="R1006" s="30"/>
      <c r="S1006" s="30"/>
      <c r="T1006" s="30"/>
      <c r="U1006" s="30"/>
      <c r="V1006" s="30"/>
      <c r="W1006" s="30"/>
      <c r="X1006" s="30"/>
      <c r="Y1006" s="30"/>
      <c r="Z1006" s="30"/>
      <c r="AA1006" s="30"/>
      <c r="AB1006" s="30"/>
      <c r="AC1006" s="30"/>
      <c r="AD1006" s="30"/>
    </row>
    <row r="1007" spans="18:30" x14ac:dyDescent="0.25">
      <c r="R1007" s="30"/>
      <c r="S1007" s="30"/>
      <c r="T1007" s="30"/>
      <c r="U1007" s="30"/>
      <c r="V1007" s="30"/>
      <c r="W1007" s="30"/>
      <c r="X1007" s="30"/>
      <c r="Y1007" s="30"/>
      <c r="Z1007" s="30"/>
      <c r="AA1007" s="30"/>
      <c r="AB1007" s="30"/>
      <c r="AC1007" s="30"/>
      <c r="AD1007" s="30"/>
    </row>
    <row r="1008" spans="18:30" x14ac:dyDescent="0.25">
      <c r="R1008" s="30"/>
      <c r="S1008" s="30"/>
      <c r="T1008" s="30"/>
      <c r="U1008" s="30"/>
      <c r="V1008" s="30"/>
      <c r="W1008" s="30"/>
      <c r="X1008" s="30"/>
      <c r="Y1008" s="30"/>
      <c r="Z1008" s="30"/>
      <c r="AA1008" s="30"/>
      <c r="AB1008" s="30"/>
      <c r="AC1008" s="30"/>
      <c r="AD1008" s="30"/>
    </row>
    <row r="1009" spans="18:30" x14ac:dyDescent="0.25">
      <c r="R1009" s="30"/>
      <c r="S1009" s="30"/>
      <c r="T1009" s="30"/>
      <c r="U1009" s="30"/>
      <c r="V1009" s="30"/>
      <c r="W1009" s="30"/>
      <c r="X1009" s="30"/>
      <c r="Y1009" s="30"/>
      <c r="Z1009" s="30"/>
      <c r="AA1009" s="30"/>
      <c r="AB1009" s="30"/>
      <c r="AC1009" s="30"/>
      <c r="AD1009" s="30"/>
    </row>
    <row r="1010" spans="18:30" x14ac:dyDescent="0.25">
      <c r="R1010" s="30"/>
      <c r="S1010" s="30"/>
      <c r="T1010" s="30"/>
      <c r="U1010" s="30"/>
      <c r="V1010" s="30"/>
      <c r="W1010" s="30"/>
      <c r="X1010" s="30"/>
      <c r="Y1010" s="30"/>
      <c r="Z1010" s="30"/>
      <c r="AA1010" s="30"/>
      <c r="AB1010" s="30"/>
      <c r="AC1010" s="30"/>
      <c r="AD1010" s="30"/>
    </row>
    <row r="1011" spans="18:30" x14ac:dyDescent="0.25">
      <c r="R1011" s="30"/>
      <c r="S1011" s="30"/>
      <c r="T1011" s="30"/>
      <c r="U1011" s="30"/>
      <c r="V1011" s="30"/>
      <c r="W1011" s="30"/>
      <c r="X1011" s="30"/>
      <c r="Y1011" s="30"/>
      <c r="Z1011" s="30"/>
      <c r="AA1011" s="30"/>
      <c r="AB1011" s="30"/>
      <c r="AC1011" s="30"/>
      <c r="AD1011" s="30"/>
    </row>
    <row r="1012" spans="18:30" x14ac:dyDescent="0.25">
      <c r="R1012" s="30"/>
      <c r="S1012" s="30"/>
      <c r="T1012" s="30"/>
      <c r="U1012" s="30"/>
      <c r="V1012" s="30"/>
      <c r="W1012" s="30"/>
      <c r="X1012" s="30"/>
      <c r="Y1012" s="30"/>
      <c r="Z1012" s="30"/>
      <c r="AA1012" s="30"/>
      <c r="AB1012" s="30"/>
      <c r="AC1012" s="30"/>
      <c r="AD1012" s="30"/>
    </row>
    <row r="1013" spans="18:30" x14ac:dyDescent="0.25">
      <c r="R1013" s="30"/>
      <c r="S1013" s="30"/>
      <c r="T1013" s="30"/>
      <c r="U1013" s="30"/>
      <c r="V1013" s="30"/>
      <c r="W1013" s="30"/>
      <c r="X1013" s="30"/>
      <c r="Y1013" s="30"/>
      <c r="Z1013" s="30"/>
      <c r="AA1013" s="30"/>
      <c r="AB1013" s="30"/>
      <c r="AC1013" s="30"/>
      <c r="AD1013" s="30"/>
    </row>
    <row r="1014" spans="18:30" x14ac:dyDescent="0.25">
      <c r="R1014" s="30"/>
      <c r="S1014" s="30"/>
      <c r="T1014" s="30"/>
      <c r="U1014" s="30"/>
      <c r="V1014" s="30"/>
      <c r="W1014" s="30"/>
      <c r="X1014" s="30"/>
      <c r="Y1014" s="30"/>
      <c r="Z1014" s="30"/>
      <c r="AA1014" s="30"/>
      <c r="AB1014" s="30"/>
      <c r="AC1014" s="30"/>
      <c r="AD1014" s="30"/>
    </row>
    <row r="1015" spans="18:30" x14ac:dyDescent="0.25">
      <c r="R1015" s="30"/>
      <c r="S1015" s="30"/>
      <c r="T1015" s="30"/>
      <c r="U1015" s="30"/>
      <c r="V1015" s="30"/>
      <c r="W1015" s="30"/>
      <c r="X1015" s="30"/>
      <c r="Y1015" s="30"/>
      <c r="Z1015" s="30"/>
      <c r="AA1015" s="30"/>
      <c r="AB1015" s="30"/>
      <c r="AC1015" s="30"/>
      <c r="AD1015" s="30"/>
    </row>
    <row r="1016" spans="18:30" x14ac:dyDescent="0.25">
      <c r="R1016" s="30"/>
      <c r="S1016" s="30"/>
      <c r="T1016" s="30"/>
      <c r="U1016" s="30"/>
      <c r="V1016" s="30"/>
      <c r="W1016" s="30"/>
      <c r="X1016" s="30"/>
      <c r="Y1016" s="30"/>
      <c r="Z1016" s="30"/>
      <c r="AA1016" s="30"/>
      <c r="AB1016" s="30"/>
      <c r="AC1016" s="30"/>
      <c r="AD1016" s="30"/>
    </row>
    <row r="1017" spans="18:30" x14ac:dyDescent="0.25">
      <c r="R1017" s="30"/>
      <c r="S1017" s="30"/>
      <c r="T1017" s="30"/>
      <c r="U1017" s="30"/>
      <c r="V1017" s="30"/>
      <c r="W1017" s="30"/>
      <c r="X1017" s="30"/>
      <c r="Y1017" s="30"/>
      <c r="Z1017" s="30"/>
      <c r="AA1017" s="30"/>
      <c r="AB1017" s="30"/>
      <c r="AC1017" s="30"/>
      <c r="AD1017" s="30"/>
    </row>
    <row r="1018" spans="18:30" x14ac:dyDescent="0.25">
      <c r="R1018" s="30"/>
      <c r="S1018" s="30"/>
      <c r="T1018" s="30"/>
      <c r="U1018" s="30"/>
      <c r="V1018" s="30"/>
      <c r="W1018" s="30"/>
      <c r="X1018" s="30"/>
      <c r="Y1018" s="30"/>
      <c r="Z1018" s="30"/>
      <c r="AA1018" s="30"/>
      <c r="AB1018" s="30"/>
      <c r="AC1018" s="30"/>
      <c r="AD1018" s="30"/>
    </row>
    <row r="1019" spans="18:30" x14ac:dyDescent="0.25">
      <c r="R1019" s="30"/>
      <c r="S1019" s="30"/>
      <c r="T1019" s="30"/>
      <c r="U1019" s="30"/>
      <c r="V1019" s="30"/>
      <c r="W1019" s="30"/>
      <c r="X1019" s="30"/>
      <c r="Y1019" s="30"/>
      <c r="Z1019" s="30"/>
      <c r="AA1019" s="30"/>
      <c r="AB1019" s="30"/>
      <c r="AC1019" s="30"/>
      <c r="AD1019" s="30"/>
    </row>
    <row r="1020" spans="18:30" x14ac:dyDescent="0.25">
      <c r="R1020" s="30"/>
      <c r="S1020" s="30"/>
      <c r="T1020" s="30"/>
      <c r="U1020" s="30"/>
      <c r="V1020" s="30"/>
      <c r="W1020" s="30"/>
      <c r="X1020" s="30"/>
      <c r="Y1020" s="30"/>
      <c r="Z1020" s="30"/>
      <c r="AA1020" s="30"/>
      <c r="AB1020" s="30"/>
      <c r="AC1020" s="30"/>
      <c r="AD1020" s="30"/>
    </row>
    <row r="1021" spans="18:30" x14ac:dyDescent="0.25">
      <c r="R1021" s="30"/>
      <c r="S1021" s="30"/>
      <c r="T1021" s="30"/>
      <c r="U1021" s="30"/>
      <c r="V1021" s="30"/>
      <c r="W1021" s="30"/>
      <c r="X1021" s="30"/>
      <c r="Y1021" s="30"/>
      <c r="Z1021" s="30"/>
      <c r="AA1021" s="30"/>
      <c r="AB1021" s="30"/>
      <c r="AC1021" s="30"/>
      <c r="AD1021" s="30"/>
    </row>
    <row r="1022" spans="18:30" x14ac:dyDescent="0.25">
      <c r="R1022" s="30"/>
      <c r="S1022" s="30"/>
      <c r="T1022" s="30"/>
      <c r="U1022" s="30"/>
      <c r="V1022" s="30"/>
      <c r="W1022" s="30"/>
      <c r="X1022" s="30"/>
      <c r="Y1022" s="30"/>
      <c r="Z1022" s="30"/>
      <c r="AA1022" s="30"/>
      <c r="AB1022" s="30"/>
      <c r="AC1022" s="30"/>
      <c r="AD1022" s="30"/>
    </row>
    <row r="1023" spans="18:30" x14ac:dyDescent="0.25">
      <c r="R1023" s="30"/>
      <c r="S1023" s="30"/>
      <c r="T1023" s="30"/>
      <c r="U1023" s="30"/>
      <c r="V1023" s="30"/>
      <c r="W1023" s="30"/>
      <c r="X1023" s="30"/>
      <c r="Y1023" s="30"/>
      <c r="Z1023" s="30"/>
      <c r="AA1023" s="30"/>
      <c r="AB1023" s="30"/>
      <c r="AC1023" s="30"/>
      <c r="AD1023" s="30"/>
    </row>
    <row r="1024" spans="18:30" x14ac:dyDescent="0.25">
      <c r="R1024" s="30"/>
      <c r="S1024" s="30"/>
      <c r="T1024" s="30"/>
      <c r="U1024" s="30"/>
      <c r="V1024" s="30"/>
      <c r="W1024" s="30"/>
      <c r="X1024" s="30"/>
      <c r="Y1024" s="30"/>
      <c r="Z1024" s="30"/>
      <c r="AA1024" s="30"/>
      <c r="AB1024" s="30"/>
      <c r="AC1024" s="30"/>
      <c r="AD1024" s="30"/>
    </row>
    <row r="1025" spans="18:30" x14ac:dyDescent="0.25">
      <c r="R1025" s="30"/>
      <c r="S1025" s="30"/>
      <c r="T1025" s="30"/>
      <c r="U1025" s="30"/>
      <c r="V1025" s="30"/>
      <c r="W1025" s="30"/>
      <c r="X1025" s="30"/>
      <c r="Y1025" s="30"/>
      <c r="Z1025" s="30"/>
      <c r="AA1025" s="30"/>
      <c r="AB1025" s="30"/>
      <c r="AC1025" s="30"/>
      <c r="AD1025" s="30"/>
    </row>
    <row r="1026" spans="18:30" x14ac:dyDescent="0.25">
      <c r="R1026" s="30"/>
      <c r="S1026" s="30"/>
      <c r="T1026" s="30"/>
      <c r="U1026" s="30"/>
      <c r="V1026" s="30"/>
      <c r="W1026" s="30"/>
      <c r="X1026" s="30"/>
      <c r="Y1026" s="30"/>
      <c r="Z1026" s="30"/>
      <c r="AA1026" s="30"/>
      <c r="AB1026" s="30"/>
      <c r="AC1026" s="30"/>
      <c r="AD1026" s="30"/>
    </row>
    <row r="1027" spans="18:30" x14ac:dyDescent="0.25">
      <c r="R1027" s="30"/>
      <c r="S1027" s="30"/>
      <c r="T1027" s="30"/>
      <c r="U1027" s="30"/>
      <c r="V1027" s="30"/>
      <c r="W1027" s="30"/>
      <c r="X1027" s="30"/>
      <c r="Y1027" s="30"/>
      <c r="Z1027" s="30"/>
      <c r="AA1027" s="30"/>
      <c r="AB1027" s="30"/>
      <c r="AC1027" s="30"/>
      <c r="AD1027" s="30"/>
    </row>
    <row r="1028" spans="18:30" x14ac:dyDescent="0.25">
      <c r="R1028" s="30"/>
      <c r="S1028" s="30"/>
      <c r="T1028" s="30"/>
      <c r="U1028" s="30"/>
      <c r="V1028" s="30"/>
      <c r="W1028" s="30"/>
      <c r="X1028" s="30"/>
      <c r="Y1028" s="30"/>
      <c r="Z1028" s="30"/>
      <c r="AA1028" s="30"/>
      <c r="AB1028" s="30"/>
      <c r="AC1028" s="30"/>
      <c r="AD1028" s="30"/>
    </row>
    <row r="1029" spans="18:30" x14ac:dyDescent="0.25">
      <c r="R1029" s="30"/>
      <c r="S1029" s="30"/>
      <c r="T1029" s="30"/>
      <c r="U1029" s="30"/>
      <c r="V1029" s="30"/>
      <c r="W1029" s="30"/>
      <c r="X1029" s="30"/>
      <c r="Y1029" s="30"/>
      <c r="Z1029" s="30"/>
      <c r="AA1029" s="30"/>
      <c r="AB1029" s="30"/>
      <c r="AC1029" s="30"/>
      <c r="AD1029" s="30"/>
    </row>
    <row r="1030" spans="18:30" x14ac:dyDescent="0.25">
      <c r="R1030" s="30"/>
      <c r="S1030" s="30"/>
      <c r="T1030" s="30"/>
      <c r="U1030" s="30"/>
      <c r="V1030" s="30"/>
      <c r="W1030" s="30"/>
      <c r="X1030" s="30"/>
      <c r="Y1030" s="30"/>
      <c r="Z1030" s="30"/>
      <c r="AA1030" s="30"/>
      <c r="AB1030" s="30"/>
      <c r="AC1030" s="30"/>
      <c r="AD1030" s="30"/>
    </row>
    <row r="1031" spans="18:30" x14ac:dyDescent="0.25">
      <c r="R1031" s="30"/>
      <c r="S1031" s="30"/>
      <c r="T1031" s="30"/>
      <c r="U1031" s="30"/>
      <c r="V1031" s="30"/>
      <c r="W1031" s="30"/>
      <c r="X1031" s="30"/>
      <c r="Y1031" s="30"/>
      <c r="Z1031" s="30"/>
      <c r="AA1031" s="30"/>
      <c r="AB1031" s="30"/>
      <c r="AC1031" s="30"/>
      <c r="AD1031" s="30"/>
    </row>
    <row r="1032" spans="18:30" x14ac:dyDescent="0.25">
      <c r="R1032" s="30"/>
      <c r="S1032" s="30"/>
      <c r="T1032" s="30"/>
      <c r="U1032" s="30"/>
      <c r="V1032" s="30"/>
      <c r="W1032" s="30"/>
      <c r="X1032" s="30"/>
      <c r="Y1032" s="30"/>
      <c r="Z1032" s="30"/>
      <c r="AA1032" s="30"/>
      <c r="AB1032" s="30"/>
      <c r="AC1032" s="30"/>
      <c r="AD1032" s="30"/>
    </row>
    <row r="1033" spans="18:30" x14ac:dyDescent="0.25">
      <c r="R1033" s="30"/>
      <c r="S1033" s="30"/>
      <c r="T1033" s="30"/>
      <c r="U1033" s="30"/>
      <c r="V1033" s="30"/>
      <c r="W1033" s="30"/>
      <c r="X1033" s="30"/>
      <c r="Y1033" s="30"/>
      <c r="Z1033" s="30"/>
      <c r="AA1033" s="30"/>
      <c r="AB1033" s="30"/>
      <c r="AC1033" s="30"/>
      <c r="AD1033" s="30"/>
    </row>
    <row r="1034" spans="18:30" x14ac:dyDescent="0.25">
      <c r="R1034" s="30"/>
      <c r="S1034" s="30"/>
      <c r="T1034" s="30"/>
      <c r="U1034" s="30"/>
      <c r="V1034" s="30"/>
      <c r="W1034" s="30"/>
      <c r="X1034" s="30"/>
      <c r="Y1034" s="30"/>
      <c r="Z1034" s="30"/>
      <c r="AA1034" s="30"/>
      <c r="AB1034" s="30"/>
      <c r="AC1034" s="30"/>
      <c r="AD1034" s="30"/>
    </row>
    <row r="1035" spans="18:30" x14ac:dyDescent="0.25">
      <c r="R1035" s="30"/>
      <c r="S1035" s="30"/>
      <c r="T1035" s="30"/>
      <c r="U1035" s="30"/>
      <c r="V1035" s="30"/>
      <c r="W1035" s="30"/>
      <c r="X1035" s="30"/>
      <c r="Y1035" s="30"/>
      <c r="Z1035" s="30"/>
      <c r="AA1035" s="30"/>
      <c r="AB1035" s="30"/>
      <c r="AC1035" s="30"/>
      <c r="AD1035" s="30"/>
    </row>
    <row r="1036" spans="18:30" x14ac:dyDescent="0.25">
      <c r="R1036" s="30"/>
      <c r="S1036" s="30"/>
      <c r="T1036" s="30"/>
      <c r="U1036" s="30"/>
      <c r="V1036" s="30"/>
      <c r="W1036" s="30"/>
      <c r="X1036" s="30"/>
      <c r="Y1036" s="30"/>
      <c r="Z1036" s="30"/>
      <c r="AA1036" s="30"/>
      <c r="AB1036" s="30"/>
      <c r="AC1036" s="30"/>
      <c r="AD1036" s="30"/>
    </row>
    <row r="1037" spans="18:30" x14ac:dyDescent="0.25">
      <c r="R1037" s="30"/>
      <c r="S1037" s="30"/>
      <c r="T1037" s="30"/>
      <c r="U1037" s="30"/>
      <c r="V1037" s="30"/>
      <c r="W1037" s="30"/>
      <c r="X1037" s="30"/>
      <c r="Y1037" s="30"/>
      <c r="Z1037" s="30"/>
      <c r="AA1037" s="30"/>
      <c r="AB1037" s="30"/>
      <c r="AC1037" s="30"/>
      <c r="AD1037" s="30"/>
    </row>
    <row r="1038" spans="18:30" x14ac:dyDescent="0.25">
      <c r="R1038" s="30"/>
      <c r="S1038" s="30"/>
      <c r="T1038" s="30"/>
      <c r="U1038" s="30"/>
      <c r="V1038" s="30"/>
      <c r="W1038" s="30"/>
      <c r="X1038" s="30"/>
      <c r="Y1038" s="30"/>
      <c r="Z1038" s="30"/>
      <c r="AA1038" s="30"/>
      <c r="AB1038" s="30"/>
      <c r="AC1038" s="30"/>
      <c r="AD1038" s="30"/>
    </row>
    <row r="1039" spans="18:30" x14ac:dyDescent="0.25">
      <c r="R1039" s="30"/>
      <c r="S1039" s="30"/>
      <c r="T1039" s="30"/>
      <c r="U1039" s="30"/>
      <c r="V1039" s="30"/>
      <c r="W1039" s="30"/>
      <c r="X1039" s="30"/>
      <c r="Y1039" s="30"/>
      <c r="Z1039" s="30"/>
      <c r="AA1039" s="30"/>
      <c r="AB1039" s="30"/>
      <c r="AC1039" s="30"/>
      <c r="AD1039" s="30"/>
    </row>
    <row r="1040" spans="18:30" x14ac:dyDescent="0.25">
      <c r="R1040" s="30"/>
      <c r="S1040" s="30"/>
      <c r="T1040" s="30"/>
      <c r="U1040" s="30"/>
      <c r="V1040" s="30"/>
      <c r="W1040" s="30"/>
      <c r="X1040" s="30"/>
      <c r="Y1040" s="30"/>
      <c r="Z1040" s="30"/>
      <c r="AA1040" s="30"/>
      <c r="AB1040" s="30"/>
      <c r="AC1040" s="30"/>
      <c r="AD1040" s="30"/>
    </row>
    <row r="1041" spans="18:30" x14ac:dyDescent="0.25">
      <c r="R1041" s="30"/>
      <c r="S1041" s="30"/>
      <c r="T1041" s="30"/>
      <c r="U1041" s="30"/>
      <c r="V1041" s="30"/>
      <c r="W1041" s="30"/>
      <c r="X1041" s="30"/>
      <c r="Y1041" s="30"/>
      <c r="Z1041" s="30"/>
      <c r="AA1041" s="30"/>
      <c r="AB1041" s="30"/>
      <c r="AC1041" s="30"/>
      <c r="AD1041" s="30"/>
    </row>
    <row r="1042" spans="18:30" x14ac:dyDescent="0.25">
      <c r="R1042" s="30"/>
      <c r="S1042" s="30"/>
      <c r="T1042" s="30"/>
      <c r="U1042" s="30"/>
      <c r="V1042" s="30"/>
      <c r="W1042" s="30"/>
      <c r="X1042" s="30"/>
      <c r="Y1042" s="30"/>
      <c r="Z1042" s="30"/>
      <c r="AA1042" s="30"/>
      <c r="AB1042" s="30"/>
      <c r="AC1042" s="30"/>
      <c r="AD1042" s="30"/>
    </row>
    <row r="1043" spans="18:30" x14ac:dyDescent="0.25">
      <c r="R1043" s="30"/>
      <c r="S1043" s="30"/>
      <c r="T1043" s="30"/>
      <c r="U1043" s="30"/>
      <c r="V1043" s="30"/>
      <c r="W1043" s="30"/>
      <c r="X1043" s="30"/>
      <c r="Y1043" s="30"/>
      <c r="Z1043" s="30"/>
      <c r="AA1043" s="30"/>
      <c r="AB1043" s="30"/>
      <c r="AC1043" s="30"/>
      <c r="AD1043" s="30"/>
    </row>
    <row r="1044" spans="18:30" x14ac:dyDescent="0.25">
      <c r="R1044" s="30"/>
      <c r="S1044" s="30"/>
      <c r="T1044" s="30"/>
      <c r="U1044" s="30"/>
      <c r="V1044" s="30"/>
      <c r="W1044" s="30"/>
      <c r="X1044" s="30"/>
      <c r="Y1044" s="30"/>
      <c r="Z1044" s="30"/>
      <c r="AA1044" s="30"/>
      <c r="AB1044" s="30"/>
      <c r="AC1044" s="30"/>
      <c r="AD1044" s="30"/>
    </row>
    <row r="1045" spans="18:30" x14ac:dyDescent="0.25">
      <c r="R1045" s="30"/>
      <c r="S1045" s="30"/>
      <c r="T1045" s="30"/>
      <c r="U1045" s="30"/>
      <c r="V1045" s="30"/>
      <c r="W1045" s="30"/>
      <c r="X1045" s="30"/>
      <c r="Y1045" s="30"/>
      <c r="Z1045" s="30"/>
      <c r="AA1045" s="30"/>
      <c r="AB1045" s="30"/>
      <c r="AC1045" s="30"/>
      <c r="AD1045" s="30"/>
    </row>
    <row r="1046" spans="18:30" x14ac:dyDescent="0.25">
      <c r="R1046" s="30"/>
      <c r="S1046" s="30"/>
      <c r="T1046" s="30"/>
      <c r="U1046" s="30"/>
      <c r="V1046" s="30"/>
      <c r="W1046" s="30"/>
      <c r="X1046" s="30"/>
      <c r="Y1046" s="30"/>
      <c r="Z1046" s="30"/>
      <c r="AA1046" s="30"/>
      <c r="AB1046" s="30"/>
      <c r="AC1046" s="30"/>
      <c r="AD1046" s="30"/>
    </row>
    <row r="1047" spans="18:30" x14ac:dyDescent="0.25">
      <c r="R1047" s="30"/>
      <c r="S1047" s="30"/>
      <c r="T1047" s="30"/>
      <c r="U1047" s="30"/>
      <c r="V1047" s="30"/>
      <c r="W1047" s="30"/>
      <c r="X1047" s="30"/>
      <c r="Y1047" s="30"/>
      <c r="Z1047" s="30"/>
      <c r="AA1047" s="30"/>
      <c r="AB1047" s="30"/>
      <c r="AC1047" s="30"/>
      <c r="AD1047" s="30"/>
    </row>
    <row r="1048" spans="18:30" x14ac:dyDescent="0.25">
      <c r="R1048" s="30"/>
      <c r="S1048" s="30"/>
      <c r="T1048" s="30"/>
      <c r="U1048" s="30"/>
      <c r="V1048" s="30"/>
      <c r="W1048" s="30"/>
      <c r="X1048" s="30"/>
      <c r="Y1048" s="30"/>
      <c r="Z1048" s="30"/>
      <c r="AA1048" s="30"/>
      <c r="AB1048" s="30"/>
      <c r="AC1048" s="30"/>
      <c r="AD1048" s="30"/>
    </row>
    <row r="1049" spans="18:30" x14ac:dyDescent="0.25">
      <c r="R1049" s="30"/>
      <c r="S1049" s="30"/>
      <c r="T1049" s="30"/>
      <c r="U1049" s="30"/>
      <c r="V1049" s="30"/>
      <c r="W1049" s="30"/>
      <c r="X1049" s="30"/>
      <c r="Y1049" s="30"/>
      <c r="Z1049" s="30"/>
      <c r="AA1049" s="30"/>
      <c r="AB1049" s="30"/>
      <c r="AC1049" s="30"/>
      <c r="AD1049" s="30"/>
    </row>
    <row r="1050" spans="18:30" x14ac:dyDescent="0.25">
      <c r="R1050" s="30"/>
      <c r="S1050" s="30"/>
      <c r="T1050" s="30"/>
      <c r="U1050" s="30"/>
      <c r="V1050" s="30"/>
      <c r="W1050" s="30"/>
      <c r="X1050" s="30"/>
      <c r="Y1050" s="30"/>
      <c r="Z1050" s="30"/>
      <c r="AA1050" s="30"/>
      <c r="AB1050" s="30"/>
      <c r="AC1050" s="30"/>
      <c r="AD1050" s="30"/>
    </row>
    <row r="1051" spans="18:30" x14ac:dyDescent="0.25">
      <c r="R1051" s="30"/>
      <c r="S1051" s="30"/>
      <c r="T1051" s="30"/>
      <c r="U1051" s="30"/>
      <c r="V1051" s="30"/>
      <c r="W1051" s="30"/>
      <c r="X1051" s="30"/>
      <c r="Y1051" s="30"/>
      <c r="Z1051" s="30"/>
      <c r="AA1051" s="30"/>
      <c r="AB1051" s="30"/>
      <c r="AC1051" s="30"/>
      <c r="AD1051" s="30"/>
    </row>
    <row r="1052" spans="18:30" x14ac:dyDescent="0.25">
      <c r="R1052" s="30"/>
      <c r="S1052" s="30"/>
      <c r="T1052" s="30"/>
      <c r="U1052" s="30"/>
      <c r="V1052" s="30"/>
      <c r="W1052" s="30"/>
      <c r="X1052" s="30"/>
      <c r="Y1052" s="30"/>
      <c r="Z1052" s="30"/>
      <c r="AA1052" s="30"/>
      <c r="AB1052" s="30"/>
      <c r="AC1052" s="30"/>
      <c r="AD1052" s="30"/>
    </row>
    <row r="1053" spans="18:30" x14ac:dyDescent="0.25">
      <c r="R1053" s="30"/>
      <c r="S1053" s="30"/>
      <c r="T1053" s="30"/>
      <c r="U1053" s="30"/>
      <c r="V1053" s="30"/>
      <c r="W1053" s="30"/>
      <c r="X1053" s="30"/>
      <c r="Y1053" s="30"/>
      <c r="Z1053" s="30"/>
      <c r="AA1053" s="30"/>
      <c r="AB1053" s="30"/>
      <c r="AC1053" s="30"/>
      <c r="AD1053" s="30"/>
    </row>
    <row r="1054" spans="18:30" x14ac:dyDescent="0.25">
      <c r="R1054" s="30"/>
      <c r="S1054" s="30"/>
      <c r="T1054" s="30"/>
      <c r="U1054" s="30"/>
      <c r="V1054" s="30"/>
      <c r="W1054" s="30"/>
      <c r="X1054" s="30"/>
      <c r="Y1054" s="30"/>
      <c r="Z1054" s="30"/>
      <c r="AA1054" s="30"/>
      <c r="AB1054" s="30"/>
      <c r="AC1054" s="30"/>
      <c r="AD1054" s="30"/>
    </row>
    <row r="1055" spans="18:30" x14ac:dyDescent="0.25">
      <c r="R1055" s="30"/>
      <c r="S1055" s="30"/>
      <c r="T1055" s="30"/>
      <c r="U1055" s="30"/>
      <c r="V1055" s="30"/>
      <c r="W1055" s="30"/>
      <c r="X1055" s="30"/>
      <c r="Y1055" s="30"/>
      <c r="Z1055" s="30"/>
      <c r="AA1055" s="30"/>
      <c r="AB1055" s="30"/>
      <c r="AC1055" s="30"/>
      <c r="AD1055" s="30"/>
    </row>
    <row r="1056" spans="18:30" x14ac:dyDescent="0.25">
      <c r="R1056" s="30"/>
      <c r="S1056" s="30"/>
      <c r="T1056" s="30"/>
      <c r="U1056" s="30"/>
      <c r="V1056" s="30"/>
      <c r="W1056" s="30"/>
      <c r="X1056" s="30"/>
      <c r="Y1056" s="30"/>
      <c r="Z1056" s="30"/>
      <c r="AA1056" s="30"/>
      <c r="AB1056" s="30"/>
      <c r="AC1056" s="30"/>
      <c r="AD1056" s="30"/>
    </row>
    <row r="1057" spans="18:30" x14ac:dyDescent="0.25">
      <c r="R1057" s="30"/>
      <c r="S1057" s="30"/>
      <c r="T1057" s="30"/>
      <c r="U1057" s="30"/>
      <c r="V1057" s="30"/>
      <c r="W1057" s="30"/>
      <c r="X1057" s="30"/>
      <c r="Y1057" s="30"/>
      <c r="Z1057" s="30"/>
      <c r="AA1057" s="30"/>
      <c r="AB1057" s="30"/>
      <c r="AC1057" s="30"/>
      <c r="AD1057" s="30"/>
    </row>
    <row r="1058" spans="18:30" x14ac:dyDescent="0.25">
      <c r="R1058" s="30"/>
      <c r="S1058" s="30"/>
      <c r="T1058" s="30"/>
      <c r="U1058" s="30"/>
      <c r="V1058" s="30"/>
      <c r="W1058" s="30"/>
      <c r="X1058" s="30"/>
      <c r="Y1058" s="30"/>
      <c r="Z1058" s="30"/>
      <c r="AA1058" s="30"/>
      <c r="AB1058" s="30"/>
      <c r="AC1058" s="30"/>
      <c r="AD1058" s="30"/>
    </row>
    <row r="1059" spans="18:30" x14ac:dyDescent="0.25">
      <c r="R1059" s="30"/>
      <c r="S1059" s="30"/>
      <c r="T1059" s="30"/>
      <c r="U1059" s="30"/>
      <c r="V1059" s="30"/>
      <c r="W1059" s="30"/>
      <c r="X1059" s="30"/>
      <c r="Y1059" s="30"/>
      <c r="Z1059" s="30"/>
      <c r="AA1059" s="30"/>
      <c r="AB1059" s="30"/>
      <c r="AC1059" s="30"/>
      <c r="AD1059" s="30"/>
    </row>
    <row r="1060" spans="18:30" x14ac:dyDescent="0.25">
      <c r="R1060" s="30"/>
      <c r="S1060" s="30"/>
      <c r="T1060" s="30"/>
      <c r="U1060" s="30"/>
      <c r="V1060" s="30"/>
      <c r="W1060" s="30"/>
      <c r="X1060" s="30"/>
      <c r="Y1060" s="30"/>
      <c r="Z1060" s="30"/>
      <c r="AA1060" s="30"/>
      <c r="AB1060" s="30"/>
      <c r="AC1060" s="30"/>
      <c r="AD1060" s="30"/>
    </row>
    <row r="1061" spans="18:30" x14ac:dyDescent="0.25">
      <c r="R1061" s="30"/>
      <c r="S1061" s="30"/>
      <c r="T1061" s="30"/>
      <c r="U1061" s="30"/>
      <c r="V1061" s="30"/>
      <c r="W1061" s="30"/>
      <c r="X1061" s="30"/>
      <c r="Y1061" s="30"/>
      <c r="Z1061" s="30"/>
      <c r="AA1061" s="30"/>
      <c r="AB1061" s="30"/>
      <c r="AC1061" s="30"/>
      <c r="AD1061" s="30"/>
    </row>
    <row r="1062" spans="18:30" x14ac:dyDescent="0.25">
      <c r="R1062" s="30"/>
      <c r="S1062" s="30"/>
      <c r="T1062" s="30"/>
      <c r="U1062" s="30"/>
      <c r="V1062" s="30"/>
      <c r="W1062" s="30"/>
      <c r="X1062" s="30"/>
      <c r="Y1062" s="30"/>
      <c r="Z1062" s="30"/>
      <c r="AA1062" s="30"/>
      <c r="AB1062" s="30"/>
      <c r="AC1062" s="30"/>
      <c r="AD1062" s="30"/>
    </row>
    <row r="1063" spans="18:30" x14ac:dyDescent="0.25">
      <c r="R1063" s="30"/>
      <c r="S1063" s="30"/>
      <c r="T1063" s="30"/>
      <c r="U1063" s="30"/>
      <c r="V1063" s="30"/>
      <c r="W1063" s="30"/>
      <c r="X1063" s="30"/>
      <c r="Y1063" s="30"/>
      <c r="Z1063" s="30"/>
      <c r="AA1063" s="30"/>
      <c r="AB1063" s="30"/>
      <c r="AC1063" s="30"/>
      <c r="AD1063" s="30"/>
    </row>
    <row r="1064" spans="18:30" x14ac:dyDescent="0.25">
      <c r="R1064" s="30"/>
      <c r="S1064" s="30"/>
      <c r="T1064" s="30"/>
      <c r="U1064" s="30"/>
      <c r="V1064" s="30"/>
      <c r="W1064" s="30"/>
      <c r="X1064" s="30"/>
      <c r="Y1064" s="30"/>
      <c r="Z1064" s="30"/>
      <c r="AA1064" s="30"/>
      <c r="AB1064" s="30"/>
      <c r="AC1064" s="30"/>
      <c r="AD1064" s="30"/>
    </row>
    <row r="1065" spans="18:30" x14ac:dyDescent="0.25">
      <c r="R1065" s="30"/>
      <c r="S1065" s="30"/>
      <c r="T1065" s="30"/>
      <c r="U1065" s="30"/>
      <c r="V1065" s="30"/>
      <c r="W1065" s="30"/>
      <c r="X1065" s="30"/>
      <c r="Y1065" s="30"/>
      <c r="Z1065" s="30"/>
      <c r="AA1065" s="30"/>
      <c r="AB1065" s="30"/>
      <c r="AC1065" s="30"/>
      <c r="AD1065" s="30"/>
    </row>
    <row r="1066" spans="18:30" x14ac:dyDescent="0.25">
      <c r="R1066" s="30"/>
      <c r="S1066" s="30"/>
      <c r="T1066" s="30"/>
      <c r="U1066" s="30"/>
      <c r="V1066" s="30"/>
      <c r="W1066" s="30"/>
      <c r="X1066" s="30"/>
      <c r="Y1066" s="30"/>
      <c r="Z1066" s="30"/>
      <c r="AA1066" s="30"/>
      <c r="AB1066" s="30"/>
      <c r="AC1066" s="30"/>
      <c r="AD1066" s="30"/>
    </row>
    <row r="1067" spans="18:30" x14ac:dyDescent="0.25">
      <c r="R1067" s="30"/>
      <c r="S1067" s="30"/>
      <c r="T1067" s="30"/>
      <c r="U1067" s="30"/>
      <c r="V1067" s="30"/>
      <c r="W1067" s="30"/>
      <c r="X1067" s="30"/>
      <c r="Y1067" s="30"/>
      <c r="Z1067" s="30"/>
      <c r="AA1067" s="30"/>
      <c r="AB1067" s="30"/>
      <c r="AC1067" s="30"/>
      <c r="AD1067" s="30"/>
    </row>
    <row r="1068" spans="18:30" x14ac:dyDescent="0.25">
      <c r="R1068" s="30"/>
      <c r="S1068" s="30"/>
      <c r="T1068" s="30"/>
      <c r="U1068" s="30"/>
      <c r="V1068" s="30"/>
      <c r="W1068" s="30"/>
      <c r="X1068" s="30"/>
      <c r="Y1068" s="30"/>
      <c r="Z1068" s="30"/>
      <c r="AA1068" s="30"/>
      <c r="AB1068" s="30"/>
      <c r="AC1068" s="30"/>
      <c r="AD1068" s="30"/>
    </row>
    <row r="1069" spans="18:30" x14ac:dyDescent="0.25">
      <c r="R1069" s="30"/>
      <c r="S1069" s="30"/>
      <c r="T1069" s="30"/>
      <c r="U1069" s="30"/>
      <c r="V1069" s="30"/>
      <c r="W1069" s="30"/>
      <c r="X1069" s="30"/>
      <c r="Y1069" s="30"/>
      <c r="Z1069" s="30"/>
      <c r="AA1069" s="30"/>
      <c r="AB1069" s="30"/>
      <c r="AC1069" s="30"/>
      <c r="AD1069" s="30"/>
    </row>
    <row r="1070" spans="18:30" x14ac:dyDescent="0.25">
      <c r="R1070" s="30"/>
      <c r="S1070" s="30"/>
      <c r="T1070" s="30"/>
      <c r="U1070" s="30"/>
      <c r="V1070" s="30"/>
      <c r="W1070" s="30"/>
      <c r="X1070" s="30"/>
      <c r="Y1070" s="30"/>
      <c r="Z1070" s="30"/>
      <c r="AA1070" s="30"/>
      <c r="AB1070" s="30"/>
      <c r="AC1070" s="30"/>
      <c r="AD1070" s="30"/>
    </row>
    <row r="1071" spans="18:30" x14ac:dyDescent="0.25">
      <c r="R1071" s="30"/>
      <c r="S1071" s="30"/>
      <c r="T1071" s="30"/>
      <c r="U1071" s="30"/>
      <c r="V1071" s="30"/>
      <c r="W1071" s="30"/>
      <c r="X1071" s="30"/>
      <c r="Y1071" s="30"/>
      <c r="Z1071" s="30"/>
      <c r="AA1071" s="30"/>
      <c r="AB1071" s="30"/>
      <c r="AC1071" s="30"/>
      <c r="AD1071" s="30"/>
    </row>
    <row r="1072" spans="18:30" x14ac:dyDescent="0.25">
      <c r="R1072" s="30"/>
      <c r="S1072" s="30"/>
      <c r="T1072" s="30"/>
      <c r="U1072" s="30"/>
      <c r="V1072" s="30"/>
      <c r="W1072" s="30"/>
      <c r="X1072" s="30"/>
      <c r="Y1072" s="30"/>
      <c r="Z1072" s="30"/>
      <c r="AA1072" s="30"/>
      <c r="AB1072" s="30"/>
      <c r="AC1072" s="30"/>
      <c r="AD1072" s="30"/>
    </row>
    <row r="1073" spans="18:30" x14ac:dyDescent="0.25">
      <c r="R1073" s="30"/>
      <c r="S1073" s="30"/>
      <c r="T1073" s="30"/>
      <c r="U1073" s="30"/>
      <c r="V1073" s="30"/>
      <c r="W1073" s="30"/>
      <c r="X1073" s="30"/>
      <c r="Y1073" s="30"/>
      <c r="Z1073" s="30"/>
      <c r="AA1073" s="30"/>
      <c r="AB1073" s="30"/>
      <c r="AC1073" s="30"/>
      <c r="AD1073" s="30"/>
    </row>
    <row r="1074" spans="18:30" x14ac:dyDescent="0.25">
      <c r="R1074" s="30"/>
      <c r="S1074" s="30"/>
      <c r="T1074" s="30"/>
      <c r="U1074" s="30"/>
      <c r="V1074" s="30"/>
      <c r="W1074" s="30"/>
      <c r="X1074" s="30"/>
      <c r="Y1074" s="30"/>
      <c r="Z1074" s="30"/>
      <c r="AA1074" s="30"/>
      <c r="AB1074" s="30"/>
      <c r="AC1074" s="30"/>
      <c r="AD1074" s="30"/>
    </row>
    <row r="1075" spans="18:30" x14ac:dyDescent="0.25">
      <c r="R1075" s="30"/>
      <c r="S1075" s="30"/>
      <c r="T1075" s="30"/>
      <c r="U1075" s="30"/>
      <c r="V1075" s="30"/>
      <c r="W1075" s="30"/>
      <c r="X1075" s="30"/>
      <c r="Y1075" s="30"/>
      <c r="Z1075" s="30"/>
      <c r="AA1075" s="30"/>
      <c r="AB1075" s="30"/>
      <c r="AC1075" s="30"/>
      <c r="AD1075" s="30"/>
    </row>
    <row r="1076" spans="18:30" x14ac:dyDescent="0.25">
      <c r="R1076" s="30"/>
      <c r="S1076" s="30"/>
      <c r="T1076" s="30"/>
      <c r="U1076" s="30"/>
      <c r="V1076" s="30"/>
      <c r="W1076" s="30"/>
      <c r="X1076" s="30"/>
      <c r="Y1076" s="30"/>
      <c r="Z1076" s="30"/>
      <c r="AA1076" s="30"/>
      <c r="AB1076" s="30"/>
      <c r="AC1076" s="30"/>
      <c r="AD1076" s="30"/>
    </row>
    <row r="1077" spans="18:30" x14ac:dyDescent="0.25">
      <c r="R1077" s="30"/>
      <c r="S1077" s="30"/>
      <c r="T1077" s="30"/>
      <c r="U1077" s="30"/>
      <c r="V1077" s="30"/>
      <c r="W1077" s="30"/>
      <c r="X1077" s="30"/>
      <c r="Y1077" s="30"/>
      <c r="Z1077" s="30"/>
      <c r="AA1077" s="30"/>
      <c r="AB1077" s="30"/>
      <c r="AC1077" s="30"/>
      <c r="AD1077" s="30"/>
    </row>
    <row r="1078" spans="18:30" x14ac:dyDescent="0.25">
      <c r="R1078" s="30"/>
      <c r="S1078" s="30"/>
      <c r="T1078" s="30"/>
      <c r="U1078" s="30"/>
      <c r="V1078" s="30"/>
      <c r="W1078" s="30"/>
      <c r="X1078" s="30"/>
      <c r="Y1078" s="30"/>
      <c r="Z1078" s="30"/>
      <c r="AA1078" s="30"/>
      <c r="AB1078" s="30"/>
      <c r="AC1078" s="30"/>
      <c r="AD1078" s="30"/>
    </row>
    <row r="1079" spans="18:30" x14ac:dyDescent="0.25">
      <c r="R1079" s="30"/>
      <c r="S1079" s="30"/>
      <c r="T1079" s="30"/>
      <c r="U1079" s="30"/>
      <c r="V1079" s="30"/>
      <c r="W1079" s="30"/>
      <c r="X1079" s="30"/>
      <c r="Y1079" s="30"/>
      <c r="Z1079" s="30"/>
      <c r="AA1079" s="30"/>
      <c r="AB1079" s="30"/>
      <c r="AC1079" s="30"/>
      <c r="AD1079" s="30"/>
    </row>
    <row r="1080" spans="18:30" x14ac:dyDescent="0.25">
      <c r="R1080" s="30"/>
      <c r="S1080" s="30"/>
      <c r="T1080" s="30"/>
      <c r="U1080" s="30"/>
      <c r="V1080" s="30"/>
      <c r="W1080" s="30"/>
      <c r="X1080" s="30"/>
      <c r="Y1080" s="30"/>
      <c r="Z1080" s="30"/>
      <c r="AA1080" s="30"/>
      <c r="AB1080" s="30"/>
      <c r="AC1080" s="30"/>
      <c r="AD1080" s="30"/>
    </row>
    <row r="1081" spans="18:30" x14ac:dyDescent="0.25">
      <c r="R1081" s="30"/>
      <c r="S1081" s="30"/>
      <c r="T1081" s="30"/>
      <c r="U1081" s="30"/>
      <c r="V1081" s="30"/>
      <c r="W1081" s="30"/>
      <c r="X1081" s="30"/>
      <c r="Y1081" s="30"/>
      <c r="Z1081" s="30"/>
      <c r="AA1081" s="30"/>
      <c r="AB1081" s="30"/>
      <c r="AC1081" s="30"/>
      <c r="AD1081" s="30"/>
    </row>
    <row r="1082" spans="18:30" x14ac:dyDescent="0.25">
      <c r="R1082" s="30"/>
      <c r="S1082" s="30"/>
      <c r="T1082" s="30"/>
      <c r="U1082" s="30"/>
      <c r="V1082" s="30"/>
      <c r="W1082" s="30"/>
      <c r="X1082" s="30"/>
      <c r="Y1082" s="30"/>
      <c r="Z1082" s="30"/>
      <c r="AA1082" s="30"/>
      <c r="AB1082" s="30"/>
      <c r="AC1082" s="30"/>
      <c r="AD1082" s="30"/>
    </row>
    <row r="1083" spans="18:30" x14ac:dyDescent="0.25">
      <c r="R1083" s="30"/>
      <c r="S1083" s="30"/>
      <c r="T1083" s="30"/>
      <c r="U1083" s="30"/>
      <c r="V1083" s="30"/>
      <c r="W1083" s="30"/>
      <c r="X1083" s="30"/>
      <c r="Y1083" s="30"/>
      <c r="Z1083" s="30"/>
      <c r="AA1083" s="30"/>
      <c r="AB1083" s="30"/>
      <c r="AC1083" s="30"/>
      <c r="AD1083" s="30"/>
    </row>
    <row r="1084" spans="18:30" x14ac:dyDescent="0.25">
      <c r="R1084" s="30"/>
      <c r="S1084" s="30"/>
      <c r="T1084" s="30"/>
      <c r="U1084" s="30"/>
      <c r="V1084" s="30"/>
      <c r="W1084" s="30"/>
      <c r="X1084" s="30"/>
      <c r="Y1084" s="30"/>
      <c r="Z1084" s="30"/>
      <c r="AA1084" s="30"/>
      <c r="AB1084" s="30"/>
      <c r="AC1084" s="30"/>
      <c r="AD1084" s="30"/>
    </row>
    <row r="1085" spans="18:30" x14ac:dyDescent="0.25">
      <c r="R1085" s="30"/>
      <c r="S1085" s="30"/>
      <c r="T1085" s="30"/>
      <c r="U1085" s="30"/>
      <c r="V1085" s="30"/>
      <c r="W1085" s="30"/>
      <c r="X1085" s="30"/>
      <c r="Y1085" s="30"/>
      <c r="Z1085" s="30"/>
      <c r="AA1085" s="30"/>
      <c r="AB1085" s="30"/>
      <c r="AC1085" s="30"/>
      <c r="AD1085" s="30"/>
    </row>
    <row r="1086" spans="18:30" x14ac:dyDescent="0.25">
      <c r="R1086" s="30"/>
      <c r="S1086" s="30"/>
      <c r="T1086" s="30"/>
      <c r="U1086" s="30"/>
      <c r="V1086" s="30"/>
      <c r="W1086" s="30"/>
      <c r="X1086" s="30"/>
      <c r="Y1086" s="30"/>
      <c r="Z1086" s="30"/>
      <c r="AA1086" s="30"/>
      <c r="AB1086" s="30"/>
      <c r="AC1086" s="30"/>
      <c r="AD1086" s="30"/>
    </row>
    <row r="1087" spans="18:30" x14ac:dyDescent="0.25">
      <c r="R1087" s="30"/>
      <c r="S1087" s="30"/>
      <c r="T1087" s="30"/>
      <c r="U1087" s="30"/>
      <c r="V1087" s="30"/>
      <c r="W1087" s="30"/>
      <c r="X1087" s="30"/>
      <c r="Y1087" s="30"/>
      <c r="Z1087" s="30"/>
      <c r="AA1087" s="30"/>
      <c r="AB1087" s="30"/>
      <c r="AC1087" s="30"/>
      <c r="AD1087" s="30"/>
    </row>
    <row r="1088" spans="18:30" x14ac:dyDescent="0.25">
      <c r="R1088" s="30"/>
      <c r="S1088" s="30"/>
      <c r="T1088" s="30"/>
      <c r="U1088" s="30"/>
      <c r="V1088" s="30"/>
      <c r="W1088" s="30"/>
      <c r="X1088" s="30"/>
      <c r="Y1088" s="30"/>
      <c r="Z1088" s="30"/>
      <c r="AA1088" s="30"/>
      <c r="AB1088" s="30"/>
      <c r="AC1088" s="30"/>
      <c r="AD1088" s="30"/>
    </row>
    <row r="1089" spans="18:30" x14ac:dyDescent="0.25">
      <c r="R1089" s="30"/>
      <c r="S1089" s="30"/>
      <c r="T1089" s="30"/>
      <c r="U1089" s="30"/>
      <c r="V1089" s="30"/>
      <c r="W1089" s="30"/>
      <c r="X1089" s="30"/>
      <c r="Y1089" s="30"/>
      <c r="Z1089" s="30"/>
      <c r="AA1089" s="30"/>
      <c r="AB1089" s="30"/>
      <c r="AC1089" s="30"/>
      <c r="AD1089" s="30"/>
    </row>
    <row r="1090" spans="18:30" x14ac:dyDescent="0.25">
      <c r="R1090" s="30"/>
      <c r="S1090" s="30"/>
      <c r="T1090" s="30"/>
      <c r="U1090" s="30"/>
      <c r="V1090" s="30"/>
      <c r="W1090" s="30"/>
      <c r="X1090" s="30"/>
      <c r="Y1090" s="30"/>
      <c r="Z1090" s="30"/>
      <c r="AA1090" s="30"/>
      <c r="AB1090" s="30"/>
      <c r="AC1090" s="30"/>
      <c r="AD1090" s="30"/>
    </row>
    <row r="1091" spans="18:30" x14ac:dyDescent="0.25">
      <c r="R1091" s="30"/>
      <c r="S1091" s="30"/>
      <c r="T1091" s="30"/>
      <c r="U1091" s="30"/>
      <c r="V1091" s="30"/>
      <c r="W1091" s="30"/>
      <c r="X1091" s="30"/>
      <c r="Y1091" s="30"/>
      <c r="Z1091" s="30"/>
      <c r="AA1091" s="30"/>
      <c r="AB1091" s="30"/>
      <c r="AC1091" s="30"/>
      <c r="AD1091" s="30"/>
    </row>
    <row r="1092" spans="18:30" x14ac:dyDescent="0.25">
      <c r="R1092" s="30"/>
      <c r="S1092" s="30"/>
      <c r="T1092" s="30"/>
      <c r="U1092" s="30"/>
      <c r="V1092" s="30"/>
      <c r="W1092" s="30"/>
      <c r="X1092" s="30"/>
      <c r="Y1092" s="30"/>
      <c r="Z1092" s="30"/>
      <c r="AA1092" s="30"/>
      <c r="AB1092" s="30"/>
      <c r="AC1092" s="30"/>
      <c r="AD1092" s="30"/>
    </row>
    <row r="1093" spans="18:30" x14ac:dyDescent="0.25">
      <c r="R1093" s="30"/>
      <c r="S1093" s="30"/>
      <c r="T1093" s="30"/>
      <c r="U1093" s="30"/>
      <c r="V1093" s="30"/>
      <c r="W1093" s="30"/>
      <c r="X1093" s="30"/>
      <c r="Y1093" s="30"/>
      <c r="Z1093" s="30"/>
      <c r="AA1093" s="30"/>
      <c r="AB1093" s="30"/>
      <c r="AC1093" s="30"/>
      <c r="AD1093" s="30"/>
    </row>
    <row r="1094" spans="18:30" x14ac:dyDescent="0.25">
      <c r="R1094" s="30"/>
      <c r="S1094" s="30"/>
      <c r="T1094" s="30"/>
      <c r="U1094" s="30"/>
      <c r="V1094" s="30"/>
      <c r="W1094" s="30"/>
      <c r="X1094" s="30"/>
      <c r="Y1094" s="30"/>
      <c r="Z1094" s="30"/>
      <c r="AA1094" s="30"/>
      <c r="AB1094" s="30"/>
      <c r="AC1094" s="30"/>
      <c r="AD1094" s="30"/>
    </row>
    <row r="1095" spans="18:30" x14ac:dyDescent="0.25">
      <c r="R1095" s="30"/>
      <c r="S1095" s="30"/>
      <c r="T1095" s="30"/>
      <c r="U1095" s="30"/>
      <c r="V1095" s="30"/>
      <c r="W1095" s="30"/>
      <c r="X1095" s="30"/>
      <c r="Y1095" s="30"/>
      <c r="Z1095" s="30"/>
      <c r="AA1095" s="30"/>
      <c r="AB1095" s="30"/>
      <c r="AC1095" s="30"/>
      <c r="AD1095" s="30"/>
    </row>
    <row r="1096" spans="18:30" x14ac:dyDescent="0.25">
      <c r="R1096" s="30"/>
      <c r="S1096" s="30"/>
      <c r="T1096" s="30"/>
      <c r="U1096" s="30"/>
      <c r="V1096" s="30"/>
      <c r="W1096" s="30"/>
      <c r="X1096" s="30"/>
      <c r="Y1096" s="30"/>
      <c r="Z1096" s="30"/>
      <c r="AA1096" s="30"/>
      <c r="AB1096" s="30"/>
      <c r="AC1096" s="30"/>
      <c r="AD1096" s="30"/>
    </row>
    <row r="1097" spans="18:30" x14ac:dyDescent="0.25">
      <c r="R1097" s="30"/>
      <c r="S1097" s="30"/>
      <c r="T1097" s="30"/>
      <c r="U1097" s="30"/>
      <c r="V1097" s="30"/>
      <c r="W1097" s="30"/>
      <c r="X1097" s="30"/>
      <c r="Y1097" s="30"/>
      <c r="Z1097" s="30"/>
      <c r="AA1097" s="30"/>
      <c r="AB1097" s="30"/>
      <c r="AC1097" s="30"/>
      <c r="AD1097" s="30"/>
    </row>
    <row r="1098" spans="18:30" x14ac:dyDescent="0.25">
      <c r="R1098" s="30"/>
      <c r="S1098" s="30"/>
      <c r="T1098" s="30"/>
      <c r="U1098" s="30"/>
      <c r="V1098" s="30"/>
      <c r="W1098" s="30"/>
      <c r="X1098" s="30"/>
      <c r="Y1098" s="30"/>
      <c r="Z1098" s="30"/>
      <c r="AA1098" s="30"/>
      <c r="AB1098" s="30"/>
      <c r="AC1098" s="30"/>
      <c r="AD1098" s="30"/>
    </row>
    <row r="1099" spans="18:30" x14ac:dyDescent="0.25">
      <c r="R1099" s="30"/>
      <c r="S1099" s="30"/>
      <c r="T1099" s="30"/>
      <c r="U1099" s="30"/>
      <c r="V1099" s="30"/>
      <c r="W1099" s="30"/>
      <c r="X1099" s="30"/>
      <c r="Y1099" s="30"/>
      <c r="Z1099" s="30"/>
      <c r="AA1099" s="30"/>
      <c r="AB1099" s="30"/>
      <c r="AC1099" s="30"/>
      <c r="AD1099" s="30"/>
    </row>
    <row r="1100" spans="18:30" x14ac:dyDescent="0.25">
      <c r="R1100" s="30"/>
      <c r="S1100" s="30"/>
      <c r="T1100" s="30"/>
      <c r="U1100" s="30"/>
      <c r="V1100" s="30"/>
      <c r="W1100" s="30"/>
      <c r="X1100" s="30"/>
      <c r="Y1100" s="30"/>
      <c r="Z1100" s="30"/>
      <c r="AA1100" s="30"/>
      <c r="AB1100" s="30"/>
      <c r="AC1100" s="30"/>
      <c r="AD1100" s="30"/>
    </row>
    <row r="1101" spans="18:30" x14ac:dyDescent="0.25">
      <c r="R1101" s="30"/>
      <c r="S1101" s="30"/>
      <c r="T1101" s="30"/>
      <c r="U1101" s="30"/>
      <c r="V1101" s="30"/>
      <c r="W1101" s="30"/>
      <c r="X1101" s="30"/>
      <c r="Y1101" s="30"/>
      <c r="Z1101" s="30"/>
      <c r="AA1101" s="30"/>
      <c r="AB1101" s="30"/>
      <c r="AC1101" s="30"/>
      <c r="AD1101" s="30"/>
    </row>
    <row r="1102" spans="18:30" x14ac:dyDescent="0.25">
      <c r="R1102" s="30"/>
      <c r="S1102" s="30"/>
      <c r="T1102" s="30"/>
      <c r="U1102" s="30"/>
      <c r="V1102" s="30"/>
      <c r="W1102" s="30"/>
      <c r="X1102" s="30"/>
      <c r="Y1102" s="30"/>
      <c r="Z1102" s="30"/>
      <c r="AA1102" s="30"/>
      <c r="AB1102" s="30"/>
      <c r="AC1102" s="30"/>
      <c r="AD1102" s="30"/>
    </row>
    <row r="1103" spans="18:30" x14ac:dyDescent="0.25">
      <c r="R1103" s="30"/>
      <c r="S1103" s="30"/>
      <c r="T1103" s="30"/>
      <c r="U1103" s="30"/>
      <c r="V1103" s="30"/>
      <c r="W1103" s="30"/>
      <c r="X1103" s="30"/>
      <c r="Y1103" s="30"/>
      <c r="Z1103" s="30"/>
      <c r="AA1103" s="30"/>
      <c r="AB1103" s="30"/>
      <c r="AC1103" s="30"/>
      <c r="AD1103" s="30"/>
    </row>
    <row r="1104" spans="18:30" x14ac:dyDescent="0.25">
      <c r="R1104" s="30"/>
      <c r="S1104" s="30"/>
      <c r="T1104" s="30"/>
      <c r="U1104" s="30"/>
      <c r="V1104" s="30"/>
      <c r="W1104" s="30"/>
      <c r="X1104" s="30"/>
      <c r="Y1104" s="30"/>
      <c r="Z1104" s="30"/>
      <c r="AA1104" s="30"/>
      <c r="AB1104" s="30"/>
      <c r="AC1104" s="30"/>
      <c r="AD1104" s="30"/>
    </row>
    <row r="1105" spans="18:30" x14ac:dyDescent="0.25">
      <c r="R1105" s="30"/>
      <c r="S1105" s="30"/>
      <c r="T1105" s="30"/>
      <c r="U1105" s="30"/>
      <c r="V1105" s="30"/>
      <c r="W1105" s="30"/>
      <c r="X1105" s="30"/>
      <c r="Y1105" s="30"/>
      <c r="Z1105" s="30"/>
      <c r="AA1105" s="30"/>
      <c r="AB1105" s="30"/>
      <c r="AC1105" s="30"/>
      <c r="AD1105" s="30"/>
    </row>
    <row r="1106" spans="18:30" x14ac:dyDescent="0.25">
      <c r="R1106" s="30"/>
      <c r="S1106" s="30"/>
      <c r="T1106" s="30"/>
      <c r="U1106" s="30"/>
      <c r="V1106" s="30"/>
      <c r="W1106" s="30"/>
      <c r="X1106" s="30"/>
      <c r="Y1106" s="30"/>
      <c r="Z1106" s="30"/>
      <c r="AA1106" s="30"/>
      <c r="AB1106" s="30"/>
      <c r="AC1106" s="30"/>
      <c r="AD1106" s="30"/>
    </row>
    <row r="1107" spans="18:30" x14ac:dyDescent="0.25">
      <c r="R1107" s="30"/>
      <c r="S1107" s="30"/>
      <c r="T1107" s="30"/>
      <c r="U1107" s="30"/>
      <c r="V1107" s="30"/>
      <c r="W1107" s="30"/>
      <c r="X1107" s="30"/>
      <c r="Y1107" s="30"/>
      <c r="Z1107" s="30"/>
      <c r="AA1107" s="30"/>
      <c r="AB1107" s="30"/>
      <c r="AC1107" s="30"/>
      <c r="AD1107" s="30"/>
    </row>
    <row r="1108" spans="18:30" x14ac:dyDescent="0.25">
      <c r="R1108" s="30"/>
      <c r="S1108" s="30"/>
      <c r="T1108" s="30"/>
      <c r="U1108" s="30"/>
      <c r="V1108" s="30"/>
      <c r="W1108" s="30"/>
      <c r="X1108" s="30"/>
      <c r="Y1108" s="30"/>
      <c r="Z1108" s="30"/>
      <c r="AA1108" s="30"/>
      <c r="AB1108" s="30"/>
      <c r="AC1108" s="30"/>
      <c r="AD1108" s="30"/>
    </row>
    <row r="1109" spans="18:30" x14ac:dyDescent="0.25">
      <c r="R1109" s="30"/>
      <c r="S1109" s="30"/>
      <c r="T1109" s="30"/>
      <c r="U1109" s="30"/>
      <c r="V1109" s="30"/>
      <c r="W1109" s="30"/>
      <c r="X1109" s="30"/>
      <c r="Y1109" s="30"/>
      <c r="Z1109" s="30"/>
      <c r="AA1109" s="30"/>
      <c r="AB1109" s="30"/>
      <c r="AC1109" s="30"/>
      <c r="AD1109" s="30"/>
    </row>
    <row r="1110" spans="18:30" x14ac:dyDescent="0.25">
      <c r="R1110" s="30"/>
      <c r="S1110" s="30"/>
      <c r="T1110" s="30"/>
      <c r="U1110" s="30"/>
      <c r="V1110" s="30"/>
      <c r="W1110" s="30"/>
      <c r="X1110" s="30"/>
      <c r="Y1110" s="30"/>
      <c r="Z1110" s="30"/>
      <c r="AA1110" s="30"/>
      <c r="AB1110" s="30"/>
      <c r="AC1110" s="30"/>
      <c r="AD1110" s="30"/>
    </row>
    <row r="1111" spans="18:30" x14ac:dyDescent="0.25">
      <c r="R1111" s="30"/>
      <c r="S1111" s="30"/>
      <c r="T1111" s="30"/>
      <c r="U1111" s="30"/>
      <c r="V1111" s="30"/>
      <c r="W1111" s="30"/>
      <c r="X1111" s="30"/>
      <c r="Y1111" s="30"/>
      <c r="Z1111" s="30"/>
      <c r="AA1111" s="30"/>
      <c r="AB1111" s="30"/>
      <c r="AC1111" s="30"/>
      <c r="AD1111" s="30"/>
    </row>
    <row r="1112" spans="18:30" x14ac:dyDescent="0.25">
      <c r="R1112" s="30"/>
      <c r="S1112" s="30"/>
      <c r="T1112" s="30"/>
      <c r="U1112" s="30"/>
      <c r="V1112" s="30"/>
      <c r="W1112" s="30"/>
      <c r="X1112" s="30"/>
      <c r="Y1112" s="30"/>
      <c r="Z1112" s="30"/>
      <c r="AA1112" s="30"/>
      <c r="AB1112" s="30"/>
      <c r="AC1112" s="30"/>
      <c r="AD1112" s="30"/>
    </row>
    <row r="1113" spans="18:30" x14ac:dyDescent="0.25">
      <c r="R1113" s="30"/>
      <c r="S1113" s="30"/>
      <c r="T1113" s="30"/>
      <c r="U1113" s="30"/>
      <c r="V1113" s="30"/>
      <c r="W1113" s="30"/>
      <c r="X1113" s="30"/>
      <c r="Y1113" s="30"/>
      <c r="Z1113" s="30"/>
      <c r="AA1113" s="30"/>
      <c r="AB1113" s="30"/>
      <c r="AC1113" s="30"/>
      <c r="AD1113" s="30"/>
    </row>
    <row r="1114" spans="18:30" x14ac:dyDescent="0.25">
      <c r="R1114" s="30"/>
      <c r="S1114" s="30"/>
      <c r="T1114" s="30"/>
      <c r="U1114" s="30"/>
      <c r="V1114" s="30"/>
      <c r="W1114" s="30"/>
      <c r="X1114" s="30"/>
      <c r="Y1114" s="30"/>
      <c r="Z1114" s="30"/>
      <c r="AA1114" s="30"/>
      <c r="AB1114" s="30"/>
      <c r="AC1114" s="30"/>
      <c r="AD1114" s="30"/>
    </row>
    <row r="1115" spans="18:30" x14ac:dyDescent="0.25">
      <c r="R1115" s="30"/>
      <c r="S1115" s="30"/>
      <c r="T1115" s="30"/>
      <c r="U1115" s="30"/>
      <c r="V1115" s="30"/>
      <c r="W1115" s="30"/>
      <c r="X1115" s="30"/>
      <c r="Y1115" s="30"/>
      <c r="Z1115" s="30"/>
      <c r="AA1115" s="30"/>
      <c r="AB1115" s="30"/>
      <c r="AC1115" s="30"/>
      <c r="AD1115" s="30"/>
    </row>
    <row r="1116" spans="18:30" x14ac:dyDescent="0.25">
      <c r="R1116" s="30"/>
      <c r="S1116" s="30"/>
      <c r="T1116" s="30"/>
      <c r="U1116" s="30"/>
      <c r="V1116" s="30"/>
      <c r="W1116" s="30"/>
      <c r="X1116" s="30"/>
      <c r="Y1116" s="30"/>
      <c r="Z1116" s="30"/>
      <c r="AA1116" s="30"/>
      <c r="AB1116" s="30"/>
      <c r="AC1116" s="30"/>
      <c r="AD1116" s="30"/>
    </row>
    <row r="1117" spans="18:30" x14ac:dyDescent="0.25">
      <c r="R1117" s="30"/>
      <c r="S1117" s="30"/>
      <c r="T1117" s="30"/>
      <c r="U1117" s="30"/>
      <c r="V1117" s="30"/>
      <c r="W1117" s="30"/>
      <c r="X1117" s="30"/>
      <c r="Y1117" s="30"/>
      <c r="Z1117" s="30"/>
      <c r="AA1117" s="30"/>
      <c r="AB1117" s="30"/>
      <c r="AC1117" s="30"/>
      <c r="AD1117" s="30"/>
    </row>
    <row r="1118" spans="18:30" x14ac:dyDescent="0.25">
      <c r="R1118" s="30"/>
      <c r="S1118" s="30"/>
      <c r="T1118" s="30"/>
      <c r="U1118" s="30"/>
      <c r="V1118" s="30"/>
      <c r="W1118" s="30"/>
      <c r="X1118" s="30"/>
      <c r="Y1118" s="30"/>
      <c r="Z1118" s="30"/>
      <c r="AA1118" s="30"/>
      <c r="AB1118" s="30"/>
      <c r="AC1118" s="30"/>
      <c r="AD1118" s="30"/>
    </row>
    <row r="1119" spans="18:30" x14ac:dyDescent="0.25">
      <c r="R1119" s="30"/>
      <c r="S1119" s="30"/>
      <c r="T1119" s="30"/>
      <c r="U1119" s="30"/>
      <c r="V1119" s="30"/>
      <c r="W1119" s="30"/>
      <c r="X1119" s="30"/>
      <c r="Y1119" s="30"/>
      <c r="Z1119" s="30"/>
      <c r="AA1119" s="30"/>
      <c r="AB1119" s="30"/>
      <c r="AC1119" s="30"/>
      <c r="AD1119" s="30"/>
    </row>
    <row r="1120" spans="18:30" x14ac:dyDescent="0.25">
      <c r="R1120" s="30"/>
      <c r="S1120" s="30"/>
      <c r="T1120" s="30"/>
      <c r="U1120" s="30"/>
      <c r="V1120" s="30"/>
      <c r="W1120" s="30"/>
      <c r="X1120" s="30"/>
      <c r="Y1120" s="30"/>
      <c r="Z1120" s="30"/>
      <c r="AA1120" s="30"/>
      <c r="AB1120" s="30"/>
      <c r="AC1120" s="30"/>
      <c r="AD1120" s="30"/>
    </row>
    <row r="1121" spans="18:30" x14ac:dyDescent="0.25">
      <c r="R1121" s="30"/>
      <c r="S1121" s="30"/>
      <c r="T1121" s="30"/>
      <c r="U1121" s="30"/>
      <c r="V1121" s="30"/>
      <c r="W1121" s="30"/>
      <c r="X1121" s="30"/>
      <c r="Y1121" s="30"/>
      <c r="Z1121" s="30"/>
      <c r="AA1121" s="30"/>
      <c r="AB1121" s="30"/>
      <c r="AC1121" s="30"/>
      <c r="AD1121" s="30"/>
    </row>
    <row r="1122" spans="18:30" x14ac:dyDescent="0.25">
      <c r="R1122" s="30"/>
      <c r="S1122" s="30"/>
      <c r="T1122" s="30"/>
      <c r="U1122" s="30"/>
      <c r="V1122" s="30"/>
      <c r="W1122" s="30"/>
      <c r="X1122" s="30"/>
      <c r="Y1122" s="30"/>
      <c r="Z1122" s="30"/>
      <c r="AA1122" s="30"/>
      <c r="AB1122" s="30"/>
      <c r="AC1122" s="30"/>
      <c r="AD1122" s="30"/>
    </row>
    <row r="1123" spans="18:30" x14ac:dyDescent="0.25">
      <c r="R1123" s="30"/>
      <c r="S1123" s="30"/>
      <c r="T1123" s="30"/>
      <c r="U1123" s="30"/>
      <c r="V1123" s="30"/>
      <c r="W1123" s="30"/>
      <c r="X1123" s="30"/>
      <c r="Y1123" s="30"/>
      <c r="Z1123" s="30"/>
      <c r="AA1123" s="30"/>
      <c r="AB1123" s="30"/>
      <c r="AC1123" s="30"/>
      <c r="AD1123" s="30"/>
    </row>
    <row r="1124" spans="18:30" x14ac:dyDescent="0.25">
      <c r="R1124" s="30"/>
      <c r="S1124" s="30"/>
      <c r="T1124" s="30"/>
      <c r="U1124" s="30"/>
      <c r="V1124" s="30"/>
      <c r="W1124" s="30"/>
      <c r="X1124" s="30"/>
      <c r="Y1124" s="30"/>
      <c r="Z1124" s="30"/>
      <c r="AA1124" s="30"/>
      <c r="AB1124" s="30"/>
      <c r="AC1124" s="30"/>
      <c r="AD1124" s="30"/>
    </row>
    <row r="1125" spans="18:30" x14ac:dyDescent="0.25">
      <c r="R1125" s="30"/>
      <c r="S1125" s="30"/>
      <c r="T1125" s="30"/>
      <c r="U1125" s="30"/>
      <c r="V1125" s="30"/>
      <c r="W1125" s="30"/>
      <c r="X1125" s="30"/>
      <c r="Y1125" s="30"/>
      <c r="Z1125" s="30"/>
      <c r="AA1125" s="30"/>
      <c r="AB1125" s="30"/>
      <c r="AC1125" s="30"/>
      <c r="AD1125" s="30"/>
    </row>
    <row r="1126" spans="18:30" x14ac:dyDescent="0.25">
      <c r="R1126" s="30"/>
      <c r="S1126" s="30"/>
      <c r="T1126" s="30"/>
      <c r="U1126" s="30"/>
      <c r="V1126" s="30"/>
      <c r="W1126" s="30"/>
      <c r="X1126" s="30"/>
      <c r="Y1126" s="30"/>
      <c r="Z1126" s="30"/>
      <c r="AA1126" s="30"/>
      <c r="AB1126" s="30"/>
      <c r="AC1126" s="30"/>
      <c r="AD1126" s="30"/>
    </row>
    <row r="1127" spans="18:30" x14ac:dyDescent="0.25">
      <c r="R1127" s="30"/>
      <c r="S1127" s="30"/>
      <c r="T1127" s="30"/>
      <c r="U1127" s="30"/>
      <c r="V1127" s="30"/>
      <c r="W1127" s="30"/>
      <c r="X1127" s="30"/>
      <c r="Y1127" s="30"/>
      <c r="Z1127" s="30"/>
      <c r="AA1127" s="30"/>
      <c r="AB1127" s="30"/>
      <c r="AC1127" s="30"/>
      <c r="AD1127" s="30"/>
    </row>
    <row r="1128" spans="18:30" x14ac:dyDescent="0.25">
      <c r="R1128" s="30"/>
      <c r="S1128" s="30"/>
      <c r="T1128" s="30"/>
      <c r="U1128" s="30"/>
      <c r="V1128" s="30"/>
      <c r="W1128" s="30"/>
      <c r="X1128" s="30"/>
      <c r="Y1128" s="30"/>
      <c r="Z1128" s="30"/>
      <c r="AA1128" s="30"/>
      <c r="AB1128" s="30"/>
      <c r="AC1128" s="30"/>
      <c r="AD1128" s="30"/>
    </row>
    <row r="1129" spans="18:30" x14ac:dyDescent="0.25">
      <c r="R1129" s="30"/>
      <c r="S1129" s="30"/>
      <c r="T1129" s="30"/>
      <c r="U1129" s="30"/>
      <c r="V1129" s="30"/>
      <c r="W1129" s="30"/>
      <c r="X1129" s="30"/>
      <c r="Y1129" s="30"/>
      <c r="Z1129" s="30"/>
      <c r="AA1129" s="30"/>
      <c r="AB1129" s="30"/>
      <c r="AC1129" s="30"/>
      <c r="AD1129" s="30"/>
    </row>
    <row r="1130" spans="18:30" x14ac:dyDescent="0.25">
      <c r="R1130" s="30"/>
      <c r="S1130" s="30"/>
      <c r="T1130" s="30"/>
      <c r="U1130" s="30"/>
      <c r="V1130" s="30"/>
      <c r="W1130" s="30"/>
      <c r="X1130" s="30"/>
      <c r="Y1130" s="30"/>
      <c r="Z1130" s="30"/>
      <c r="AA1130" s="30"/>
      <c r="AB1130" s="30"/>
      <c r="AC1130" s="30"/>
      <c r="AD1130" s="30"/>
    </row>
    <row r="1131" spans="18:30" x14ac:dyDescent="0.25">
      <c r="R1131" s="30"/>
      <c r="S1131" s="30"/>
      <c r="T1131" s="30"/>
      <c r="U1131" s="30"/>
      <c r="V1131" s="30"/>
      <c r="W1131" s="30"/>
      <c r="X1131" s="30"/>
      <c r="Y1131" s="30"/>
      <c r="Z1131" s="30"/>
      <c r="AA1131" s="30"/>
      <c r="AB1131" s="30"/>
      <c r="AC1131" s="30"/>
      <c r="AD1131" s="30"/>
    </row>
    <row r="1132" spans="18:30" x14ac:dyDescent="0.25">
      <c r="R1132" s="30"/>
      <c r="S1132" s="30"/>
      <c r="T1132" s="30"/>
      <c r="U1132" s="30"/>
      <c r="V1132" s="30"/>
      <c r="W1132" s="30"/>
      <c r="X1132" s="30"/>
      <c r="Y1132" s="30"/>
      <c r="Z1132" s="30"/>
      <c r="AA1132" s="30"/>
      <c r="AB1132" s="30"/>
      <c r="AC1132" s="30"/>
      <c r="AD1132" s="30"/>
    </row>
    <row r="1133" spans="18:30" x14ac:dyDescent="0.25">
      <c r="R1133" s="30"/>
      <c r="S1133" s="30"/>
      <c r="T1133" s="30"/>
      <c r="U1133" s="30"/>
      <c r="V1133" s="30"/>
      <c r="W1133" s="30"/>
      <c r="X1133" s="30"/>
      <c r="Y1133" s="30"/>
      <c r="Z1133" s="30"/>
      <c r="AA1133" s="30"/>
      <c r="AB1133" s="30"/>
      <c r="AC1133" s="30"/>
      <c r="AD1133" s="30"/>
    </row>
    <row r="1134" spans="18:30" x14ac:dyDescent="0.25">
      <c r="R1134" s="30"/>
      <c r="S1134" s="30"/>
      <c r="T1134" s="30"/>
      <c r="U1134" s="30"/>
      <c r="V1134" s="30"/>
      <c r="W1134" s="30"/>
      <c r="X1134" s="30"/>
      <c r="Y1134" s="30"/>
      <c r="Z1134" s="30"/>
      <c r="AA1134" s="30"/>
      <c r="AB1134" s="30"/>
      <c r="AC1134" s="30"/>
      <c r="AD1134" s="30"/>
    </row>
    <row r="1135" spans="18:30" x14ac:dyDescent="0.25">
      <c r="R1135" s="30"/>
      <c r="S1135" s="30"/>
      <c r="T1135" s="30"/>
      <c r="U1135" s="30"/>
      <c r="V1135" s="30"/>
      <c r="W1135" s="30"/>
      <c r="X1135" s="30"/>
      <c r="Y1135" s="30"/>
      <c r="Z1135" s="30"/>
      <c r="AA1135" s="30"/>
      <c r="AB1135" s="30"/>
      <c r="AC1135" s="30"/>
      <c r="AD1135" s="30"/>
    </row>
    <row r="1136" spans="18:30" x14ac:dyDescent="0.25">
      <c r="R1136" s="30"/>
      <c r="S1136" s="30"/>
      <c r="T1136" s="30"/>
      <c r="U1136" s="30"/>
      <c r="V1136" s="30"/>
      <c r="W1136" s="30"/>
      <c r="X1136" s="30"/>
      <c r="Y1136" s="30"/>
      <c r="Z1136" s="30"/>
      <c r="AA1136" s="30"/>
      <c r="AB1136" s="30"/>
      <c r="AC1136" s="30"/>
      <c r="AD1136" s="30"/>
    </row>
    <row r="1137" spans="18:30" x14ac:dyDescent="0.25">
      <c r="R1137" s="30"/>
      <c r="S1137" s="30"/>
      <c r="T1137" s="30"/>
      <c r="U1137" s="30"/>
      <c r="V1137" s="30"/>
      <c r="W1137" s="30"/>
      <c r="X1137" s="30"/>
      <c r="Y1137" s="30"/>
      <c r="Z1137" s="30"/>
      <c r="AA1137" s="30"/>
      <c r="AB1137" s="30"/>
      <c r="AC1137" s="30"/>
      <c r="AD1137" s="30"/>
    </row>
    <row r="1138" spans="18:30" x14ac:dyDescent="0.25">
      <c r="R1138" s="30"/>
      <c r="S1138" s="30"/>
      <c r="T1138" s="30"/>
      <c r="U1138" s="30"/>
      <c r="V1138" s="30"/>
      <c r="W1138" s="30"/>
      <c r="X1138" s="30"/>
      <c r="Y1138" s="30"/>
      <c r="Z1138" s="30"/>
      <c r="AA1138" s="30"/>
      <c r="AB1138" s="30"/>
      <c r="AC1138" s="30"/>
      <c r="AD1138" s="30"/>
    </row>
    <row r="1139" spans="18:30" x14ac:dyDescent="0.25">
      <c r="R1139" s="30"/>
      <c r="S1139" s="30"/>
      <c r="T1139" s="30"/>
      <c r="U1139" s="30"/>
      <c r="V1139" s="30"/>
      <c r="W1139" s="30"/>
      <c r="X1139" s="30"/>
      <c r="Y1139" s="30"/>
      <c r="Z1139" s="30"/>
      <c r="AA1139" s="30"/>
      <c r="AB1139" s="30"/>
      <c r="AC1139" s="30"/>
      <c r="AD1139" s="30"/>
    </row>
    <row r="1140" spans="18:30" x14ac:dyDescent="0.25">
      <c r="R1140" s="30"/>
      <c r="S1140" s="30"/>
      <c r="T1140" s="30"/>
      <c r="U1140" s="30"/>
      <c r="V1140" s="30"/>
      <c r="W1140" s="30"/>
      <c r="X1140" s="30"/>
      <c r="Y1140" s="30"/>
      <c r="Z1140" s="30"/>
      <c r="AA1140" s="30"/>
      <c r="AB1140" s="30"/>
      <c r="AC1140" s="30"/>
      <c r="AD1140" s="30"/>
    </row>
    <row r="1141" spans="18:30" x14ac:dyDescent="0.25">
      <c r="R1141" s="30"/>
      <c r="S1141" s="30"/>
      <c r="T1141" s="30"/>
      <c r="U1141" s="30"/>
      <c r="V1141" s="30"/>
      <c r="W1141" s="30"/>
      <c r="X1141" s="30"/>
      <c r="Y1141" s="30"/>
      <c r="Z1141" s="30"/>
      <c r="AA1141" s="30"/>
      <c r="AB1141" s="30"/>
      <c r="AC1141" s="30"/>
      <c r="AD1141" s="30"/>
    </row>
    <row r="1142" spans="18:30" x14ac:dyDescent="0.25">
      <c r="R1142" s="30"/>
      <c r="S1142" s="30"/>
      <c r="T1142" s="30"/>
      <c r="U1142" s="30"/>
      <c r="V1142" s="30"/>
      <c r="W1142" s="30"/>
      <c r="X1142" s="30"/>
      <c r="Y1142" s="30"/>
      <c r="Z1142" s="30"/>
      <c r="AA1142" s="30"/>
      <c r="AB1142" s="30"/>
      <c r="AC1142" s="30"/>
      <c r="AD1142" s="30"/>
    </row>
    <row r="1143" spans="18:30" x14ac:dyDescent="0.25">
      <c r="R1143" s="30"/>
      <c r="S1143" s="30"/>
      <c r="T1143" s="30"/>
      <c r="U1143" s="30"/>
      <c r="V1143" s="30"/>
      <c r="W1143" s="30"/>
      <c r="X1143" s="30"/>
      <c r="Y1143" s="30"/>
      <c r="Z1143" s="30"/>
      <c r="AA1143" s="30"/>
      <c r="AB1143" s="30"/>
      <c r="AC1143" s="30"/>
      <c r="AD1143" s="30"/>
    </row>
    <row r="1144" spans="18:30" x14ac:dyDescent="0.25">
      <c r="R1144" s="30"/>
      <c r="S1144" s="30"/>
      <c r="T1144" s="30"/>
      <c r="U1144" s="30"/>
      <c r="V1144" s="30"/>
      <c r="W1144" s="30"/>
      <c r="X1144" s="30"/>
      <c r="Y1144" s="30"/>
      <c r="Z1144" s="30"/>
      <c r="AA1144" s="30"/>
      <c r="AB1144" s="30"/>
      <c r="AC1144" s="30"/>
      <c r="AD1144" s="30"/>
    </row>
    <row r="1145" spans="18:30" x14ac:dyDescent="0.25">
      <c r="R1145" s="30"/>
      <c r="S1145" s="30"/>
      <c r="T1145" s="30"/>
      <c r="U1145" s="30"/>
      <c r="V1145" s="30"/>
      <c r="W1145" s="30"/>
      <c r="X1145" s="30"/>
      <c r="Y1145" s="30"/>
      <c r="Z1145" s="30"/>
      <c r="AA1145" s="30"/>
      <c r="AB1145" s="30"/>
      <c r="AC1145" s="30"/>
      <c r="AD1145" s="30"/>
    </row>
    <row r="1146" spans="18:30" x14ac:dyDescent="0.25">
      <c r="R1146" s="30"/>
      <c r="S1146" s="30"/>
      <c r="T1146" s="30"/>
      <c r="U1146" s="30"/>
      <c r="V1146" s="30"/>
      <c r="W1146" s="30"/>
      <c r="X1146" s="30"/>
      <c r="Y1146" s="30"/>
      <c r="Z1146" s="30"/>
      <c r="AA1146" s="30"/>
      <c r="AB1146" s="30"/>
      <c r="AC1146" s="30"/>
      <c r="AD1146" s="30"/>
    </row>
    <row r="1147" spans="18:30" x14ac:dyDescent="0.25">
      <c r="R1147" s="30"/>
      <c r="S1147" s="30"/>
      <c r="T1147" s="30"/>
      <c r="U1147" s="30"/>
      <c r="V1147" s="30"/>
      <c r="W1147" s="30"/>
      <c r="X1147" s="30"/>
      <c r="Y1147" s="30"/>
      <c r="Z1147" s="30"/>
      <c r="AA1147" s="30"/>
      <c r="AB1147" s="30"/>
      <c r="AC1147" s="30"/>
      <c r="AD1147" s="30"/>
    </row>
    <row r="1148" spans="18:30" x14ac:dyDescent="0.25">
      <c r="R1148" s="30"/>
      <c r="S1148" s="30"/>
      <c r="T1148" s="30"/>
      <c r="U1148" s="30"/>
      <c r="V1148" s="30"/>
      <c r="W1148" s="30"/>
      <c r="X1148" s="30"/>
      <c r="Y1148" s="30"/>
      <c r="Z1148" s="30"/>
      <c r="AA1148" s="30"/>
      <c r="AB1148" s="30"/>
      <c r="AC1148" s="30"/>
      <c r="AD1148" s="30"/>
    </row>
    <row r="1149" spans="18:30" x14ac:dyDescent="0.25">
      <c r="R1149" s="30"/>
      <c r="S1149" s="30"/>
      <c r="T1149" s="30"/>
      <c r="U1149" s="30"/>
      <c r="V1149" s="30"/>
      <c r="W1149" s="30"/>
      <c r="X1149" s="30"/>
      <c r="Y1149" s="30"/>
      <c r="Z1149" s="30"/>
      <c r="AA1149" s="30"/>
      <c r="AB1149" s="30"/>
      <c r="AC1149" s="30"/>
      <c r="AD1149" s="30"/>
    </row>
    <row r="1150" spans="18:30" x14ac:dyDescent="0.25">
      <c r="R1150" s="30"/>
      <c r="S1150" s="30"/>
      <c r="T1150" s="30"/>
      <c r="U1150" s="30"/>
      <c r="V1150" s="30"/>
      <c r="W1150" s="30"/>
      <c r="X1150" s="30"/>
      <c r="Y1150" s="30"/>
      <c r="Z1150" s="30"/>
      <c r="AA1150" s="30"/>
      <c r="AB1150" s="30"/>
      <c r="AC1150" s="30"/>
      <c r="AD1150" s="30"/>
    </row>
    <row r="1151" spans="18:30" x14ac:dyDescent="0.25">
      <c r="R1151" s="30"/>
      <c r="S1151" s="30"/>
      <c r="T1151" s="30"/>
      <c r="U1151" s="30"/>
      <c r="V1151" s="30"/>
      <c r="W1151" s="30"/>
      <c r="X1151" s="30"/>
      <c r="Y1151" s="30"/>
      <c r="Z1151" s="30"/>
      <c r="AA1151" s="30"/>
      <c r="AB1151" s="30"/>
      <c r="AC1151" s="30"/>
      <c r="AD1151" s="30"/>
    </row>
    <row r="1152" spans="18:30" x14ac:dyDescent="0.25">
      <c r="R1152" s="30"/>
      <c r="S1152" s="30"/>
      <c r="T1152" s="30"/>
      <c r="U1152" s="30"/>
      <c r="V1152" s="30"/>
      <c r="W1152" s="30"/>
      <c r="X1152" s="30"/>
      <c r="Y1152" s="30"/>
      <c r="Z1152" s="30"/>
      <c r="AA1152" s="30"/>
      <c r="AB1152" s="30"/>
      <c r="AC1152" s="30"/>
      <c r="AD1152" s="30"/>
    </row>
    <row r="1153" spans="18:30" x14ac:dyDescent="0.25">
      <c r="R1153" s="30"/>
      <c r="S1153" s="30"/>
      <c r="T1153" s="30"/>
      <c r="U1153" s="30"/>
      <c r="V1153" s="30"/>
      <c r="W1153" s="30"/>
      <c r="X1153" s="30"/>
      <c r="Y1153" s="30"/>
      <c r="Z1153" s="30"/>
      <c r="AA1153" s="30"/>
      <c r="AB1153" s="30"/>
      <c r="AC1153" s="30"/>
      <c r="AD1153" s="30"/>
    </row>
    <row r="1154" spans="18:30" x14ac:dyDescent="0.25">
      <c r="R1154" s="30"/>
      <c r="S1154" s="30"/>
      <c r="T1154" s="30"/>
      <c r="U1154" s="30"/>
      <c r="V1154" s="30"/>
      <c r="W1154" s="30"/>
      <c r="X1154" s="30"/>
      <c r="Y1154" s="30"/>
      <c r="Z1154" s="30"/>
      <c r="AA1154" s="30"/>
      <c r="AB1154" s="30"/>
      <c r="AC1154" s="30"/>
      <c r="AD1154" s="30"/>
    </row>
    <row r="1155" spans="18:30" x14ac:dyDescent="0.25">
      <c r="R1155" s="30"/>
      <c r="S1155" s="30"/>
      <c r="T1155" s="30"/>
      <c r="U1155" s="30"/>
      <c r="V1155" s="30"/>
      <c r="W1155" s="30"/>
      <c r="X1155" s="30"/>
      <c r="Y1155" s="30"/>
      <c r="Z1155" s="30"/>
      <c r="AA1155" s="30"/>
      <c r="AB1155" s="30"/>
      <c r="AC1155" s="30"/>
      <c r="AD1155" s="30"/>
    </row>
    <row r="1156" spans="18:30" x14ac:dyDescent="0.25">
      <c r="R1156" s="30"/>
      <c r="S1156" s="30"/>
      <c r="T1156" s="30"/>
      <c r="U1156" s="30"/>
      <c r="V1156" s="30"/>
      <c r="W1156" s="30"/>
      <c r="X1156" s="30"/>
      <c r="Y1156" s="30"/>
      <c r="Z1156" s="30"/>
      <c r="AA1156" s="30"/>
      <c r="AB1156" s="30"/>
      <c r="AC1156" s="30"/>
      <c r="AD1156" s="30"/>
    </row>
    <row r="1157" spans="18:30" x14ac:dyDescent="0.25">
      <c r="R1157" s="30"/>
      <c r="S1157" s="30"/>
      <c r="T1157" s="30"/>
      <c r="U1157" s="30"/>
      <c r="V1157" s="30"/>
      <c r="W1157" s="30"/>
      <c r="X1157" s="30"/>
      <c r="Y1157" s="30"/>
      <c r="Z1157" s="30"/>
      <c r="AA1157" s="30"/>
      <c r="AB1157" s="30"/>
      <c r="AC1157" s="30"/>
      <c r="AD1157" s="30"/>
    </row>
    <row r="1158" spans="18:30" x14ac:dyDescent="0.25">
      <c r="R1158" s="30"/>
      <c r="S1158" s="30"/>
      <c r="T1158" s="30"/>
      <c r="U1158" s="30"/>
      <c r="V1158" s="30"/>
      <c r="W1158" s="30"/>
      <c r="X1158" s="30"/>
      <c r="Y1158" s="30"/>
      <c r="Z1158" s="30"/>
      <c r="AA1158" s="30"/>
      <c r="AB1158" s="30"/>
      <c r="AC1158" s="30"/>
      <c r="AD1158" s="30"/>
    </row>
    <row r="1159" spans="18:30" x14ac:dyDescent="0.25">
      <c r="R1159" s="30"/>
      <c r="S1159" s="30"/>
      <c r="T1159" s="30"/>
      <c r="U1159" s="30"/>
      <c r="V1159" s="30"/>
      <c r="W1159" s="30"/>
      <c r="X1159" s="30"/>
      <c r="Y1159" s="30"/>
      <c r="Z1159" s="30"/>
      <c r="AA1159" s="30"/>
      <c r="AB1159" s="30"/>
      <c r="AC1159" s="30"/>
      <c r="AD1159" s="30"/>
    </row>
    <row r="1160" spans="18:30" x14ac:dyDescent="0.25">
      <c r="R1160" s="30"/>
      <c r="S1160" s="30"/>
      <c r="T1160" s="30"/>
      <c r="U1160" s="30"/>
      <c r="V1160" s="30"/>
      <c r="W1160" s="30"/>
      <c r="X1160" s="30"/>
      <c r="Y1160" s="30"/>
      <c r="Z1160" s="30"/>
      <c r="AA1160" s="30"/>
      <c r="AB1160" s="30"/>
      <c r="AC1160" s="30"/>
      <c r="AD1160" s="30"/>
    </row>
    <row r="1161" spans="18:30" x14ac:dyDescent="0.25">
      <c r="R1161" s="30"/>
      <c r="S1161" s="30"/>
      <c r="T1161" s="30"/>
      <c r="U1161" s="30"/>
      <c r="V1161" s="30"/>
      <c r="W1161" s="30"/>
      <c r="X1161" s="30"/>
      <c r="Y1161" s="30"/>
      <c r="Z1161" s="30"/>
      <c r="AA1161" s="30"/>
      <c r="AB1161" s="30"/>
      <c r="AC1161" s="30"/>
      <c r="AD1161" s="30"/>
    </row>
    <row r="1162" spans="18:30" x14ac:dyDescent="0.25">
      <c r="R1162" s="30"/>
      <c r="S1162" s="30"/>
      <c r="T1162" s="30"/>
      <c r="U1162" s="30"/>
      <c r="V1162" s="30"/>
      <c r="W1162" s="30"/>
      <c r="X1162" s="30"/>
      <c r="Y1162" s="30"/>
      <c r="Z1162" s="30"/>
      <c r="AA1162" s="30"/>
      <c r="AB1162" s="30"/>
      <c r="AC1162" s="30"/>
      <c r="AD1162" s="30"/>
    </row>
    <row r="1163" spans="18:30" x14ac:dyDescent="0.25">
      <c r="R1163" s="30"/>
      <c r="S1163" s="30"/>
      <c r="T1163" s="30"/>
      <c r="U1163" s="30"/>
      <c r="V1163" s="30"/>
      <c r="W1163" s="30"/>
      <c r="X1163" s="30"/>
      <c r="Y1163" s="30"/>
      <c r="Z1163" s="30"/>
      <c r="AA1163" s="30"/>
      <c r="AB1163" s="30"/>
      <c r="AC1163" s="30"/>
      <c r="AD1163" s="30"/>
    </row>
    <row r="1164" spans="18:30" x14ac:dyDescent="0.25">
      <c r="R1164" s="30"/>
      <c r="S1164" s="30"/>
      <c r="T1164" s="30"/>
      <c r="U1164" s="30"/>
      <c r="V1164" s="30"/>
      <c r="W1164" s="30"/>
      <c r="X1164" s="30"/>
      <c r="Y1164" s="30"/>
      <c r="Z1164" s="30"/>
      <c r="AA1164" s="30"/>
      <c r="AB1164" s="30"/>
      <c r="AC1164" s="30"/>
      <c r="AD1164" s="30"/>
    </row>
    <row r="1165" spans="18:30" x14ac:dyDescent="0.25">
      <c r="R1165" s="30"/>
      <c r="S1165" s="30"/>
      <c r="T1165" s="30"/>
      <c r="U1165" s="30"/>
      <c r="V1165" s="30"/>
      <c r="W1165" s="30"/>
      <c r="X1165" s="30"/>
      <c r="Y1165" s="30"/>
      <c r="Z1165" s="30"/>
      <c r="AA1165" s="30"/>
      <c r="AB1165" s="30"/>
      <c r="AC1165" s="30"/>
      <c r="AD1165" s="30"/>
    </row>
    <row r="1166" spans="18:30" x14ac:dyDescent="0.25">
      <c r="R1166" s="30"/>
      <c r="S1166" s="30"/>
      <c r="T1166" s="30"/>
      <c r="U1166" s="30"/>
      <c r="V1166" s="30"/>
      <c r="W1166" s="30"/>
      <c r="X1166" s="30"/>
      <c r="Y1166" s="30"/>
      <c r="Z1166" s="30"/>
      <c r="AA1166" s="30"/>
      <c r="AB1166" s="30"/>
      <c r="AC1166" s="30"/>
      <c r="AD1166" s="30"/>
    </row>
    <row r="1167" spans="18:30" x14ac:dyDescent="0.25">
      <c r="R1167" s="30"/>
      <c r="S1167" s="30"/>
      <c r="T1167" s="30"/>
      <c r="U1167" s="30"/>
      <c r="V1167" s="30"/>
      <c r="W1167" s="30"/>
      <c r="X1167" s="30"/>
      <c r="Y1167" s="30"/>
      <c r="Z1167" s="30"/>
      <c r="AA1167" s="30"/>
      <c r="AB1167" s="30"/>
      <c r="AC1167" s="30"/>
      <c r="AD1167" s="30"/>
    </row>
    <row r="1168" spans="18:30" x14ac:dyDescent="0.25">
      <c r="R1168" s="30"/>
      <c r="S1168" s="30"/>
      <c r="T1168" s="30"/>
      <c r="U1168" s="30"/>
      <c r="V1168" s="30"/>
      <c r="W1168" s="30"/>
      <c r="X1168" s="30"/>
      <c r="Y1168" s="30"/>
      <c r="Z1168" s="30"/>
      <c r="AA1168" s="30"/>
      <c r="AB1168" s="30"/>
      <c r="AC1168" s="30"/>
      <c r="AD1168" s="30"/>
    </row>
    <row r="1169" spans="18:30" x14ac:dyDescent="0.25">
      <c r="R1169" s="30"/>
      <c r="S1169" s="30"/>
      <c r="T1169" s="30"/>
      <c r="U1169" s="30"/>
      <c r="V1169" s="30"/>
      <c r="W1169" s="30"/>
      <c r="X1169" s="30"/>
      <c r="Y1169" s="30"/>
      <c r="Z1169" s="30"/>
      <c r="AA1169" s="30"/>
      <c r="AB1169" s="30"/>
      <c r="AC1169" s="30"/>
      <c r="AD1169" s="30"/>
    </row>
    <row r="1170" spans="18:30" x14ac:dyDescent="0.25">
      <c r="R1170" s="30"/>
      <c r="S1170" s="30"/>
      <c r="T1170" s="30"/>
      <c r="U1170" s="30"/>
      <c r="V1170" s="30"/>
      <c r="W1170" s="30"/>
      <c r="X1170" s="30"/>
      <c r="Y1170" s="30"/>
      <c r="Z1170" s="30"/>
      <c r="AA1170" s="30"/>
      <c r="AB1170" s="30"/>
      <c r="AC1170" s="30"/>
      <c r="AD1170" s="30"/>
    </row>
    <row r="1171" spans="18:30" x14ac:dyDescent="0.25">
      <c r="R1171" s="30"/>
      <c r="S1171" s="30"/>
      <c r="T1171" s="30"/>
      <c r="U1171" s="30"/>
      <c r="V1171" s="30"/>
      <c r="W1171" s="30"/>
      <c r="X1171" s="30"/>
      <c r="Y1171" s="30"/>
      <c r="Z1171" s="30"/>
      <c r="AA1171" s="30"/>
      <c r="AB1171" s="30"/>
      <c r="AC1171" s="30"/>
      <c r="AD1171" s="30"/>
    </row>
    <row r="1172" spans="18:30" x14ac:dyDescent="0.25">
      <c r="R1172" s="30"/>
      <c r="S1172" s="30"/>
      <c r="T1172" s="30"/>
      <c r="U1172" s="30"/>
      <c r="V1172" s="30"/>
      <c r="W1172" s="30"/>
      <c r="X1172" s="30"/>
      <c r="Y1172" s="30"/>
      <c r="Z1172" s="30"/>
      <c r="AA1172" s="30"/>
      <c r="AB1172" s="30"/>
      <c r="AC1172" s="30"/>
      <c r="AD1172" s="30"/>
    </row>
    <row r="1173" spans="18:30" x14ac:dyDescent="0.25">
      <c r="R1173" s="30"/>
      <c r="S1173" s="30"/>
      <c r="T1173" s="30"/>
      <c r="U1173" s="30"/>
      <c r="V1173" s="30"/>
      <c r="W1173" s="30"/>
      <c r="X1173" s="30"/>
      <c r="Y1173" s="30"/>
      <c r="Z1173" s="30"/>
      <c r="AA1173" s="30"/>
      <c r="AB1173" s="30"/>
      <c r="AC1173" s="30"/>
      <c r="AD1173" s="30"/>
    </row>
    <row r="1174" spans="18:30" x14ac:dyDescent="0.25">
      <c r="R1174" s="30"/>
      <c r="S1174" s="30"/>
      <c r="T1174" s="30"/>
      <c r="U1174" s="30"/>
      <c r="V1174" s="30"/>
      <c r="W1174" s="30"/>
      <c r="X1174" s="30"/>
      <c r="Y1174" s="30"/>
      <c r="Z1174" s="30"/>
      <c r="AA1174" s="30"/>
      <c r="AB1174" s="30"/>
      <c r="AC1174" s="30"/>
      <c r="AD1174" s="30"/>
    </row>
    <row r="1175" spans="18:30" x14ac:dyDescent="0.25">
      <c r="R1175" s="30"/>
      <c r="S1175" s="30"/>
      <c r="T1175" s="30"/>
      <c r="U1175" s="30"/>
      <c r="V1175" s="30"/>
      <c r="W1175" s="30"/>
      <c r="X1175" s="30"/>
      <c r="Y1175" s="30"/>
      <c r="Z1175" s="30"/>
      <c r="AA1175" s="30"/>
      <c r="AB1175" s="30"/>
      <c r="AC1175" s="30"/>
      <c r="AD1175" s="30"/>
    </row>
    <row r="1176" spans="18:30" x14ac:dyDescent="0.25">
      <c r="R1176" s="30"/>
      <c r="S1176" s="30"/>
      <c r="T1176" s="30"/>
      <c r="U1176" s="30"/>
      <c r="V1176" s="30"/>
      <c r="W1176" s="30"/>
      <c r="X1176" s="30"/>
      <c r="Y1176" s="30"/>
      <c r="Z1176" s="30"/>
      <c r="AA1176" s="30"/>
      <c r="AB1176" s="30"/>
      <c r="AC1176" s="30"/>
      <c r="AD1176" s="30"/>
    </row>
    <row r="1177" spans="18:30" x14ac:dyDescent="0.25">
      <c r="R1177" s="30"/>
      <c r="S1177" s="30"/>
      <c r="T1177" s="30"/>
      <c r="U1177" s="30"/>
      <c r="V1177" s="30"/>
      <c r="W1177" s="30"/>
      <c r="X1177" s="30"/>
      <c r="Y1177" s="30"/>
      <c r="Z1177" s="30"/>
      <c r="AA1177" s="30"/>
      <c r="AB1177" s="30"/>
      <c r="AC1177" s="30"/>
      <c r="AD1177" s="30"/>
    </row>
    <row r="1178" spans="18:30" x14ac:dyDescent="0.25">
      <c r="R1178" s="30"/>
      <c r="S1178" s="30"/>
      <c r="T1178" s="30"/>
      <c r="U1178" s="30"/>
      <c r="V1178" s="30"/>
      <c r="W1178" s="30"/>
      <c r="X1178" s="30"/>
      <c r="Y1178" s="30"/>
      <c r="Z1178" s="30"/>
      <c r="AA1178" s="30"/>
      <c r="AB1178" s="30"/>
      <c r="AC1178" s="30"/>
      <c r="AD1178" s="30"/>
    </row>
    <row r="1179" spans="18:30" x14ac:dyDescent="0.25">
      <c r="R1179" s="30"/>
      <c r="S1179" s="30"/>
      <c r="T1179" s="30"/>
      <c r="U1179" s="30"/>
      <c r="V1179" s="30"/>
      <c r="W1179" s="30"/>
      <c r="X1179" s="30"/>
      <c r="Y1179" s="30"/>
      <c r="Z1179" s="30"/>
      <c r="AA1179" s="30"/>
      <c r="AB1179" s="30"/>
      <c r="AC1179" s="30"/>
      <c r="AD1179" s="30"/>
    </row>
    <row r="1180" spans="18:30" x14ac:dyDescent="0.25">
      <c r="R1180" s="30"/>
      <c r="S1180" s="30"/>
      <c r="T1180" s="30"/>
      <c r="U1180" s="30"/>
      <c r="V1180" s="30"/>
      <c r="W1180" s="30"/>
      <c r="X1180" s="30"/>
      <c r="Y1180" s="30"/>
      <c r="Z1180" s="30"/>
      <c r="AA1180" s="30"/>
      <c r="AB1180" s="30"/>
      <c r="AC1180" s="30"/>
      <c r="AD1180" s="30"/>
    </row>
    <row r="1181" spans="18:30" x14ac:dyDescent="0.25">
      <c r="R1181" s="30"/>
      <c r="S1181" s="30"/>
      <c r="T1181" s="30"/>
      <c r="U1181" s="30"/>
      <c r="V1181" s="30"/>
      <c r="W1181" s="30"/>
      <c r="X1181" s="30"/>
      <c r="Y1181" s="30"/>
      <c r="Z1181" s="30"/>
      <c r="AA1181" s="30"/>
      <c r="AB1181" s="30"/>
      <c r="AC1181" s="30"/>
      <c r="AD1181" s="30"/>
    </row>
    <row r="1182" spans="18:30" x14ac:dyDescent="0.25">
      <c r="R1182" s="30"/>
      <c r="S1182" s="30"/>
      <c r="T1182" s="30"/>
      <c r="U1182" s="30"/>
      <c r="V1182" s="30"/>
      <c r="W1182" s="30"/>
      <c r="X1182" s="30"/>
      <c r="Y1182" s="30"/>
      <c r="Z1182" s="30"/>
      <c r="AA1182" s="30"/>
      <c r="AB1182" s="30"/>
      <c r="AC1182" s="30"/>
      <c r="AD1182" s="30"/>
    </row>
    <row r="1183" spans="18:30" x14ac:dyDescent="0.25">
      <c r="R1183" s="30"/>
      <c r="S1183" s="30"/>
      <c r="T1183" s="30"/>
      <c r="U1183" s="30"/>
      <c r="V1183" s="30"/>
      <c r="W1183" s="30"/>
      <c r="X1183" s="30"/>
      <c r="Y1183" s="30"/>
      <c r="Z1183" s="30"/>
      <c r="AA1183" s="30"/>
      <c r="AB1183" s="30"/>
      <c r="AC1183" s="30"/>
      <c r="AD1183" s="30"/>
    </row>
    <row r="1184" spans="18:30" x14ac:dyDescent="0.25">
      <c r="R1184" s="30"/>
      <c r="S1184" s="30"/>
      <c r="T1184" s="30"/>
      <c r="U1184" s="30"/>
      <c r="V1184" s="30"/>
      <c r="W1184" s="30"/>
      <c r="X1184" s="30"/>
      <c r="Y1184" s="30"/>
      <c r="Z1184" s="30"/>
      <c r="AA1184" s="30"/>
      <c r="AB1184" s="30"/>
      <c r="AC1184" s="30"/>
      <c r="AD1184" s="30"/>
    </row>
    <row r="1185" spans="18:30" x14ac:dyDescent="0.25">
      <c r="R1185" s="30"/>
      <c r="S1185" s="30"/>
      <c r="T1185" s="30"/>
      <c r="U1185" s="30"/>
      <c r="V1185" s="30"/>
      <c r="W1185" s="30"/>
      <c r="X1185" s="30"/>
      <c r="Y1185" s="30"/>
      <c r="Z1185" s="30"/>
      <c r="AA1185" s="30"/>
      <c r="AB1185" s="30"/>
      <c r="AC1185" s="30"/>
      <c r="AD1185" s="30"/>
    </row>
    <row r="1186" spans="18:30" x14ac:dyDescent="0.25">
      <c r="R1186" s="30"/>
      <c r="S1186" s="30"/>
      <c r="T1186" s="30"/>
      <c r="U1186" s="30"/>
      <c r="V1186" s="30"/>
      <c r="W1186" s="30"/>
      <c r="X1186" s="30"/>
      <c r="Y1186" s="30"/>
      <c r="Z1186" s="30"/>
      <c r="AA1186" s="30"/>
      <c r="AB1186" s="30"/>
      <c r="AC1186" s="30"/>
      <c r="AD1186" s="30"/>
    </row>
    <row r="1187" spans="18:30" x14ac:dyDescent="0.25">
      <c r="R1187" s="30"/>
      <c r="S1187" s="30"/>
      <c r="T1187" s="30"/>
      <c r="U1187" s="30"/>
      <c r="V1187" s="30"/>
      <c r="W1187" s="30"/>
      <c r="X1187" s="30"/>
      <c r="Y1187" s="30"/>
      <c r="Z1187" s="30"/>
      <c r="AA1187" s="30"/>
      <c r="AB1187" s="30"/>
      <c r="AC1187" s="30"/>
      <c r="AD1187" s="30"/>
    </row>
    <row r="1188" spans="18:30" x14ac:dyDescent="0.25">
      <c r="R1188" s="30"/>
      <c r="S1188" s="30"/>
      <c r="T1188" s="30"/>
      <c r="U1188" s="30"/>
      <c r="V1188" s="30"/>
      <c r="W1188" s="30"/>
      <c r="X1188" s="30"/>
      <c r="Y1188" s="30"/>
      <c r="Z1188" s="30"/>
      <c r="AA1188" s="30"/>
      <c r="AB1188" s="30"/>
      <c r="AC1188" s="30"/>
      <c r="AD1188" s="30"/>
    </row>
    <row r="1189" spans="18:30" x14ac:dyDescent="0.25">
      <c r="R1189" s="30"/>
      <c r="S1189" s="30"/>
      <c r="T1189" s="30"/>
      <c r="U1189" s="30"/>
      <c r="V1189" s="30"/>
      <c r="W1189" s="30"/>
      <c r="X1189" s="30"/>
      <c r="Y1189" s="30"/>
      <c r="Z1189" s="30"/>
      <c r="AA1189" s="30"/>
      <c r="AB1189" s="30"/>
      <c r="AC1189" s="30"/>
      <c r="AD1189" s="30"/>
    </row>
    <row r="1190" spans="18:30" x14ac:dyDescent="0.25">
      <c r="R1190" s="30"/>
      <c r="S1190" s="30"/>
      <c r="T1190" s="30"/>
      <c r="U1190" s="30"/>
      <c r="V1190" s="30"/>
      <c r="W1190" s="30"/>
      <c r="X1190" s="30"/>
      <c r="Y1190" s="30"/>
      <c r="Z1190" s="30"/>
      <c r="AA1190" s="30"/>
      <c r="AB1190" s="30"/>
      <c r="AC1190" s="30"/>
      <c r="AD1190" s="30"/>
    </row>
    <row r="1191" spans="18:30" x14ac:dyDescent="0.25">
      <c r="R1191" s="30"/>
      <c r="S1191" s="30"/>
      <c r="T1191" s="30"/>
      <c r="U1191" s="30"/>
      <c r="V1191" s="30"/>
      <c r="W1191" s="30"/>
      <c r="X1191" s="30"/>
      <c r="Y1191" s="30"/>
      <c r="Z1191" s="30"/>
      <c r="AA1191" s="30"/>
      <c r="AB1191" s="30"/>
      <c r="AC1191" s="30"/>
      <c r="AD1191" s="30"/>
    </row>
    <row r="1192" spans="18:30" x14ac:dyDescent="0.25">
      <c r="R1192" s="30"/>
      <c r="S1192" s="30"/>
      <c r="T1192" s="30"/>
      <c r="U1192" s="30"/>
      <c r="V1192" s="30"/>
      <c r="W1192" s="30"/>
      <c r="X1192" s="30"/>
      <c r="Y1192" s="30"/>
      <c r="Z1192" s="30"/>
      <c r="AA1192" s="30"/>
      <c r="AB1192" s="30"/>
      <c r="AC1192" s="30"/>
      <c r="AD1192" s="30"/>
    </row>
    <row r="1193" spans="18:30" x14ac:dyDescent="0.25">
      <c r="R1193" s="30"/>
      <c r="S1193" s="30"/>
      <c r="T1193" s="30"/>
      <c r="U1193" s="30"/>
      <c r="V1193" s="30"/>
      <c r="W1193" s="30"/>
      <c r="X1193" s="30"/>
      <c r="Y1193" s="30"/>
      <c r="Z1193" s="30"/>
      <c r="AA1193" s="30"/>
      <c r="AB1193" s="30"/>
      <c r="AC1193" s="30"/>
      <c r="AD1193" s="30"/>
    </row>
    <row r="1194" spans="18:30" x14ac:dyDescent="0.25">
      <c r="R1194" s="30"/>
      <c r="S1194" s="30"/>
      <c r="T1194" s="30"/>
      <c r="U1194" s="30"/>
      <c r="V1194" s="30"/>
      <c r="W1194" s="30"/>
      <c r="X1194" s="30"/>
      <c r="Y1194" s="30"/>
      <c r="Z1194" s="30"/>
      <c r="AA1194" s="30"/>
      <c r="AB1194" s="30"/>
      <c r="AC1194" s="30"/>
      <c r="AD1194" s="30"/>
    </row>
    <row r="1195" spans="18:30" x14ac:dyDescent="0.25">
      <c r="R1195" s="30"/>
      <c r="S1195" s="30"/>
      <c r="T1195" s="30"/>
      <c r="U1195" s="30"/>
      <c r="V1195" s="30"/>
      <c r="W1195" s="30"/>
      <c r="X1195" s="30"/>
      <c r="Y1195" s="30"/>
      <c r="Z1195" s="30"/>
      <c r="AA1195" s="30"/>
      <c r="AB1195" s="30"/>
      <c r="AC1195" s="30"/>
      <c r="AD1195" s="30"/>
    </row>
    <row r="1196" spans="18:30" x14ac:dyDescent="0.25">
      <c r="R1196" s="30"/>
      <c r="S1196" s="30"/>
      <c r="T1196" s="30"/>
      <c r="U1196" s="30"/>
      <c r="V1196" s="30"/>
      <c r="W1196" s="30"/>
      <c r="X1196" s="30"/>
      <c r="Y1196" s="30"/>
      <c r="Z1196" s="30"/>
      <c r="AA1196" s="30"/>
      <c r="AB1196" s="30"/>
      <c r="AC1196" s="30"/>
      <c r="AD1196" s="30"/>
    </row>
    <row r="1197" spans="18:30" x14ac:dyDescent="0.25">
      <c r="R1197" s="30"/>
      <c r="S1197" s="30"/>
      <c r="T1197" s="30"/>
      <c r="U1197" s="30"/>
      <c r="V1197" s="30"/>
      <c r="W1197" s="30"/>
      <c r="X1197" s="30"/>
      <c r="Y1197" s="30"/>
      <c r="Z1197" s="30"/>
      <c r="AA1197" s="30"/>
      <c r="AB1197" s="30"/>
      <c r="AC1197" s="30"/>
      <c r="AD1197" s="30"/>
    </row>
    <row r="1198" spans="18:30" x14ac:dyDescent="0.25">
      <c r="R1198" s="30"/>
      <c r="S1198" s="30"/>
      <c r="T1198" s="30"/>
      <c r="U1198" s="30"/>
      <c r="V1198" s="30"/>
      <c r="W1198" s="30"/>
      <c r="X1198" s="30"/>
      <c r="Y1198" s="30"/>
      <c r="Z1198" s="30"/>
      <c r="AA1198" s="30"/>
      <c r="AB1198" s="30"/>
      <c r="AC1198" s="30"/>
      <c r="AD1198" s="30"/>
    </row>
    <row r="1199" spans="18:30" x14ac:dyDescent="0.25">
      <c r="R1199" s="30"/>
      <c r="S1199" s="30"/>
      <c r="T1199" s="30"/>
      <c r="U1199" s="30"/>
      <c r="V1199" s="30"/>
      <c r="W1199" s="30"/>
      <c r="X1199" s="30"/>
      <c r="Y1199" s="30"/>
      <c r="Z1199" s="30"/>
      <c r="AA1199" s="30"/>
      <c r="AB1199" s="30"/>
      <c r="AC1199" s="30"/>
      <c r="AD1199" s="30"/>
    </row>
    <row r="1200" spans="18:30" x14ac:dyDescent="0.25">
      <c r="R1200" s="30"/>
      <c r="S1200" s="30"/>
      <c r="T1200" s="30"/>
      <c r="U1200" s="30"/>
      <c r="V1200" s="30"/>
      <c r="W1200" s="30"/>
      <c r="X1200" s="30"/>
      <c r="Y1200" s="30"/>
      <c r="Z1200" s="30"/>
      <c r="AA1200" s="30"/>
      <c r="AB1200" s="30"/>
      <c r="AC1200" s="30"/>
      <c r="AD1200" s="30"/>
    </row>
    <row r="1201" spans="18:30" x14ac:dyDescent="0.25">
      <c r="R1201" s="30"/>
      <c r="S1201" s="30"/>
      <c r="T1201" s="30"/>
      <c r="U1201" s="30"/>
      <c r="V1201" s="30"/>
      <c r="W1201" s="30"/>
      <c r="X1201" s="30"/>
      <c r="Y1201" s="30"/>
      <c r="Z1201" s="30"/>
      <c r="AA1201" s="30"/>
      <c r="AB1201" s="30"/>
      <c r="AC1201" s="30"/>
      <c r="AD1201" s="30"/>
    </row>
    <row r="1202" spans="18:30" x14ac:dyDescent="0.25">
      <c r="R1202" s="30"/>
      <c r="S1202" s="30"/>
      <c r="T1202" s="30"/>
      <c r="U1202" s="30"/>
      <c r="V1202" s="30"/>
      <c r="W1202" s="30"/>
      <c r="X1202" s="30"/>
      <c r="Y1202" s="30"/>
      <c r="Z1202" s="30"/>
      <c r="AA1202" s="30"/>
      <c r="AB1202" s="30"/>
      <c r="AC1202" s="30"/>
      <c r="AD1202" s="30"/>
    </row>
    <row r="1203" spans="18:30" x14ac:dyDescent="0.25">
      <c r="R1203" s="30"/>
      <c r="S1203" s="30"/>
      <c r="T1203" s="30"/>
      <c r="U1203" s="30"/>
      <c r="V1203" s="30"/>
      <c r="W1203" s="30"/>
      <c r="X1203" s="30"/>
      <c r="Y1203" s="30"/>
      <c r="Z1203" s="30"/>
      <c r="AA1203" s="30"/>
      <c r="AB1203" s="30"/>
      <c r="AC1203" s="30"/>
      <c r="AD1203" s="30"/>
    </row>
    <row r="1204" spans="18:30" x14ac:dyDescent="0.25">
      <c r="R1204" s="30"/>
      <c r="S1204" s="30"/>
      <c r="T1204" s="30"/>
      <c r="U1204" s="30"/>
      <c r="V1204" s="30"/>
      <c r="W1204" s="30"/>
      <c r="X1204" s="30"/>
      <c r="Y1204" s="30"/>
      <c r="Z1204" s="30"/>
      <c r="AA1204" s="30"/>
      <c r="AB1204" s="30"/>
      <c r="AC1204" s="30"/>
      <c r="AD1204" s="30"/>
    </row>
    <row r="1205" spans="18:30" x14ac:dyDescent="0.25">
      <c r="R1205" s="30"/>
      <c r="S1205" s="30"/>
      <c r="T1205" s="30"/>
      <c r="U1205" s="30"/>
      <c r="V1205" s="30"/>
      <c r="W1205" s="30"/>
      <c r="X1205" s="30"/>
      <c r="Y1205" s="30"/>
      <c r="Z1205" s="30"/>
      <c r="AA1205" s="30"/>
      <c r="AB1205" s="30"/>
      <c r="AC1205" s="30"/>
      <c r="AD1205" s="30"/>
    </row>
    <row r="1206" spans="18:30" x14ac:dyDescent="0.25">
      <c r="R1206" s="30"/>
      <c r="S1206" s="30"/>
      <c r="T1206" s="30"/>
      <c r="U1206" s="30"/>
      <c r="V1206" s="30"/>
      <c r="W1206" s="30"/>
      <c r="X1206" s="30"/>
      <c r="Y1206" s="30"/>
      <c r="Z1206" s="30"/>
      <c r="AA1206" s="30"/>
      <c r="AB1206" s="30"/>
      <c r="AC1206" s="30"/>
      <c r="AD1206" s="30"/>
    </row>
    <row r="1207" spans="18:30" x14ac:dyDescent="0.25">
      <c r="R1207" s="30"/>
      <c r="S1207" s="30"/>
      <c r="T1207" s="30"/>
      <c r="U1207" s="30"/>
      <c r="V1207" s="30"/>
      <c r="W1207" s="30"/>
      <c r="X1207" s="30"/>
      <c r="Y1207" s="30"/>
      <c r="Z1207" s="30"/>
      <c r="AA1207" s="30"/>
      <c r="AB1207" s="30"/>
      <c r="AC1207" s="30"/>
      <c r="AD1207" s="30"/>
    </row>
    <row r="1208" spans="18:30" x14ac:dyDescent="0.25">
      <c r="R1208" s="30"/>
      <c r="S1208" s="30"/>
      <c r="T1208" s="30"/>
      <c r="U1208" s="30"/>
      <c r="V1208" s="30"/>
      <c r="W1208" s="30"/>
      <c r="X1208" s="30"/>
      <c r="Y1208" s="30"/>
      <c r="Z1208" s="30"/>
      <c r="AA1208" s="30"/>
      <c r="AB1208" s="30"/>
      <c r="AC1208" s="30"/>
      <c r="AD1208" s="30"/>
    </row>
    <row r="1209" spans="18:30" x14ac:dyDescent="0.25">
      <c r="R1209" s="30"/>
      <c r="S1209" s="30"/>
      <c r="T1209" s="30"/>
      <c r="U1209" s="30"/>
      <c r="V1209" s="30"/>
      <c r="W1209" s="30"/>
      <c r="X1209" s="30"/>
      <c r="Y1209" s="30"/>
      <c r="Z1209" s="30"/>
      <c r="AA1209" s="30"/>
      <c r="AB1209" s="30"/>
      <c r="AC1209" s="30"/>
      <c r="AD1209" s="30"/>
    </row>
    <row r="1210" spans="18:30" x14ac:dyDescent="0.25">
      <c r="R1210" s="30"/>
      <c r="S1210" s="30"/>
      <c r="T1210" s="30"/>
      <c r="U1210" s="30"/>
      <c r="V1210" s="30"/>
      <c r="W1210" s="30"/>
      <c r="X1210" s="30"/>
      <c r="Y1210" s="30"/>
      <c r="Z1210" s="30"/>
      <c r="AA1210" s="30"/>
      <c r="AB1210" s="30"/>
      <c r="AC1210" s="30"/>
      <c r="AD1210" s="30"/>
    </row>
    <row r="1211" spans="18:30" x14ac:dyDescent="0.25">
      <c r="R1211" s="30"/>
      <c r="S1211" s="30"/>
      <c r="T1211" s="30"/>
      <c r="U1211" s="30"/>
      <c r="V1211" s="30"/>
      <c r="W1211" s="30"/>
      <c r="X1211" s="30"/>
      <c r="Y1211" s="30"/>
      <c r="Z1211" s="30"/>
      <c r="AA1211" s="30"/>
      <c r="AB1211" s="30"/>
      <c r="AC1211" s="30"/>
      <c r="AD1211" s="30"/>
    </row>
    <row r="1212" spans="18:30" x14ac:dyDescent="0.25">
      <c r="R1212" s="30"/>
      <c r="S1212" s="30"/>
      <c r="T1212" s="30"/>
      <c r="U1212" s="30"/>
      <c r="V1212" s="30"/>
      <c r="W1212" s="30"/>
      <c r="X1212" s="30"/>
      <c r="Y1212" s="30"/>
      <c r="Z1212" s="30"/>
      <c r="AA1212" s="30"/>
      <c r="AB1212" s="30"/>
      <c r="AC1212" s="30"/>
      <c r="AD1212" s="30"/>
    </row>
    <row r="1213" spans="18:30" x14ac:dyDescent="0.25">
      <c r="R1213" s="30"/>
      <c r="S1213" s="30"/>
      <c r="T1213" s="30"/>
      <c r="U1213" s="30"/>
      <c r="V1213" s="30"/>
      <c r="W1213" s="30"/>
      <c r="X1213" s="30"/>
      <c r="Y1213" s="30"/>
      <c r="Z1213" s="30"/>
      <c r="AA1213" s="30"/>
      <c r="AB1213" s="30"/>
      <c r="AC1213" s="30"/>
      <c r="AD1213" s="30"/>
    </row>
    <row r="1214" spans="18:30" x14ac:dyDescent="0.25">
      <c r="R1214" s="30"/>
      <c r="S1214" s="30"/>
      <c r="T1214" s="30"/>
      <c r="U1214" s="30"/>
      <c r="V1214" s="30"/>
      <c r="W1214" s="30"/>
      <c r="X1214" s="30"/>
      <c r="Y1214" s="30"/>
      <c r="Z1214" s="30"/>
      <c r="AA1214" s="30"/>
      <c r="AB1214" s="30"/>
      <c r="AC1214" s="30"/>
      <c r="AD1214" s="30"/>
    </row>
    <row r="1215" spans="18:30" x14ac:dyDescent="0.25">
      <c r="R1215" s="30"/>
      <c r="S1215" s="30"/>
      <c r="T1215" s="30"/>
      <c r="U1215" s="30"/>
      <c r="V1215" s="30"/>
      <c r="W1215" s="30"/>
      <c r="X1215" s="30"/>
      <c r="Y1215" s="30"/>
      <c r="Z1215" s="30"/>
      <c r="AA1215" s="30"/>
      <c r="AB1215" s="30"/>
      <c r="AC1215" s="30"/>
      <c r="AD1215" s="30"/>
    </row>
    <row r="1216" spans="18:30" x14ac:dyDescent="0.25">
      <c r="R1216" s="30"/>
      <c r="S1216" s="30"/>
      <c r="T1216" s="30"/>
      <c r="U1216" s="30"/>
      <c r="V1216" s="30"/>
      <c r="W1216" s="30"/>
      <c r="X1216" s="30"/>
      <c r="Y1216" s="30"/>
      <c r="Z1216" s="30"/>
      <c r="AA1216" s="30"/>
      <c r="AB1216" s="30"/>
      <c r="AC1216" s="30"/>
      <c r="AD1216" s="30"/>
    </row>
    <row r="1217" spans="18:30" x14ac:dyDescent="0.25">
      <c r="R1217" s="30"/>
      <c r="S1217" s="30"/>
      <c r="T1217" s="30"/>
      <c r="U1217" s="30"/>
      <c r="V1217" s="30"/>
      <c r="W1217" s="30"/>
      <c r="X1217" s="30"/>
      <c r="Y1217" s="30"/>
      <c r="Z1217" s="30"/>
      <c r="AA1217" s="30"/>
      <c r="AB1217" s="30"/>
      <c r="AC1217" s="30"/>
      <c r="AD1217" s="30"/>
    </row>
    <row r="1218" spans="18:30" x14ac:dyDescent="0.25">
      <c r="R1218" s="30"/>
      <c r="S1218" s="30"/>
      <c r="T1218" s="30"/>
      <c r="U1218" s="30"/>
      <c r="V1218" s="30"/>
      <c r="W1218" s="30"/>
      <c r="X1218" s="30"/>
      <c r="Y1218" s="30"/>
      <c r="Z1218" s="30"/>
      <c r="AA1218" s="30"/>
      <c r="AB1218" s="30"/>
      <c r="AC1218" s="30"/>
      <c r="AD1218" s="30"/>
    </row>
    <row r="1219" spans="18:30" x14ac:dyDescent="0.25">
      <c r="R1219" s="30"/>
      <c r="S1219" s="30"/>
      <c r="T1219" s="30"/>
      <c r="U1219" s="30"/>
      <c r="V1219" s="30"/>
      <c r="W1219" s="30"/>
      <c r="X1219" s="30"/>
      <c r="Y1219" s="30"/>
      <c r="Z1219" s="30"/>
      <c r="AA1219" s="30"/>
      <c r="AB1219" s="30"/>
      <c r="AC1219" s="30"/>
      <c r="AD1219" s="30"/>
    </row>
    <row r="1220" spans="18:30" x14ac:dyDescent="0.25">
      <c r="R1220" s="30"/>
      <c r="S1220" s="30"/>
      <c r="T1220" s="30"/>
      <c r="U1220" s="30"/>
      <c r="V1220" s="30"/>
      <c r="W1220" s="30"/>
      <c r="X1220" s="30"/>
      <c r="Y1220" s="30"/>
      <c r="Z1220" s="30"/>
      <c r="AA1220" s="30"/>
      <c r="AB1220" s="30"/>
      <c r="AC1220" s="30"/>
      <c r="AD1220" s="30"/>
    </row>
    <row r="1221" spans="18:30" x14ac:dyDescent="0.25">
      <c r="R1221" s="30"/>
      <c r="S1221" s="30"/>
      <c r="T1221" s="30"/>
      <c r="U1221" s="30"/>
      <c r="V1221" s="30"/>
      <c r="W1221" s="30"/>
      <c r="X1221" s="30"/>
      <c r="Y1221" s="30"/>
      <c r="Z1221" s="30"/>
      <c r="AA1221" s="30"/>
      <c r="AB1221" s="30"/>
      <c r="AC1221" s="30"/>
      <c r="AD1221" s="30"/>
    </row>
    <row r="1222" spans="18:30" x14ac:dyDescent="0.25">
      <c r="R1222" s="30"/>
      <c r="S1222" s="30"/>
      <c r="T1222" s="30"/>
      <c r="U1222" s="30"/>
      <c r="V1222" s="30"/>
      <c r="W1222" s="30"/>
      <c r="X1222" s="30"/>
      <c r="Y1222" s="30"/>
      <c r="Z1222" s="30"/>
      <c r="AA1222" s="30"/>
      <c r="AB1222" s="30"/>
      <c r="AC1222" s="30"/>
      <c r="AD1222" s="30"/>
    </row>
    <row r="1223" spans="18:30" x14ac:dyDescent="0.25">
      <c r="R1223" s="30"/>
      <c r="S1223" s="30"/>
      <c r="T1223" s="30"/>
      <c r="U1223" s="30"/>
      <c r="V1223" s="30"/>
      <c r="W1223" s="30"/>
      <c r="X1223" s="30"/>
      <c r="Y1223" s="30"/>
      <c r="Z1223" s="30"/>
      <c r="AA1223" s="30"/>
      <c r="AB1223" s="30"/>
      <c r="AC1223" s="30"/>
      <c r="AD1223" s="30"/>
    </row>
    <row r="1224" spans="18:30" x14ac:dyDescent="0.25">
      <c r="R1224" s="30"/>
      <c r="S1224" s="30"/>
      <c r="T1224" s="30"/>
      <c r="U1224" s="30"/>
      <c r="V1224" s="30"/>
      <c r="W1224" s="30"/>
      <c r="X1224" s="30"/>
      <c r="Y1224" s="30"/>
      <c r="Z1224" s="30"/>
      <c r="AA1224" s="30"/>
      <c r="AB1224" s="30"/>
      <c r="AC1224" s="30"/>
      <c r="AD1224" s="30"/>
    </row>
    <row r="1225" spans="18:30" x14ac:dyDescent="0.25">
      <c r="R1225" s="30"/>
      <c r="S1225" s="30"/>
      <c r="T1225" s="30"/>
      <c r="U1225" s="30"/>
      <c r="V1225" s="30"/>
      <c r="W1225" s="30"/>
      <c r="X1225" s="30"/>
      <c r="Y1225" s="30"/>
      <c r="Z1225" s="30"/>
      <c r="AA1225" s="30"/>
      <c r="AB1225" s="30"/>
      <c r="AC1225" s="30"/>
      <c r="AD1225" s="30"/>
    </row>
    <row r="1226" spans="18:30" x14ac:dyDescent="0.25">
      <c r="R1226" s="30"/>
      <c r="S1226" s="30"/>
      <c r="T1226" s="30"/>
      <c r="U1226" s="30"/>
      <c r="V1226" s="30"/>
      <c r="W1226" s="30"/>
      <c r="X1226" s="30"/>
      <c r="Y1226" s="30"/>
      <c r="Z1226" s="30"/>
      <c r="AA1226" s="30"/>
      <c r="AB1226" s="30"/>
      <c r="AC1226" s="30"/>
      <c r="AD1226" s="30"/>
    </row>
    <row r="1227" spans="18:30" x14ac:dyDescent="0.25">
      <c r="R1227" s="30"/>
      <c r="S1227" s="30"/>
      <c r="T1227" s="30"/>
      <c r="U1227" s="30"/>
      <c r="V1227" s="30"/>
      <c r="W1227" s="30"/>
      <c r="X1227" s="30"/>
      <c r="Y1227" s="30"/>
      <c r="Z1227" s="30"/>
      <c r="AA1227" s="30"/>
      <c r="AB1227" s="30"/>
      <c r="AC1227" s="30"/>
      <c r="AD1227" s="30"/>
    </row>
    <row r="1228" spans="18:30" x14ac:dyDescent="0.25">
      <c r="R1228" s="30"/>
      <c r="S1228" s="30"/>
      <c r="T1228" s="30"/>
      <c r="U1228" s="30"/>
      <c r="V1228" s="30"/>
      <c r="W1228" s="30"/>
      <c r="X1228" s="30"/>
      <c r="Y1228" s="30"/>
      <c r="Z1228" s="30"/>
      <c r="AA1228" s="30"/>
      <c r="AB1228" s="30"/>
      <c r="AC1228" s="30"/>
      <c r="AD1228" s="30"/>
    </row>
    <row r="1229" spans="18:30" x14ac:dyDescent="0.25">
      <c r="R1229" s="30"/>
      <c r="S1229" s="30"/>
      <c r="T1229" s="30"/>
      <c r="U1229" s="30"/>
      <c r="V1229" s="30"/>
      <c r="W1229" s="30"/>
      <c r="X1229" s="30"/>
      <c r="Y1229" s="30"/>
      <c r="Z1229" s="30"/>
      <c r="AA1229" s="30"/>
      <c r="AB1229" s="30"/>
      <c r="AC1229" s="30"/>
      <c r="AD1229" s="30"/>
    </row>
    <row r="1230" spans="18:30" x14ac:dyDescent="0.25">
      <c r="R1230" s="30"/>
      <c r="S1230" s="30"/>
      <c r="T1230" s="30"/>
      <c r="U1230" s="30"/>
      <c r="V1230" s="30"/>
      <c r="W1230" s="30"/>
      <c r="X1230" s="30"/>
      <c r="Y1230" s="30"/>
      <c r="Z1230" s="30"/>
      <c r="AA1230" s="30"/>
      <c r="AB1230" s="30"/>
      <c r="AC1230" s="30"/>
      <c r="AD1230" s="30"/>
    </row>
    <row r="1231" spans="18:30" x14ac:dyDescent="0.25">
      <c r="R1231" s="30"/>
      <c r="S1231" s="30"/>
      <c r="T1231" s="30"/>
      <c r="U1231" s="30"/>
      <c r="V1231" s="30"/>
      <c r="W1231" s="30"/>
      <c r="X1231" s="30"/>
      <c r="Y1231" s="30"/>
      <c r="Z1231" s="30"/>
      <c r="AA1231" s="30"/>
      <c r="AB1231" s="30"/>
      <c r="AC1231" s="30"/>
      <c r="AD1231" s="30"/>
    </row>
    <row r="1232" spans="18:30" x14ac:dyDescent="0.25">
      <c r="R1232" s="30"/>
      <c r="S1232" s="30"/>
      <c r="T1232" s="30"/>
      <c r="U1232" s="30"/>
      <c r="V1232" s="30"/>
      <c r="W1232" s="30"/>
      <c r="X1232" s="30"/>
      <c r="Y1232" s="30"/>
      <c r="Z1232" s="30"/>
      <c r="AA1232" s="30"/>
      <c r="AB1232" s="30"/>
      <c r="AC1232" s="30"/>
      <c r="AD1232" s="30"/>
    </row>
    <row r="1233" spans="18:30" x14ac:dyDescent="0.25">
      <c r="R1233" s="30"/>
      <c r="S1233" s="30"/>
      <c r="T1233" s="30"/>
      <c r="U1233" s="30"/>
      <c r="V1233" s="30"/>
      <c r="W1233" s="30"/>
      <c r="X1233" s="30"/>
      <c r="Y1233" s="30"/>
      <c r="Z1233" s="30"/>
      <c r="AA1233" s="30"/>
      <c r="AB1233" s="30"/>
      <c r="AC1233" s="30"/>
      <c r="AD1233" s="30"/>
    </row>
    <row r="1234" spans="18:30" x14ac:dyDescent="0.25">
      <c r="R1234" s="30"/>
      <c r="S1234" s="30"/>
      <c r="T1234" s="30"/>
      <c r="U1234" s="30"/>
      <c r="V1234" s="30"/>
      <c r="W1234" s="30"/>
      <c r="X1234" s="30"/>
      <c r="Y1234" s="30"/>
      <c r="Z1234" s="30"/>
      <c r="AA1234" s="30"/>
      <c r="AB1234" s="30"/>
      <c r="AC1234" s="30"/>
      <c r="AD1234" s="30"/>
    </row>
    <row r="1235" spans="18:30" x14ac:dyDescent="0.25">
      <c r="R1235" s="30"/>
      <c r="S1235" s="30"/>
      <c r="T1235" s="30"/>
      <c r="U1235" s="30"/>
      <c r="V1235" s="30"/>
      <c r="W1235" s="30"/>
      <c r="X1235" s="30"/>
      <c r="Y1235" s="30"/>
      <c r="Z1235" s="30"/>
      <c r="AA1235" s="30"/>
      <c r="AB1235" s="30"/>
      <c r="AC1235" s="30"/>
      <c r="AD1235" s="30"/>
    </row>
    <row r="1236" spans="18:30" x14ac:dyDescent="0.25">
      <c r="R1236" s="30"/>
      <c r="S1236" s="30"/>
      <c r="T1236" s="30"/>
      <c r="U1236" s="30"/>
      <c r="V1236" s="30"/>
      <c r="W1236" s="30"/>
      <c r="X1236" s="30"/>
      <c r="Y1236" s="30"/>
      <c r="Z1236" s="30"/>
      <c r="AA1236" s="30"/>
      <c r="AB1236" s="30"/>
      <c r="AC1236" s="30"/>
      <c r="AD1236" s="30"/>
    </row>
    <row r="1237" spans="18:30" x14ac:dyDescent="0.25">
      <c r="R1237" s="30"/>
      <c r="S1237" s="30"/>
      <c r="T1237" s="30"/>
      <c r="U1237" s="30"/>
      <c r="V1237" s="30"/>
      <c r="W1237" s="30"/>
      <c r="X1237" s="30"/>
      <c r="Y1237" s="30"/>
      <c r="Z1237" s="30"/>
      <c r="AA1237" s="30"/>
      <c r="AB1237" s="30"/>
      <c r="AC1237" s="30"/>
      <c r="AD1237" s="30"/>
    </row>
    <row r="1238" spans="18:30" x14ac:dyDescent="0.25">
      <c r="R1238" s="30"/>
      <c r="S1238" s="30"/>
      <c r="T1238" s="30"/>
      <c r="U1238" s="30"/>
      <c r="V1238" s="30"/>
      <c r="W1238" s="30"/>
      <c r="X1238" s="30"/>
      <c r="Y1238" s="30"/>
      <c r="Z1238" s="30"/>
      <c r="AA1238" s="30"/>
      <c r="AB1238" s="30"/>
      <c r="AC1238" s="30"/>
      <c r="AD1238" s="30"/>
    </row>
    <row r="1239" spans="18:30" x14ac:dyDescent="0.25">
      <c r="R1239" s="30"/>
      <c r="S1239" s="30"/>
      <c r="T1239" s="30"/>
      <c r="U1239" s="30"/>
      <c r="V1239" s="30"/>
      <c r="W1239" s="30"/>
      <c r="X1239" s="30"/>
      <c r="Y1239" s="30"/>
      <c r="Z1239" s="30"/>
      <c r="AA1239" s="30"/>
      <c r="AB1239" s="30"/>
      <c r="AC1239" s="30"/>
      <c r="AD1239" s="30"/>
    </row>
    <row r="1240" spans="18:30" x14ac:dyDescent="0.25">
      <c r="R1240" s="30"/>
      <c r="S1240" s="30"/>
      <c r="T1240" s="30"/>
      <c r="U1240" s="30"/>
      <c r="V1240" s="30"/>
      <c r="W1240" s="30"/>
      <c r="X1240" s="30"/>
      <c r="Y1240" s="30"/>
      <c r="Z1240" s="30"/>
      <c r="AA1240" s="30"/>
      <c r="AB1240" s="30"/>
      <c r="AC1240" s="30"/>
      <c r="AD1240" s="30"/>
    </row>
    <row r="1241" spans="18:30" x14ac:dyDescent="0.25">
      <c r="R1241" s="30"/>
      <c r="S1241" s="30"/>
      <c r="T1241" s="30"/>
      <c r="U1241" s="30"/>
      <c r="V1241" s="30"/>
      <c r="W1241" s="30"/>
      <c r="X1241" s="30"/>
      <c r="Y1241" s="30"/>
      <c r="Z1241" s="30"/>
      <c r="AA1241" s="30"/>
      <c r="AB1241" s="30"/>
      <c r="AC1241" s="30"/>
      <c r="AD1241" s="30"/>
    </row>
    <row r="1242" spans="18:30" x14ac:dyDescent="0.25">
      <c r="R1242" s="30"/>
      <c r="S1242" s="30"/>
      <c r="T1242" s="30"/>
      <c r="U1242" s="30"/>
      <c r="V1242" s="30"/>
      <c r="W1242" s="30"/>
      <c r="X1242" s="30"/>
      <c r="Y1242" s="30"/>
      <c r="Z1242" s="30"/>
      <c r="AA1242" s="30"/>
      <c r="AB1242" s="30"/>
      <c r="AC1242" s="30"/>
      <c r="AD1242" s="30"/>
    </row>
    <row r="1243" spans="18:30" x14ac:dyDescent="0.25">
      <c r="R1243" s="30"/>
      <c r="S1243" s="30"/>
      <c r="T1243" s="30"/>
      <c r="U1243" s="30"/>
      <c r="V1243" s="30"/>
      <c r="W1243" s="30"/>
      <c r="X1243" s="30"/>
      <c r="Y1243" s="30"/>
      <c r="Z1243" s="30"/>
      <c r="AA1243" s="30"/>
      <c r="AB1243" s="30"/>
      <c r="AC1243" s="30"/>
      <c r="AD1243" s="30"/>
    </row>
    <row r="1244" spans="18:30" x14ac:dyDescent="0.25">
      <c r="R1244" s="30"/>
      <c r="S1244" s="30"/>
      <c r="T1244" s="30"/>
      <c r="U1244" s="30"/>
      <c r="V1244" s="30"/>
      <c r="W1244" s="30"/>
      <c r="X1244" s="30"/>
      <c r="Y1244" s="30"/>
      <c r="Z1244" s="30"/>
      <c r="AA1244" s="30"/>
      <c r="AB1244" s="30"/>
      <c r="AC1244" s="30"/>
      <c r="AD1244" s="30"/>
    </row>
    <row r="1245" spans="18:30" x14ac:dyDescent="0.25">
      <c r="R1245" s="30"/>
      <c r="S1245" s="30"/>
      <c r="T1245" s="30"/>
      <c r="U1245" s="30"/>
      <c r="V1245" s="30"/>
      <c r="W1245" s="30"/>
      <c r="X1245" s="30"/>
      <c r="Y1245" s="30"/>
      <c r="Z1245" s="30"/>
      <c r="AA1245" s="30"/>
      <c r="AB1245" s="30"/>
      <c r="AC1245" s="30"/>
      <c r="AD1245" s="30"/>
    </row>
    <row r="1246" spans="18:30" x14ac:dyDescent="0.25">
      <c r="R1246" s="30"/>
      <c r="S1246" s="30"/>
      <c r="T1246" s="30"/>
      <c r="U1246" s="30"/>
      <c r="V1246" s="30"/>
      <c r="W1246" s="30"/>
      <c r="X1246" s="30"/>
      <c r="Y1246" s="30"/>
      <c r="Z1246" s="30"/>
      <c r="AA1246" s="30"/>
      <c r="AB1246" s="30"/>
      <c r="AC1246" s="30"/>
      <c r="AD1246" s="30"/>
    </row>
    <row r="1247" spans="18:30" x14ac:dyDescent="0.25">
      <c r="R1247" s="30"/>
      <c r="S1247" s="30"/>
      <c r="T1247" s="30"/>
      <c r="U1247" s="30"/>
      <c r="V1247" s="30"/>
      <c r="W1247" s="30"/>
      <c r="X1247" s="30"/>
      <c r="Y1247" s="30"/>
      <c r="Z1247" s="30"/>
      <c r="AA1247" s="30"/>
      <c r="AB1247" s="30"/>
      <c r="AC1247" s="30"/>
      <c r="AD1247" s="30"/>
    </row>
    <row r="1248" spans="18:30" x14ac:dyDescent="0.25">
      <c r="R1248" s="30"/>
      <c r="S1248" s="30"/>
      <c r="T1248" s="30"/>
      <c r="U1248" s="30"/>
      <c r="V1248" s="30"/>
      <c r="W1248" s="30"/>
      <c r="X1248" s="30"/>
      <c r="Y1248" s="30"/>
      <c r="Z1248" s="30"/>
      <c r="AA1248" s="30"/>
      <c r="AB1248" s="30"/>
      <c r="AC1248" s="30"/>
      <c r="AD1248" s="30"/>
    </row>
    <row r="1249" spans="18:30" x14ac:dyDescent="0.25">
      <c r="R1249" s="30"/>
      <c r="S1249" s="30"/>
      <c r="T1249" s="30"/>
      <c r="U1249" s="30"/>
      <c r="V1249" s="30"/>
      <c r="W1249" s="30"/>
      <c r="X1249" s="30"/>
      <c r="Y1249" s="30"/>
      <c r="Z1249" s="30"/>
      <c r="AA1249" s="30"/>
      <c r="AB1249" s="30"/>
      <c r="AC1249" s="30"/>
      <c r="AD1249" s="30"/>
    </row>
    <row r="1250" spans="18:30" x14ac:dyDescent="0.25">
      <c r="R1250" s="30"/>
      <c r="S1250" s="30"/>
      <c r="T1250" s="30"/>
      <c r="U1250" s="30"/>
      <c r="V1250" s="30"/>
      <c r="W1250" s="30"/>
      <c r="X1250" s="30"/>
      <c r="Y1250" s="30"/>
      <c r="Z1250" s="30"/>
      <c r="AA1250" s="30"/>
      <c r="AB1250" s="30"/>
      <c r="AC1250" s="30"/>
      <c r="AD1250" s="30"/>
    </row>
    <row r="1251" spans="18:30" x14ac:dyDescent="0.25">
      <c r="R1251" s="30"/>
      <c r="S1251" s="30"/>
      <c r="T1251" s="30"/>
      <c r="U1251" s="30"/>
      <c r="V1251" s="30"/>
      <c r="W1251" s="30"/>
      <c r="X1251" s="30"/>
      <c r="Y1251" s="30"/>
      <c r="Z1251" s="30"/>
      <c r="AA1251" s="30"/>
      <c r="AB1251" s="30"/>
      <c r="AC1251" s="30"/>
      <c r="AD1251" s="30"/>
    </row>
    <row r="1252" spans="18:30" x14ac:dyDescent="0.25">
      <c r="R1252" s="30"/>
      <c r="S1252" s="30"/>
      <c r="T1252" s="30"/>
      <c r="U1252" s="30"/>
      <c r="V1252" s="30"/>
      <c r="W1252" s="30"/>
      <c r="X1252" s="30"/>
      <c r="Y1252" s="30"/>
      <c r="Z1252" s="30"/>
      <c r="AA1252" s="30"/>
      <c r="AB1252" s="30"/>
      <c r="AC1252" s="30"/>
      <c r="AD1252" s="30"/>
    </row>
    <row r="1253" spans="18:30" x14ac:dyDescent="0.25">
      <c r="R1253" s="30"/>
      <c r="S1253" s="30"/>
      <c r="T1253" s="30"/>
      <c r="U1253" s="30"/>
      <c r="V1253" s="30"/>
      <c r="W1253" s="30"/>
      <c r="X1253" s="30"/>
      <c r="Y1253" s="30"/>
      <c r="Z1253" s="30"/>
      <c r="AA1253" s="30"/>
      <c r="AB1253" s="30"/>
      <c r="AC1253" s="30"/>
      <c r="AD1253" s="30"/>
    </row>
    <row r="1254" spans="18:30" x14ac:dyDescent="0.25">
      <c r="R1254" s="30"/>
      <c r="S1254" s="30"/>
      <c r="T1254" s="30"/>
      <c r="U1254" s="30"/>
      <c r="V1254" s="30"/>
      <c r="W1254" s="30"/>
      <c r="X1254" s="30"/>
      <c r="Y1254" s="30"/>
      <c r="Z1254" s="30"/>
      <c r="AA1254" s="30"/>
      <c r="AB1254" s="30"/>
      <c r="AC1254" s="30"/>
      <c r="AD1254" s="30"/>
    </row>
    <row r="1255" spans="18:30" x14ac:dyDescent="0.25">
      <c r="R1255" s="30"/>
      <c r="S1255" s="30"/>
      <c r="T1255" s="30"/>
      <c r="U1255" s="30"/>
      <c r="V1255" s="30"/>
      <c r="W1255" s="30"/>
      <c r="X1255" s="30"/>
      <c r="Y1255" s="30"/>
      <c r="Z1255" s="30"/>
      <c r="AA1255" s="30"/>
      <c r="AB1255" s="30"/>
      <c r="AC1255" s="30"/>
      <c r="AD1255" s="30"/>
    </row>
    <row r="1256" spans="18:30" x14ac:dyDescent="0.25">
      <c r="R1256" s="30"/>
      <c r="S1256" s="30"/>
      <c r="T1256" s="30"/>
      <c r="U1256" s="30"/>
      <c r="V1256" s="30"/>
      <c r="W1256" s="30"/>
      <c r="X1256" s="30"/>
      <c r="Y1256" s="30"/>
      <c r="Z1256" s="30"/>
      <c r="AA1256" s="30"/>
      <c r="AB1256" s="30"/>
      <c r="AC1256" s="30"/>
      <c r="AD1256" s="30"/>
    </row>
    <row r="1257" spans="18:30" x14ac:dyDescent="0.25">
      <c r="R1257" s="30"/>
      <c r="S1257" s="30"/>
      <c r="T1257" s="30"/>
      <c r="U1257" s="30"/>
      <c r="V1257" s="30"/>
      <c r="W1257" s="30"/>
      <c r="X1257" s="30"/>
      <c r="Y1257" s="30"/>
      <c r="Z1257" s="30"/>
      <c r="AA1257" s="30"/>
      <c r="AB1257" s="30"/>
      <c r="AC1257" s="30"/>
      <c r="AD1257" s="30"/>
    </row>
    <row r="1258" spans="18:30" x14ac:dyDescent="0.25">
      <c r="R1258" s="30"/>
      <c r="S1258" s="30"/>
      <c r="T1258" s="30"/>
      <c r="U1258" s="30"/>
      <c r="V1258" s="30"/>
      <c r="W1258" s="30"/>
      <c r="X1258" s="30"/>
      <c r="Y1258" s="30"/>
      <c r="Z1258" s="30"/>
      <c r="AA1258" s="30"/>
      <c r="AB1258" s="30"/>
      <c r="AC1258" s="30"/>
      <c r="AD1258" s="30"/>
    </row>
    <row r="1259" spans="18:30" x14ac:dyDescent="0.25">
      <c r="R1259" s="30"/>
      <c r="S1259" s="30"/>
      <c r="T1259" s="30"/>
      <c r="U1259" s="30"/>
      <c r="V1259" s="30"/>
      <c r="W1259" s="30"/>
      <c r="X1259" s="30"/>
      <c r="Y1259" s="30"/>
      <c r="Z1259" s="30"/>
      <c r="AA1259" s="30"/>
      <c r="AB1259" s="30"/>
      <c r="AC1259" s="30"/>
      <c r="AD1259" s="30"/>
    </row>
    <row r="1260" spans="18:30" x14ac:dyDescent="0.25">
      <c r="R1260" s="30"/>
      <c r="S1260" s="30"/>
      <c r="T1260" s="30"/>
      <c r="U1260" s="30"/>
      <c r="V1260" s="30"/>
      <c r="W1260" s="30"/>
      <c r="X1260" s="30"/>
      <c r="Y1260" s="30"/>
      <c r="Z1260" s="30"/>
      <c r="AA1260" s="30"/>
      <c r="AB1260" s="30"/>
      <c r="AC1260" s="30"/>
      <c r="AD1260" s="30"/>
    </row>
    <row r="1261" spans="18:30" x14ac:dyDescent="0.25">
      <c r="R1261" s="30"/>
      <c r="S1261" s="30"/>
      <c r="T1261" s="30"/>
      <c r="U1261" s="30"/>
      <c r="V1261" s="30"/>
      <c r="W1261" s="30"/>
      <c r="X1261" s="30"/>
      <c r="Y1261" s="30"/>
      <c r="Z1261" s="30"/>
      <c r="AA1261" s="30"/>
      <c r="AB1261" s="30"/>
      <c r="AC1261" s="30"/>
      <c r="AD1261" s="30"/>
    </row>
    <row r="1262" spans="18:30" x14ac:dyDescent="0.25">
      <c r="R1262" s="30"/>
      <c r="S1262" s="30"/>
      <c r="T1262" s="30"/>
      <c r="U1262" s="30"/>
      <c r="V1262" s="30"/>
      <c r="W1262" s="30"/>
      <c r="X1262" s="30"/>
      <c r="Y1262" s="30"/>
      <c r="Z1262" s="30"/>
      <c r="AA1262" s="30"/>
      <c r="AB1262" s="30"/>
      <c r="AC1262" s="30"/>
      <c r="AD1262" s="30"/>
    </row>
    <row r="1263" spans="18:30" x14ac:dyDescent="0.25">
      <c r="R1263" s="30"/>
      <c r="S1263" s="30"/>
      <c r="T1263" s="30"/>
      <c r="U1263" s="30"/>
      <c r="V1263" s="30"/>
      <c r="W1263" s="30"/>
      <c r="X1263" s="30"/>
      <c r="Y1263" s="30"/>
      <c r="Z1263" s="30"/>
      <c r="AA1263" s="30"/>
      <c r="AB1263" s="30"/>
      <c r="AC1263" s="30"/>
      <c r="AD1263" s="30"/>
    </row>
    <row r="1264" spans="18:30" x14ac:dyDescent="0.25">
      <c r="R1264" s="30"/>
      <c r="S1264" s="30"/>
      <c r="T1264" s="30"/>
      <c r="U1264" s="30"/>
      <c r="V1264" s="30"/>
      <c r="W1264" s="30"/>
      <c r="X1264" s="30"/>
      <c r="Y1264" s="30"/>
      <c r="Z1264" s="30"/>
      <c r="AA1264" s="30"/>
      <c r="AB1264" s="30"/>
      <c r="AC1264" s="30"/>
      <c r="AD1264" s="30"/>
    </row>
    <row r="1265" spans="18:30" x14ac:dyDescent="0.25">
      <c r="R1265" s="30"/>
      <c r="S1265" s="30"/>
      <c r="T1265" s="30"/>
      <c r="U1265" s="30"/>
      <c r="V1265" s="30"/>
      <c r="W1265" s="30"/>
      <c r="X1265" s="30"/>
      <c r="Y1265" s="30"/>
      <c r="Z1265" s="30"/>
      <c r="AA1265" s="30"/>
      <c r="AB1265" s="30"/>
      <c r="AC1265" s="30"/>
      <c r="AD1265" s="30"/>
    </row>
    <row r="1266" spans="18:30" x14ac:dyDescent="0.25">
      <c r="R1266" s="30"/>
      <c r="S1266" s="30"/>
      <c r="T1266" s="30"/>
      <c r="U1266" s="30"/>
      <c r="V1266" s="30"/>
      <c r="W1266" s="30"/>
      <c r="X1266" s="30"/>
      <c r="Y1266" s="30"/>
      <c r="Z1266" s="30"/>
      <c r="AA1266" s="30"/>
      <c r="AB1266" s="30"/>
      <c r="AC1266" s="30"/>
      <c r="AD1266" s="30"/>
    </row>
    <row r="1267" spans="18:30" x14ac:dyDescent="0.25">
      <c r="R1267" s="30"/>
      <c r="S1267" s="30"/>
      <c r="T1267" s="30"/>
      <c r="U1267" s="30"/>
      <c r="V1267" s="30"/>
      <c r="W1267" s="30"/>
      <c r="X1267" s="30"/>
      <c r="Y1267" s="30"/>
      <c r="Z1267" s="30"/>
      <c r="AA1267" s="30"/>
      <c r="AB1267" s="30"/>
      <c r="AC1267" s="30"/>
      <c r="AD1267" s="30"/>
    </row>
    <row r="1268" spans="18:30" x14ac:dyDescent="0.25">
      <c r="R1268" s="30"/>
      <c r="S1268" s="30"/>
      <c r="T1268" s="30"/>
      <c r="U1268" s="30"/>
      <c r="V1268" s="30"/>
      <c r="W1268" s="30"/>
      <c r="X1268" s="30"/>
      <c r="Y1268" s="30"/>
      <c r="Z1268" s="30"/>
      <c r="AA1268" s="30"/>
      <c r="AB1268" s="30"/>
      <c r="AC1268" s="30"/>
      <c r="AD1268" s="30"/>
    </row>
    <row r="1269" spans="18:30" x14ac:dyDescent="0.25">
      <c r="R1269" s="30"/>
      <c r="S1269" s="30"/>
      <c r="T1269" s="30"/>
      <c r="U1269" s="30"/>
      <c r="V1269" s="30"/>
      <c r="W1269" s="30"/>
      <c r="X1269" s="30"/>
      <c r="Y1269" s="30"/>
      <c r="Z1269" s="30"/>
      <c r="AA1269" s="30"/>
      <c r="AB1269" s="30"/>
      <c r="AC1269" s="30"/>
      <c r="AD1269" s="30"/>
    </row>
    <row r="1270" spans="18:30" x14ac:dyDescent="0.25">
      <c r="R1270" s="30"/>
      <c r="S1270" s="30"/>
      <c r="T1270" s="30"/>
      <c r="U1270" s="30"/>
      <c r="V1270" s="30"/>
      <c r="W1270" s="30"/>
      <c r="X1270" s="30"/>
      <c r="Y1270" s="30"/>
      <c r="Z1270" s="30"/>
      <c r="AA1270" s="30"/>
      <c r="AB1270" s="30"/>
      <c r="AC1270" s="30"/>
      <c r="AD1270" s="30"/>
    </row>
    <row r="1271" spans="18:30" x14ac:dyDescent="0.25">
      <c r="R1271" s="30"/>
      <c r="S1271" s="30"/>
      <c r="T1271" s="30"/>
      <c r="U1271" s="30"/>
      <c r="V1271" s="30"/>
      <c r="W1271" s="30"/>
      <c r="X1271" s="30"/>
      <c r="Y1271" s="30"/>
      <c r="Z1271" s="30"/>
      <c r="AA1271" s="30"/>
      <c r="AB1271" s="30"/>
      <c r="AC1271" s="30"/>
      <c r="AD1271" s="30"/>
    </row>
    <row r="1272" spans="18:30" x14ac:dyDescent="0.25">
      <c r="R1272" s="30"/>
      <c r="S1272" s="30"/>
      <c r="T1272" s="30"/>
      <c r="U1272" s="30"/>
      <c r="V1272" s="30"/>
      <c r="W1272" s="30"/>
      <c r="X1272" s="30"/>
      <c r="Y1272" s="30"/>
      <c r="Z1272" s="30"/>
      <c r="AA1272" s="30"/>
      <c r="AB1272" s="30"/>
      <c r="AC1272" s="30"/>
      <c r="AD1272" s="30"/>
    </row>
    <row r="1273" spans="18:30" x14ac:dyDescent="0.25">
      <c r="R1273" s="30"/>
      <c r="S1273" s="30"/>
      <c r="T1273" s="30"/>
      <c r="U1273" s="30"/>
      <c r="V1273" s="30"/>
      <c r="W1273" s="30"/>
      <c r="X1273" s="30"/>
      <c r="Y1273" s="30"/>
      <c r="Z1273" s="30"/>
      <c r="AA1273" s="30"/>
      <c r="AB1273" s="30"/>
      <c r="AC1273" s="30"/>
      <c r="AD1273" s="30"/>
    </row>
    <row r="1274" spans="18:30" x14ac:dyDescent="0.25">
      <c r="R1274" s="30"/>
      <c r="S1274" s="30"/>
      <c r="T1274" s="30"/>
      <c r="U1274" s="30"/>
      <c r="V1274" s="30"/>
      <c r="W1274" s="30"/>
      <c r="X1274" s="30"/>
      <c r="Y1274" s="30"/>
      <c r="Z1274" s="30"/>
      <c r="AA1274" s="30"/>
      <c r="AB1274" s="30"/>
      <c r="AC1274" s="30"/>
      <c r="AD1274" s="30"/>
    </row>
    <row r="1275" spans="18:30" x14ac:dyDescent="0.25">
      <c r="R1275" s="30"/>
      <c r="S1275" s="30"/>
      <c r="T1275" s="30"/>
      <c r="U1275" s="30"/>
      <c r="V1275" s="30"/>
      <c r="W1275" s="30"/>
      <c r="X1275" s="30"/>
      <c r="Y1275" s="30"/>
      <c r="Z1275" s="30"/>
      <c r="AA1275" s="30"/>
      <c r="AB1275" s="30"/>
      <c r="AC1275" s="30"/>
      <c r="AD1275" s="30"/>
    </row>
    <row r="1276" spans="18:30" x14ac:dyDescent="0.25">
      <c r="R1276" s="30"/>
      <c r="S1276" s="30"/>
      <c r="T1276" s="30"/>
      <c r="U1276" s="30"/>
      <c r="V1276" s="30"/>
      <c r="W1276" s="30"/>
      <c r="X1276" s="30"/>
      <c r="Y1276" s="30"/>
      <c r="Z1276" s="30"/>
      <c r="AA1276" s="30"/>
      <c r="AB1276" s="30"/>
      <c r="AC1276" s="30"/>
      <c r="AD1276" s="30"/>
    </row>
    <row r="1277" spans="18:30" x14ac:dyDescent="0.25">
      <c r="R1277" s="30"/>
      <c r="S1277" s="30"/>
      <c r="T1277" s="30"/>
      <c r="U1277" s="30"/>
      <c r="V1277" s="30"/>
      <c r="W1277" s="30"/>
      <c r="X1277" s="30"/>
      <c r="Y1277" s="30"/>
      <c r="Z1277" s="30"/>
      <c r="AA1277" s="30"/>
      <c r="AB1277" s="30"/>
      <c r="AC1277" s="30"/>
      <c r="AD1277" s="30"/>
    </row>
    <row r="1278" spans="18:30" x14ac:dyDescent="0.25">
      <c r="R1278" s="30"/>
      <c r="S1278" s="30"/>
      <c r="T1278" s="30"/>
      <c r="U1278" s="30"/>
      <c r="V1278" s="30"/>
      <c r="W1278" s="30"/>
      <c r="X1278" s="30"/>
      <c r="Y1278" s="30"/>
      <c r="Z1278" s="30"/>
      <c r="AA1278" s="30"/>
      <c r="AB1278" s="30"/>
      <c r="AC1278" s="30"/>
      <c r="AD1278" s="30"/>
    </row>
    <row r="1279" spans="18:30" x14ac:dyDescent="0.25">
      <c r="R1279" s="30"/>
      <c r="S1279" s="30"/>
      <c r="T1279" s="30"/>
      <c r="U1279" s="30"/>
      <c r="V1279" s="30"/>
      <c r="W1279" s="30"/>
      <c r="X1279" s="30"/>
      <c r="Y1279" s="30"/>
      <c r="Z1279" s="30"/>
      <c r="AA1279" s="30"/>
      <c r="AB1279" s="30"/>
      <c r="AC1279" s="30"/>
      <c r="AD1279" s="30"/>
    </row>
    <row r="1280" spans="18:30" x14ac:dyDescent="0.25">
      <c r="R1280" s="30"/>
      <c r="S1280" s="30"/>
      <c r="T1280" s="30"/>
      <c r="U1280" s="30"/>
      <c r="V1280" s="30"/>
      <c r="W1280" s="30"/>
      <c r="X1280" s="30"/>
      <c r="Y1280" s="30"/>
      <c r="Z1280" s="30"/>
      <c r="AA1280" s="30"/>
      <c r="AB1280" s="30"/>
      <c r="AC1280" s="30"/>
      <c r="AD1280" s="30"/>
    </row>
    <row r="1281" spans="18:30" x14ac:dyDescent="0.25">
      <c r="R1281" s="30"/>
      <c r="S1281" s="30"/>
      <c r="T1281" s="30"/>
      <c r="U1281" s="30"/>
      <c r="V1281" s="30"/>
      <c r="W1281" s="30"/>
      <c r="X1281" s="30"/>
      <c r="Y1281" s="30"/>
      <c r="Z1281" s="30"/>
      <c r="AA1281" s="30"/>
      <c r="AB1281" s="30"/>
      <c r="AC1281" s="30"/>
      <c r="AD1281" s="30"/>
    </row>
    <row r="1282" spans="18:30" x14ac:dyDescent="0.25">
      <c r="R1282" s="30"/>
      <c r="S1282" s="30"/>
      <c r="T1282" s="30"/>
      <c r="U1282" s="30"/>
      <c r="V1282" s="30"/>
      <c r="W1282" s="30"/>
      <c r="X1282" s="30"/>
      <c r="Y1282" s="30"/>
      <c r="Z1282" s="30"/>
      <c r="AA1282" s="30"/>
      <c r="AB1282" s="30"/>
      <c r="AC1282" s="30"/>
      <c r="AD1282" s="30"/>
    </row>
    <row r="1283" spans="18:30" x14ac:dyDescent="0.25">
      <c r="R1283" s="30"/>
      <c r="S1283" s="30"/>
      <c r="T1283" s="30"/>
      <c r="U1283" s="30"/>
      <c r="V1283" s="30"/>
      <c r="W1283" s="30"/>
      <c r="X1283" s="30"/>
      <c r="Y1283" s="30"/>
      <c r="Z1283" s="30"/>
      <c r="AA1283" s="30"/>
      <c r="AB1283" s="30"/>
      <c r="AC1283" s="30"/>
      <c r="AD1283" s="30"/>
    </row>
    <row r="1284" spans="18:30" x14ac:dyDescent="0.25">
      <c r="R1284" s="30"/>
      <c r="S1284" s="30"/>
      <c r="T1284" s="30"/>
      <c r="U1284" s="30"/>
      <c r="V1284" s="30"/>
      <c r="W1284" s="30"/>
      <c r="X1284" s="30"/>
      <c r="Y1284" s="30"/>
      <c r="Z1284" s="30"/>
      <c r="AA1284" s="30"/>
      <c r="AB1284" s="30"/>
      <c r="AC1284" s="30"/>
      <c r="AD1284" s="30"/>
    </row>
    <row r="1285" spans="18:30" x14ac:dyDescent="0.25">
      <c r="R1285" s="30"/>
      <c r="S1285" s="30"/>
      <c r="T1285" s="30"/>
      <c r="U1285" s="30"/>
      <c r="V1285" s="30"/>
      <c r="W1285" s="30"/>
      <c r="X1285" s="30"/>
      <c r="Y1285" s="30"/>
      <c r="Z1285" s="30"/>
      <c r="AA1285" s="30"/>
      <c r="AB1285" s="30"/>
      <c r="AC1285" s="30"/>
      <c r="AD1285" s="30"/>
    </row>
    <row r="1286" spans="18:30" x14ac:dyDescent="0.25">
      <c r="R1286" s="30"/>
      <c r="S1286" s="30"/>
      <c r="T1286" s="30"/>
      <c r="U1286" s="30"/>
      <c r="V1286" s="30"/>
      <c r="W1286" s="30"/>
      <c r="X1286" s="30"/>
      <c r="Y1286" s="30"/>
      <c r="Z1286" s="30"/>
      <c r="AA1286" s="30"/>
      <c r="AB1286" s="30"/>
      <c r="AC1286" s="30"/>
      <c r="AD1286" s="30"/>
    </row>
    <row r="1287" spans="18:30" x14ac:dyDescent="0.25">
      <c r="R1287" s="30"/>
      <c r="S1287" s="30"/>
      <c r="T1287" s="30"/>
      <c r="U1287" s="30"/>
      <c r="V1287" s="30"/>
      <c r="W1287" s="30"/>
      <c r="X1287" s="30"/>
      <c r="Y1287" s="30"/>
      <c r="Z1287" s="30"/>
      <c r="AA1287" s="30"/>
      <c r="AB1287" s="30"/>
      <c r="AC1287" s="30"/>
      <c r="AD1287" s="30"/>
    </row>
    <row r="1288" spans="18:30" x14ac:dyDescent="0.25">
      <c r="R1288" s="30"/>
      <c r="S1288" s="30"/>
      <c r="T1288" s="30"/>
      <c r="U1288" s="30"/>
      <c r="V1288" s="30"/>
      <c r="W1288" s="30"/>
      <c r="X1288" s="30"/>
      <c r="Y1288" s="30"/>
      <c r="Z1288" s="30"/>
      <c r="AA1288" s="30"/>
      <c r="AB1288" s="30"/>
      <c r="AC1288" s="30"/>
      <c r="AD1288" s="30"/>
    </row>
    <row r="1289" spans="18:30" x14ac:dyDescent="0.25">
      <c r="R1289" s="30"/>
      <c r="S1289" s="30"/>
      <c r="T1289" s="30"/>
      <c r="U1289" s="30"/>
      <c r="V1289" s="30"/>
      <c r="W1289" s="30"/>
      <c r="X1289" s="30"/>
      <c r="Y1289" s="30"/>
      <c r="Z1289" s="30"/>
      <c r="AA1289" s="30"/>
      <c r="AB1289" s="30"/>
      <c r="AC1289" s="30"/>
      <c r="AD1289" s="30"/>
    </row>
    <row r="1290" spans="18:30" x14ac:dyDescent="0.25">
      <c r="R1290" s="30"/>
      <c r="S1290" s="30"/>
      <c r="T1290" s="30"/>
      <c r="U1290" s="30"/>
      <c r="V1290" s="30"/>
      <c r="W1290" s="30"/>
      <c r="X1290" s="30"/>
      <c r="Y1290" s="30"/>
      <c r="Z1290" s="30"/>
      <c r="AA1290" s="30"/>
      <c r="AB1290" s="30"/>
      <c r="AC1290" s="30"/>
      <c r="AD1290" s="30"/>
    </row>
    <row r="1291" spans="18:30" x14ac:dyDescent="0.25">
      <c r="R1291" s="30"/>
      <c r="S1291" s="30"/>
      <c r="T1291" s="30"/>
      <c r="U1291" s="30"/>
      <c r="V1291" s="30"/>
      <c r="W1291" s="30"/>
      <c r="X1291" s="30"/>
      <c r="Y1291" s="30"/>
      <c r="Z1291" s="30"/>
      <c r="AA1291" s="30"/>
      <c r="AB1291" s="30"/>
      <c r="AC1291" s="30"/>
      <c r="AD1291" s="30"/>
    </row>
    <row r="1292" spans="18:30" x14ac:dyDescent="0.25">
      <c r="R1292" s="30"/>
      <c r="S1292" s="30"/>
      <c r="T1292" s="30"/>
      <c r="U1292" s="30"/>
      <c r="V1292" s="30"/>
      <c r="W1292" s="30"/>
      <c r="X1292" s="30"/>
      <c r="Y1292" s="30"/>
      <c r="Z1292" s="30"/>
      <c r="AA1292" s="30"/>
      <c r="AB1292" s="30"/>
      <c r="AC1292" s="30"/>
      <c r="AD1292" s="30"/>
    </row>
    <row r="1293" spans="18:30" x14ac:dyDescent="0.25">
      <c r="R1293" s="30"/>
      <c r="S1293" s="30"/>
      <c r="T1293" s="30"/>
      <c r="U1293" s="30"/>
      <c r="V1293" s="30"/>
      <c r="W1293" s="30"/>
      <c r="X1293" s="30"/>
      <c r="Y1293" s="30"/>
      <c r="Z1293" s="30"/>
      <c r="AA1293" s="30"/>
      <c r="AB1293" s="30"/>
      <c r="AC1293" s="30"/>
      <c r="AD1293" s="30"/>
    </row>
    <row r="1294" spans="18:30" x14ac:dyDescent="0.25">
      <c r="R1294" s="30"/>
      <c r="S1294" s="30"/>
      <c r="T1294" s="30"/>
      <c r="U1294" s="30"/>
      <c r="V1294" s="30"/>
      <c r="W1294" s="30"/>
      <c r="X1294" s="30"/>
      <c r="Y1294" s="30"/>
      <c r="Z1294" s="30"/>
      <c r="AA1294" s="30"/>
      <c r="AB1294" s="30"/>
      <c r="AC1294" s="30"/>
      <c r="AD1294" s="30"/>
    </row>
    <row r="1295" spans="18:30" x14ac:dyDescent="0.25">
      <c r="R1295" s="30"/>
      <c r="S1295" s="30"/>
      <c r="T1295" s="30"/>
      <c r="U1295" s="30"/>
      <c r="V1295" s="30"/>
      <c r="W1295" s="30"/>
      <c r="X1295" s="30"/>
      <c r="Y1295" s="30"/>
      <c r="Z1295" s="30"/>
      <c r="AA1295" s="30"/>
      <c r="AB1295" s="30"/>
      <c r="AC1295" s="30"/>
      <c r="AD1295" s="30"/>
    </row>
    <row r="1296" spans="18:30" x14ac:dyDescent="0.25">
      <c r="R1296" s="30"/>
      <c r="S1296" s="30"/>
      <c r="T1296" s="30"/>
      <c r="U1296" s="30"/>
      <c r="V1296" s="30"/>
      <c r="W1296" s="30"/>
      <c r="X1296" s="30"/>
      <c r="Y1296" s="30"/>
      <c r="Z1296" s="30"/>
      <c r="AA1296" s="30"/>
      <c r="AB1296" s="30"/>
      <c r="AC1296" s="30"/>
      <c r="AD1296" s="30"/>
    </row>
    <row r="1297" spans="18:30" x14ac:dyDescent="0.25">
      <c r="R1297" s="30"/>
      <c r="S1297" s="30"/>
      <c r="T1297" s="30"/>
      <c r="U1297" s="30"/>
      <c r="V1297" s="30"/>
      <c r="W1297" s="30"/>
      <c r="X1297" s="30"/>
      <c r="Y1297" s="30"/>
      <c r="Z1297" s="30"/>
      <c r="AA1297" s="30"/>
      <c r="AB1297" s="30"/>
      <c r="AC1297" s="30"/>
      <c r="AD1297" s="30"/>
    </row>
    <row r="1298" spans="18:30" x14ac:dyDescent="0.25">
      <c r="R1298" s="30"/>
      <c r="S1298" s="30"/>
      <c r="T1298" s="30"/>
      <c r="U1298" s="30"/>
      <c r="V1298" s="30"/>
      <c r="W1298" s="30"/>
      <c r="X1298" s="30"/>
      <c r="Y1298" s="30"/>
      <c r="Z1298" s="30"/>
      <c r="AA1298" s="30"/>
      <c r="AB1298" s="30"/>
      <c r="AC1298" s="30"/>
      <c r="AD1298" s="30"/>
    </row>
    <row r="1299" spans="18:30" x14ac:dyDescent="0.25">
      <c r="R1299" s="30"/>
      <c r="S1299" s="30"/>
      <c r="T1299" s="30"/>
      <c r="U1299" s="30"/>
      <c r="V1299" s="30"/>
      <c r="W1299" s="30"/>
      <c r="X1299" s="30"/>
      <c r="Y1299" s="30"/>
      <c r="Z1299" s="30"/>
      <c r="AA1299" s="30"/>
      <c r="AB1299" s="30"/>
      <c r="AC1299" s="30"/>
      <c r="AD1299" s="30"/>
    </row>
    <row r="1300" spans="18:30" x14ac:dyDescent="0.25">
      <c r="R1300" s="30"/>
      <c r="S1300" s="30"/>
      <c r="T1300" s="30"/>
      <c r="U1300" s="30"/>
      <c r="V1300" s="30"/>
      <c r="W1300" s="30"/>
      <c r="X1300" s="30"/>
      <c r="Y1300" s="30"/>
      <c r="Z1300" s="30"/>
      <c r="AA1300" s="30"/>
      <c r="AB1300" s="30"/>
      <c r="AC1300" s="30"/>
      <c r="AD1300" s="30"/>
    </row>
    <row r="1301" spans="18:30" x14ac:dyDescent="0.25">
      <c r="R1301" s="30"/>
      <c r="S1301" s="30"/>
      <c r="T1301" s="30"/>
      <c r="U1301" s="30"/>
      <c r="V1301" s="30"/>
      <c r="W1301" s="30"/>
      <c r="X1301" s="30"/>
      <c r="Y1301" s="30"/>
      <c r="Z1301" s="30"/>
      <c r="AA1301" s="30"/>
      <c r="AB1301" s="30"/>
      <c r="AC1301" s="30"/>
      <c r="AD1301" s="30"/>
    </row>
    <row r="1302" spans="18:30" x14ac:dyDescent="0.25">
      <c r="R1302" s="30"/>
      <c r="S1302" s="30"/>
      <c r="T1302" s="30"/>
      <c r="U1302" s="30"/>
      <c r="V1302" s="30"/>
      <c r="W1302" s="30"/>
      <c r="X1302" s="30"/>
      <c r="Y1302" s="30"/>
      <c r="Z1302" s="30"/>
      <c r="AA1302" s="30"/>
      <c r="AB1302" s="30"/>
      <c r="AC1302" s="30"/>
      <c r="AD1302" s="30"/>
    </row>
    <row r="1303" spans="18:30" x14ac:dyDescent="0.25">
      <c r="R1303" s="30"/>
      <c r="S1303" s="30"/>
      <c r="T1303" s="30"/>
      <c r="U1303" s="30"/>
      <c r="V1303" s="30"/>
      <c r="W1303" s="30"/>
      <c r="X1303" s="30"/>
      <c r="Y1303" s="30"/>
      <c r="Z1303" s="30"/>
      <c r="AA1303" s="30"/>
      <c r="AB1303" s="30"/>
      <c r="AC1303" s="30"/>
      <c r="AD1303" s="30"/>
    </row>
    <row r="1304" spans="18:30" x14ac:dyDescent="0.25">
      <c r="R1304" s="30"/>
      <c r="S1304" s="30"/>
      <c r="T1304" s="30"/>
      <c r="U1304" s="30"/>
      <c r="V1304" s="30"/>
      <c r="W1304" s="30"/>
      <c r="X1304" s="30"/>
      <c r="Y1304" s="30"/>
      <c r="Z1304" s="30"/>
      <c r="AA1304" s="30"/>
      <c r="AB1304" s="30"/>
      <c r="AC1304" s="30"/>
      <c r="AD1304" s="30"/>
    </row>
    <row r="1305" spans="18:30" x14ac:dyDescent="0.25">
      <c r="R1305" s="30"/>
      <c r="S1305" s="30"/>
      <c r="T1305" s="30"/>
      <c r="U1305" s="30"/>
      <c r="V1305" s="30"/>
      <c r="W1305" s="30"/>
      <c r="X1305" s="30"/>
      <c r="Y1305" s="30"/>
      <c r="Z1305" s="30"/>
      <c r="AA1305" s="30"/>
      <c r="AB1305" s="30"/>
      <c r="AC1305" s="30"/>
      <c r="AD1305" s="30"/>
    </row>
    <row r="1306" spans="18:30" x14ac:dyDescent="0.25">
      <c r="R1306" s="30"/>
      <c r="S1306" s="30"/>
      <c r="T1306" s="30"/>
      <c r="U1306" s="30"/>
      <c r="V1306" s="30"/>
      <c r="W1306" s="30"/>
      <c r="X1306" s="30"/>
      <c r="Y1306" s="30"/>
      <c r="Z1306" s="30"/>
      <c r="AA1306" s="30"/>
      <c r="AB1306" s="30"/>
      <c r="AC1306" s="30"/>
      <c r="AD1306" s="30"/>
    </row>
    <row r="1307" spans="18:30" x14ac:dyDescent="0.25">
      <c r="R1307" s="30"/>
      <c r="S1307" s="30"/>
      <c r="T1307" s="30"/>
      <c r="U1307" s="30"/>
      <c r="V1307" s="30"/>
      <c r="W1307" s="30"/>
      <c r="X1307" s="30"/>
      <c r="Y1307" s="30"/>
      <c r="Z1307" s="30"/>
      <c r="AA1307" s="30"/>
      <c r="AB1307" s="30"/>
      <c r="AC1307" s="30"/>
      <c r="AD1307" s="30"/>
    </row>
    <row r="1308" spans="18:30" x14ac:dyDescent="0.25">
      <c r="R1308" s="30"/>
      <c r="S1308" s="30"/>
      <c r="T1308" s="30"/>
      <c r="U1308" s="30"/>
      <c r="V1308" s="30"/>
      <c r="W1308" s="30"/>
      <c r="X1308" s="30"/>
      <c r="Y1308" s="30"/>
      <c r="Z1308" s="30"/>
      <c r="AA1308" s="30"/>
      <c r="AB1308" s="30"/>
      <c r="AC1308" s="30"/>
      <c r="AD1308" s="30"/>
    </row>
    <row r="1309" spans="18:30" x14ac:dyDescent="0.25">
      <c r="R1309" s="30"/>
      <c r="S1309" s="30"/>
      <c r="T1309" s="30"/>
      <c r="U1309" s="30"/>
      <c r="V1309" s="30"/>
      <c r="W1309" s="30"/>
      <c r="X1309" s="30"/>
      <c r="Y1309" s="30"/>
      <c r="Z1309" s="30"/>
      <c r="AA1309" s="30"/>
      <c r="AB1309" s="30"/>
      <c r="AC1309" s="30"/>
      <c r="AD1309" s="30"/>
    </row>
    <row r="1310" spans="18:30" x14ac:dyDescent="0.25">
      <c r="R1310" s="30"/>
      <c r="S1310" s="30"/>
      <c r="T1310" s="30"/>
      <c r="U1310" s="30"/>
      <c r="V1310" s="30"/>
      <c r="W1310" s="30"/>
      <c r="X1310" s="30"/>
      <c r="Y1310" s="30"/>
      <c r="Z1310" s="30"/>
      <c r="AA1310" s="30"/>
      <c r="AB1310" s="30"/>
      <c r="AC1310" s="30"/>
      <c r="AD1310" s="30"/>
    </row>
    <row r="1311" spans="18:30" x14ac:dyDescent="0.25">
      <c r="R1311" s="30"/>
      <c r="S1311" s="30"/>
      <c r="T1311" s="30"/>
      <c r="U1311" s="30"/>
      <c r="V1311" s="30"/>
      <c r="W1311" s="30"/>
      <c r="X1311" s="30"/>
      <c r="Y1311" s="30"/>
      <c r="Z1311" s="30"/>
      <c r="AA1311" s="30"/>
      <c r="AB1311" s="30"/>
      <c r="AC1311" s="30"/>
      <c r="AD1311" s="30"/>
    </row>
    <row r="1312" spans="18:30" x14ac:dyDescent="0.25">
      <c r="R1312" s="30"/>
      <c r="S1312" s="30"/>
      <c r="T1312" s="30"/>
      <c r="U1312" s="30"/>
      <c r="V1312" s="30"/>
      <c r="W1312" s="30"/>
      <c r="X1312" s="30"/>
      <c r="Y1312" s="30"/>
      <c r="Z1312" s="30"/>
      <c r="AA1312" s="30"/>
      <c r="AB1312" s="30"/>
      <c r="AC1312" s="30"/>
      <c r="AD1312" s="30"/>
    </row>
    <row r="1313" spans="18:30" x14ac:dyDescent="0.25">
      <c r="R1313" s="30"/>
      <c r="S1313" s="30"/>
      <c r="T1313" s="30"/>
      <c r="U1313" s="30"/>
      <c r="V1313" s="30"/>
      <c r="W1313" s="30"/>
      <c r="X1313" s="30"/>
      <c r="Y1313" s="30"/>
      <c r="Z1313" s="30"/>
      <c r="AA1313" s="30"/>
      <c r="AB1313" s="30"/>
      <c r="AC1313" s="30"/>
      <c r="AD1313" s="30"/>
    </row>
    <row r="1314" spans="18:30" x14ac:dyDescent="0.25">
      <c r="R1314" s="30"/>
      <c r="S1314" s="30"/>
      <c r="T1314" s="30"/>
      <c r="U1314" s="30"/>
      <c r="V1314" s="30"/>
      <c r="W1314" s="30"/>
      <c r="X1314" s="30"/>
      <c r="Y1314" s="30"/>
      <c r="Z1314" s="30"/>
      <c r="AA1314" s="30"/>
      <c r="AB1314" s="30"/>
      <c r="AC1314" s="30"/>
      <c r="AD1314" s="30"/>
    </row>
    <row r="1315" spans="18:30" x14ac:dyDescent="0.25">
      <c r="R1315" s="30"/>
      <c r="S1315" s="30"/>
      <c r="T1315" s="30"/>
      <c r="U1315" s="30"/>
      <c r="V1315" s="30"/>
      <c r="W1315" s="30"/>
      <c r="X1315" s="30"/>
      <c r="Y1315" s="30"/>
      <c r="Z1315" s="30"/>
      <c r="AA1315" s="30"/>
      <c r="AB1315" s="30"/>
      <c r="AC1315" s="30"/>
      <c r="AD1315" s="30"/>
    </row>
    <row r="1316" spans="18:30" x14ac:dyDescent="0.25">
      <c r="R1316" s="30"/>
      <c r="S1316" s="30"/>
      <c r="T1316" s="30"/>
      <c r="U1316" s="30"/>
      <c r="V1316" s="30"/>
      <c r="W1316" s="30"/>
      <c r="X1316" s="30"/>
      <c r="Y1316" s="30"/>
      <c r="Z1316" s="30"/>
      <c r="AA1316" s="30"/>
      <c r="AB1316" s="30"/>
      <c r="AC1316" s="30"/>
      <c r="AD1316" s="30"/>
    </row>
    <row r="1317" spans="18:30" x14ac:dyDescent="0.25">
      <c r="R1317" s="30"/>
      <c r="S1317" s="30"/>
      <c r="T1317" s="30"/>
      <c r="U1317" s="30"/>
      <c r="V1317" s="30"/>
      <c r="W1317" s="30"/>
      <c r="X1317" s="30"/>
      <c r="Y1317" s="30"/>
      <c r="Z1317" s="30"/>
      <c r="AA1317" s="30"/>
      <c r="AB1317" s="30"/>
      <c r="AC1317" s="30"/>
      <c r="AD1317" s="30"/>
    </row>
    <row r="1318" spans="18:30" x14ac:dyDescent="0.25">
      <c r="R1318" s="30"/>
      <c r="S1318" s="30"/>
      <c r="T1318" s="30"/>
      <c r="U1318" s="30"/>
      <c r="V1318" s="30"/>
      <c r="W1318" s="30"/>
      <c r="X1318" s="30"/>
      <c r="Y1318" s="30"/>
      <c r="Z1318" s="30"/>
      <c r="AA1318" s="30"/>
      <c r="AB1318" s="30"/>
      <c r="AC1318" s="30"/>
      <c r="AD1318" s="30"/>
    </row>
    <row r="1319" spans="18:30" x14ac:dyDescent="0.25">
      <c r="R1319" s="30"/>
      <c r="S1319" s="30"/>
      <c r="T1319" s="30"/>
      <c r="U1319" s="30"/>
      <c r="V1319" s="30"/>
      <c r="W1319" s="30"/>
      <c r="X1319" s="30"/>
      <c r="Y1319" s="30"/>
      <c r="Z1319" s="30"/>
      <c r="AA1319" s="30"/>
      <c r="AB1319" s="30"/>
      <c r="AC1319" s="30"/>
      <c r="AD1319" s="30"/>
    </row>
    <row r="1320" spans="18:30" x14ac:dyDescent="0.25">
      <c r="R1320" s="30"/>
      <c r="S1320" s="30"/>
      <c r="T1320" s="30"/>
      <c r="U1320" s="30"/>
      <c r="V1320" s="30"/>
      <c r="W1320" s="30"/>
      <c r="X1320" s="30"/>
      <c r="Y1320" s="30"/>
      <c r="Z1320" s="30"/>
      <c r="AA1320" s="30"/>
      <c r="AB1320" s="30"/>
      <c r="AC1320" s="30"/>
      <c r="AD1320" s="30"/>
    </row>
    <row r="1321" spans="18:30" x14ac:dyDescent="0.25">
      <c r="R1321" s="30"/>
      <c r="S1321" s="30"/>
      <c r="T1321" s="30"/>
      <c r="U1321" s="30"/>
      <c r="V1321" s="30"/>
      <c r="W1321" s="30"/>
      <c r="X1321" s="30"/>
      <c r="Y1321" s="30"/>
      <c r="Z1321" s="30"/>
      <c r="AA1321" s="30"/>
      <c r="AB1321" s="30"/>
      <c r="AC1321" s="30"/>
      <c r="AD1321" s="30"/>
    </row>
    <row r="1322" spans="18:30" x14ac:dyDescent="0.25">
      <c r="R1322" s="30"/>
      <c r="S1322" s="30"/>
      <c r="T1322" s="30"/>
      <c r="U1322" s="30"/>
      <c r="V1322" s="30"/>
      <c r="W1322" s="30"/>
      <c r="X1322" s="30"/>
      <c r="Y1322" s="30"/>
      <c r="Z1322" s="30"/>
      <c r="AA1322" s="30"/>
      <c r="AB1322" s="30"/>
      <c r="AC1322" s="30"/>
      <c r="AD1322" s="30"/>
    </row>
    <row r="1323" spans="18:30" x14ac:dyDescent="0.25">
      <c r="R1323" s="30"/>
      <c r="S1323" s="30"/>
      <c r="T1323" s="30"/>
      <c r="U1323" s="30"/>
      <c r="V1323" s="30"/>
      <c r="W1323" s="30"/>
      <c r="X1323" s="30"/>
      <c r="Y1323" s="30"/>
      <c r="Z1323" s="30"/>
      <c r="AA1323" s="30"/>
      <c r="AB1323" s="30"/>
      <c r="AC1323" s="30"/>
      <c r="AD1323" s="30"/>
    </row>
    <row r="1324" spans="18:30" x14ac:dyDescent="0.25">
      <c r="R1324" s="30"/>
      <c r="S1324" s="30"/>
      <c r="T1324" s="30"/>
      <c r="U1324" s="30"/>
      <c r="V1324" s="30"/>
      <c r="W1324" s="30"/>
      <c r="X1324" s="30"/>
      <c r="Y1324" s="30"/>
      <c r="Z1324" s="30"/>
      <c r="AA1324" s="30"/>
      <c r="AB1324" s="30"/>
      <c r="AC1324" s="30"/>
      <c r="AD1324" s="30"/>
    </row>
    <row r="1325" spans="18:30" x14ac:dyDescent="0.25">
      <c r="R1325" s="30"/>
      <c r="S1325" s="30"/>
      <c r="T1325" s="30"/>
      <c r="U1325" s="30"/>
      <c r="V1325" s="30"/>
      <c r="W1325" s="30"/>
      <c r="X1325" s="30"/>
      <c r="Y1325" s="30"/>
      <c r="Z1325" s="30"/>
      <c r="AA1325" s="30"/>
      <c r="AB1325" s="30"/>
      <c r="AC1325" s="30"/>
      <c r="AD1325" s="30"/>
    </row>
    <row r="1326" spans="18:30" x14ac:dyDescent="0.25">
      <c r="R1326" s="30"/>
      <c r="S1326" s="30"/>
      <c r="T1326" s="30"/>
      <c r="U1326" s="30"/>
      <c r="V1326" s="30"/>
      <c r="W1326" s="30"/>
      <c r="X1326" s="30"/>
      <c r="Y1326" s="30"/>
      <c r="Z1326" s="30"/>
      <c r="AA1326" s="30"/>
      <c r="AB1326" s="30"/>
      <c r="AC1326" s="30"/>
      <c r="AD1326" s="30"/>
    </row>
    <row r="1327" spans="18:30" x14ac:dyDescent="0.25">
      <c r="R1327" s="30"/>
      <c r="S1327" s="30"/>
      <c r="T1327" s="30"/>
      <c r="U1327" s="30"/>
      <c r="V1327" s="30"/>
      <c r="W1327" s="30"/>
      <c r="X1327" s="30"/>
      <c r="Y1327" s="30"/>
      <c r="Z1327" s="30"/>
      <c r="AA1327" s="30"/>
      <c r="AB1327" s="30"/>
      <c r="AC1327" s="30"/>
      <c r="AD1327" s="30"/>
    </row>
    <row r="1328" spans="18:30" x14ac:dyDescent="0.25">
      <c r="R1328" s="30"/>
      <c r="S1328" s="30"/>
      <c r="T1328" s="30"/>
      <c r="U1328" s="30"/>
      <c r="V1328" s="30"/>
      <c r="W1328" s="30"/>
      <c r="X1328" s="30"/>
      <c r="Y1328" s="30"/>
      <c r="Z1328" s="30"/>
      <c r="AA1328" s="30"/>
      <c r="AB1328" s="30"/>
      <c r="AC1328" s="30"/>
      <c r="AD1328" s="30"/>
    </row>
    <row r="1329" spans="18:30" x14ac:dyDescent="0.25">
      <c r="R1329" s="30"/>
      <c r="S1329" s="30"/>
      <c r="T1329" s="30"/>
      <c r="U1329" s="30"/>
      <c r="V1329" s="30"/>
      <c r="W1329" s="30"/>
      <c r="X1329" s="30"/>
      <c r="Y1329" s="30"/>
      <c r="Z1329" s="30"/>
      <c r="AA1329" s="30"/>
      <c r="AB1329" s="30"/>
      <c r="AC1329" s="30"/>
      <c r="AD1329" s="30"/>
    </row>
    <row r="1330" spans="18:30" x14ac:dyDescent="0.25">
      <c r="R1330" s="30"/>
      <c r="S1330" s="30"/>
      <c r="T1330" s="30"/>
      <c r="U1330" s="30"/>
      <c r="V1330" s="30"/>
      <c r="W1330" s="30"/>
      <c r="X1330" s="30"/>
      <c r="Y1330" s="30"/>
      <c r="Z1330" s="30"/>
      <c r="AA1330" s="30"/>
      <c r="AB1330" s="30"/>
      <c r="AC1330" s="30"/>
      <c r="AD1330" s="30"/>
    </row>
    <row r="1331" spans="18:30" x14ac:dyDescent="0.25">
      <c r="R1331" s="30"/>
      <c r="S1331" s="30"/>
      <c r="T1331" s="30"/>
      <c r="U1331" s="30"/>
      <c r="V1331" s="30"/>
      <c r="W1331" s="30"/>
      <c r="X1331" s="30"/>
      <c r="Y1331" s="30"/>
      <c r="Z1331" s="30"/>
      <c r="AA1331" s="30"/>
      <c r="AB1331" s="30"/>
      <c r="AC1331" s="30"/>
      <c r="AD1331" s="30"/>
    </row>
    <row r="1332" spans="18:30" x14ac:dyDescent="0.25">
      <c r="R1332" s="30"/>
      <c r="S1332" s="30"/>
      <c r="T1332" s="30"/>
      <c r="U1332" s="30"/>
      <c r="V1332" s="30"/>
      <c r="W1332" s="30"/>
      <c r="X1332" s="30"/>
      <c r="Y1332" s="30"/>
      <c r="Z1332" s="30"/>
      <c r="AA1332" s="30"/>
      <c r="AB1332" s="30"/>
      <c r="AC1332" s="30"/>
      <c r="AD1332" s="30"/>
    </row>
    <row r="1333" spans="18:30" x14ac:dyDescent="0.25">
      <c r="R1333" s="30"/>
      <c r="S1333" s="30"/>
      <c r="T1333" s="30"/>
      <c r="U1333" s="30"/>
      <c r="V1333" s="30"/>
      <c r="W1333" s="30"/>
      <c r="X1333" s="30"/>
      <c r="Y1333" s="30"/>
      <c r="Z1333" s="30"/>
      <c r="AA1333" s="30"/>
      <c r="AB1333" s="30"/>
      <c r="AC1333" s="30"/>
      <c r="AD1333" s="30"/>
    </row>
    <row r="1334" spans="18:30" x14ac:dyDescent="0.25">
      <c r="R1334" s="30"/>
      <c r="S1334" s="30"/>
      <c r="T1334" s="30"/>
      <c r="U1334" s="30"/>
      <c r="V1334" s="30"/>
      <c r="W1334" s="30"/>
      <c r="X1334" s="30"/>
      <c r="Y1334" s="30"/>
      <c r="Z1334" s="30"/>
      <c r="AA1334" s="30"/>
      <c r="AB1334" s="30"/>
      <c r="AC1334" s="30"/>
      <c r="AD1334" s="30"/>
    </row>
    <row r="1335" spans="18:30" x14ac:dyDescent="0.25">
      <c r="R1335" s="30"/>
      <c r="S1335" s="30"/>
      <c r="T1335" s="30"/>
      <c r="U1335" s="30"/>
      <c r="V1335" s="30"/>
      <c r="W1335" s="30"/>
      <c r="X1335" s="30"/>
      <c r="Y1335" s="30"/>
      <c r="Z1335" s="30"/>
      <c r="AA1335" s="30"/>
      <c r="AB1335" s="30"/>
      <c r="AC1335" s="30"/>
      <c r="AD1335" s="30"/>
    </row>
    <row r="1336" spans="18:30" x14ac:dyDescent="0.25">
      <c r="R1336" s="30"/>
      <c r="S1336" s="30"/>
      <c r="T1336" s="30"/>
      <c r="U1336" s="30"/>
      <c r="V1336" s="30"/>
      <c r="W1336" s="30"/>
      <c r="X1336" s="30"/>
      <c r="Y1336" s="30"/>
      <c r="Z1336" s="30"/>
      <c r="AA1336" s="30"/>
      <c r="AB1336" s="30"/>
      <c r="AC1336" s="30"/>
      <c r="AD1336" s="30"/>
    </row>
    <row r="1337" spans="18:30" x14ac:dyDescent="0.25">
      <c r="R1337" s="30"/>
      <c r="S1337" s="30"/>
      <c r="T1337" s="30"/>
      <c r="U1337" s="30"/>
      <c r="V1337" s="30"/>
      <c r="W1337" s="30"/>
      <c r="X1337" s="30"/>
      <c r="Y1337" s="30"/>
      <c r="Z1337" s="30"/>
      <c r="AA1337" s="30"/>
      <c r="AB1337" s="30"/>
      <c r="AC1337" s="30"/>
      <c r="AD1337" s="30"/>
    </row>
    <row r="1338" spans="18:30" x14ac:dyDescent="0.25">
      <c r="R1338" s="30"/>
      <c r="S1338" s="30"/>
      <c r="T1338" s="30"/>
      <c r="U1338" s="30"/>
      <c r="V1338" s="30"/>
      <c r="W1338" s="30"/>
      <c r="X1338" s="30"/>
      <c r="Y1338" s="30"/>
      <c r="Z1338" s="30"/>
      <c r="AA1338" s="30"/>
      <c r="AB1338" s="30"/>
      <c r="AC1338" s="30"/>
      <c r="AD1338" s="30"/>
    </row>
    <row r="1339" spans="18:30" x14ac:dyDescent="0.25">
      <c r="R1339" s="30"/>
      <c r="S1339" s="30"/>
      <c r="T1339" s="30"/>
      <c r="U1339" s="30"/>
      <c r="V1339" s="30"/>
      <c r="W1339" s="30"/>
      <c r="X1339" s="30"/>
      <c r="Y1339" s="30"/>
      <c r="Z1339" s="30"/>
      <c r="AA1339" s="30"/>
      <c r="AB1339" s="30"/>
      <c r="AC1339" s="30"/>
      <c r="AD1339" s="30"/>
    </row>
    <row r="1340" spans="18:30" x14ac:dyDescent="0.25">
      <c r="R1340" s="30"/>
      <c r="S1340" s="30"/>
      <c r="T1340" s="30"/>
      <c r="U1340" s="30"/>
      <c r="V1340" s="30"/>
      <c r="W1340" s="30"/>
      <c r="X1340" s="30"/>
      <c r="Y1340" s="30"/>
      <c r="Z1340" s="30"/>
      <c r="AA1340" s="30"/>
      <c r="AB1340" s="30"/>
      <c r="AC1340" s="30"/>
      <c r="AD1340" s="30"/>
    </row>
    <row r="1341" spans="18:30" x14ac:dyDescent="0.25">
      <c r="R1341" s="30"/>
      <c r="S1341" s="30"/>
      <c r="T1341" s="30"/>
      <c r="U1341" s="30"/>
      <c r="V1341" s="30"/>
      <c r="W1341" s="30"/>
      <c r="X1341" s="30"/>
      <c r="Y1341" s="30"/>
      <c r="Z1341" s="30"/>
      <c r="AA1341" s="30"/>
      <c r="AB1341" s="30"/>
      <c r="AC1341" s="30"/>
      <c r="AD1341" s="30"/>
    </row>
    <row r="1342" spans="18:30" x14ac:dyDescent="0.25">
      <c r="R1342" s="30"/>
      <c r="S1342" s="30"/>
      <c r="T1342" s="30"/>
      <c r="U1342" s="30"/>
      <c r="V1342" s="30"/>
      <c r="W1342" s="30"/>
      <c r="X1342" s="30"/>
      <c r="Y1342" s="30"/>
      <c r="Z1342" s="30"/>
      <c r="AA1342" s="30"/>
      <c r="AB1342" s="30"/>
      <c r="AC1342" s="30"/>
      <c r="AD1342" s="30"/>
    </row>
    <row r="1343" spans="18:30" x14ac:dyDescent="0.25">
      <c r="R1343" s="30"/>
      <c r="S1343" s="30"/>
      <c r="T1343" s="30"/>
      <c r="U1343" s="30"/>
      <c r="V1343" s="30"/>
      <c r="W1343" s="30"/>
      <c r="X1343" s="30"/>
      <c r="Y1343" s="30"/>
      <c r="Z1343" s="30"/>
      <c r="AA1343" s="30"/>
      <c r="AB1343" s="30"/>
      <c r="AC1343" s="30"/>
      <c r="AD1343" s="30"/>
    </row>
    <row r="1344" spans="18:30" x14ac:dyDescent="0.25">
      <c r="R1344" s="30"/>
      <c r="S1344" s="30"/>
      <c r="T1344" s="30"/>
      <c r="U1344" s="30"/>
      <c r="V1344" s="30"/>
      <c r="W1344" s="30"/>
      <c r="X1344" s="30"/>
      <c r="Y1344" s="30"/>
      <c r="Z1344" s="30"/>
      <c r="AA1344" s="30"/>
      <c r="AB1344" s="30"/>
      <c r="AC1344" s="30"/>
      <c r="AD1344" s="30"/>
    </row>
    <row r="1345" spans="18:30" x14ac:dyDescent="0.25">
      <c r="R1345" s="30"/>
      <c r="S1345" s="30"/>
      <c r="T1345" s="30"/>
      <c r="U1345" s="30"/>
      <c r="V1345" s="30"/>
      <c r="W1345" s="30"/>
      <c r="X1345" s="30"/>
      <c r="Y1345" s="30"/>
      <c r="Z1345" s="30"/>
      <c r="AA1345" s="30"/>
      <c r="AB1345" s="30"/>
      <c r="AC1345" s="30"/>
      <c r="AD1345" s="30"/>
    </row>
    <row r="1346" spans="18:30" x14ac:dyDescent="0.25">
      <c r="R1346" s="30"/>
      <c r="S1346" s="30"/>
      <c r="T1346" s="30"/>
      <c r="U1346" s="30"/>
      <c r="V1346" s="30"/>
      <c r="W1346" s="30"/>
      <c r="X1346" s="30"/>
      <c r="Y1346" s="30"/>
      <c r="Z1346" s="30"/>
      <c r="AA1346" s="30"/>
      <c r="AB1346" s="30"/>
      <c r="AC1346" s="30"/>
      <c r="AD1346" s="30"/>
    </row>
    <row r="1347" spans="18:30" x14ac:dyDescent="0.25">
      <c r="R1347" s="30"/>
      <c r="S1347" s="30"/>
      <c r="T1347" s="30"/>
      <c r="U1347" s="30"/>
      <c r="V1347" s="30"/>
      <c r="W1347" s="30"/>
      <c r="X1347" s="30"/>
      <c r="Y1347" s="30"/>
      <c r="Z1347" s="30"/>
      <c r="AA1347" s="30"/>
      <c r="AB1347" s="30"/>
      <c r="AC1347" s="30"/>
      <c r="AD1347" s="30"/>
    </row>
    <row r="1348" spans="18:30" x14ac:dyDescent="0.25">
      <c r="R1348" s="30"/>
      <c r="S1348" s="30"/>
      <c r="T1348" s="30"/>
      <c r="U1348" s="30"/>
      <c r="V1348" s="30"/>
      <c r="W1348" s="30"/>
      <c r="X1348" s="30"/>
      <c r="Y1348" s="30"/>
      <c r="Z1348" s="30"/>
      <c r="AA1348" s="30"/>
      <c r="AB1348" s="30"/>
      <c r="AC1348" s="30"/>
      <c r="AD1348" s="30"/>
    </row>
    <row r="1349" spans="18:30" x14ac:dyDescent="0.25">
      <c r="R1349" s="30"/>
      <c r="S1349" s="30"/>
      <c r="T1349" s="30"/>
      <c r="U1349" s="30"/>
      <c r="V1349" s="30"/>
      <c r="W1349" s="30"/>
      <c r="X1349" s="30"/>
      <c r="Y1349" s="30"/>
      <c r="Z1349" s="30"/>
      <c r="AA1349" s="30"/>
      <c r="AB1349" s="30"/>
      <c r="AC1349" s="30"/>
      <c r="AD1349" s="30"/>
    </row>
    <row r="1350" spans="18:30" x14ac:dyDescent="0.25">
      <c r="R1350" s="30"/>
      <c r="S1350" s="30"/>
      <c r="T1350" s="30"/>
      <c r="U1350" s="30"/>
      <c r="V1350" s="30"/>
      <c r="W1350" s="30"/>
      <c r="X1350" s="30"/>
      <c r="Y1350" s="30"/>
      <c r="Z1350" s="30"/>
      <c r="AA1350" s="30"/>
      <c r="AB1350" s="30"/>
      <c r="AC1350" s="30"/>
      <c r="AD1350" s="30"/>
    </row>
    <row r="1351" spans="18:30" x14ac:dyDescent="0.25">
      <c r="R1351" s="30"/>
      <c r="S1351" s="30"/>
      <c r="T1351" s="30"/>
      <c r="U1351" s="30"/>
      <c r="V1351" s="30"/>
      <c r="W1351" s="30"/>
      <c r="X1351" s="30"/>
      <c r="Y1351" s="30"/>
      <c r="Z1351" s="30"/>
      <c r="AA1351" s="30"/>
      <c r="AB1351" s="30"/>
      <c r="AC1351" s="30"/>
      <c r="AD1351" s="30"/>
    </row>
    <row r="1352" spans="18:30" x14ac:dyDescent="0.25">
      <c r="R1352" s="30"/>
      <c r="S1352" s="30"/>
      <c r="T1352" s="30"/>
      <c r="U1352" s="30"/>
      <c r="V1352" s="30"/>
      <c r="W1352" s="30"/>
      <c r="X1352" s="30"/>
      <c r="Y1352" s="30"/>
      <c r="Z1352" s="30"/>
      <c r="AA1352" s="30"/>
      <c r="AB1352" s="30"/>
      <c r="AC1352" s="30"/>
      <c r="AD1352" s="30"/>
    </row>
    <row r="1353" spans="18:30" x14ac:dyDescent="0.25">
      <c r="R1353" s="30"/>
      <c r="S1353" s="30"/>
      <c r="T1353" s="30"/>
      <c r="U1353" s="30"/>
      <c r="V1353" s="30"/>
      <c r="W1353" s="30"/>
      <c r="X1353" s="30"/>
      <c r="Y1353" s="30"/>
      <c r="Z1353" s="30"/>
      <c r="AA1353" s="30"/>
      <c r="AB1353" s="30"/>
      <c r="AC1353" s="30"/>
      <c r="AD1353" s="30"/>
    </row>
    <row r="1354" spans="18:30" x14ac:dyDescent="0.25">
      <c r="R1354" s="30"/>
      <c r="S1354" s="30"/>
      <c r="T1354" s="30"/>
      <c r="U1354" s="30"/>
      <c r="V1354" s="30"/>
      <c r="W1354" s="30"/>
      <c r="X1354" s="30"/>
      <c r="Y1354" s="30"/>
      <c r="Z1354" s="30"/>
      <c r="AA1354" s="30"/>
      <c r="AB1354" s="30"/>
      <c r="AC1354" s="30"/>
      <c r="AD1354" s="30"/>
    </row>
    <row r="1355" spans="18:30" x14ac:dyDescent="0.25">
      <c r="R1355" s="30"/>
      <c r="S1355" s="30"/>
      <c r="T1355" s="30"/>
      <c r="U1355" s="30"/>
      <c r="V1355" s="30"/>
      <c r="W1355" s="30"/>
      <c r="X1355" s="30"/>
      <c r="Y1355" s="30"/>
      <c r="Z1355" s="30"/>
      <c r="AA1355" s="30"/>
      <c r="AB1355" s="30"/>
      <c r="AC1355" s="30"/>
      <c r="AD1355" s="30"/>
    </row>
    <row r="1356" spans="18:30" x14ac:dyDescent="0.25">
      <c r="R1356" s="30"/>
      <c r="S1356" s="30"/>
      <c r="T1356" s="30"/>
      <c r="U1356" s="30"/>
      <c r="V1356" s="30"/>
      <c r="W1356" s="30"/>
      <c r="X1356" s="30"/>
      <c r="Y1356" s="30"/>
      <c r="Z1356" s="30"/>
      <c r="AA1356" s="30"/>
      <c r="AB1356" s="30"/>
      <c r="AC1356" s="30"/>
      <c r="AD1356" s="30"/>
    </row>
    <row r="1357" spans="18:30" x14ac:dyDescent="0.25">
      <c r="R1357" s="30"/>
      <c r="S1357" s="30"/>
      <c r="T1357" s="30"/>
      <c r="U1357" s="30"/>
      <c r="V1357" s="30"/>
      <c r="W1357" s="30"/>
      <c r="X1357" s="30"/>
      <c r="Y1357" s="30"/>
      <c r="Z1357" s="30"/>
      <c r="AA1357" s="30"/>
      <c r="AB1357" s="30"/>
      <c r="AC1357" s="30"/>
      <c r="AD1357" s="30"/>
    </row>
    <row r="1358" spans="18:30" x14ac:dyDescent="0.25">
      <c r="R1358" s="30"/>
      <c r="S1358" s="30"/>
      <c r="T1358" s="30"/>
      <c r="U1358" s="30"/>
      <c r="V1358" s="30"/>
      <c r="W1358" s="30"/>
      <c r="X1358" s="30"/>
      <c r="Y1358" s="30"/>
      <c r="Z1358" s="30"/>
      <c r="AA1358" s="30"/>
      <c r="AB1358" s="30"/>
      <c r="AC1358" s="30"/>
      <c r="AD1358" s="30"/>
    </row>
    <row r="1359" spans="18:30" x14ac:dyDescent="0.25">
      <c r="R1359" s="30"/>
      <c r="S1359" s="30"/>
      <c r="T1359" s="30"/>
      <c r="U1359" s="30"/>
      <c r="V1359" s="30"/>
      <c r="W1359" s="30"/>
      <c r="X1359" s="30"/>
      <c r="Y1359" s="30"/>
      <c r="Z1359" s="30"/>
      <c r="AA1359" s="30"/>
      <c r="AB1359" s="30"/>
      <c r="AC1359" s="30"/>
      <c r="AD1359" s="30"/>
    </row>
    <row r="1360" spans="18:30" x14ac:dyDescent="0.25">
      <c r="R1360" s="30"/>
      <c r="S1360" s="30"/>
      <c r="T1360" s="30"/>
      <c r="U1360" s="30"/>
      <c r="V1360" s="30"/>
      <c r="W1360" s="30"/>
      <c r="X1360" s="30"/>
      <c r="Y1360" s="30"/>
      <c r="Z1360" s="30"/>
      <c r="AA1360" s="30"/>
      <c r="AB1360" s="30"/>
      <c r="AC1360" s="30"/>
      <c r="AD1360" s="30"/>
    </row>
    <row r="1361" spans="18:30" x14ac:dyDescent="0.25">
      <c r="R1361" s="30"/>
      <c r="S1361" s="30"/>
      <c r="T1361" s="30"/>
      <c r="U1361" s="30"/>
      <c r="V1361" s="30"/>
      <c r="W1361" s="30"/>
      <c r="X1361" s="30"/>
      <c r="Y1361" s="30"/>
      <c r="Z1361" s="30"/>
      <c r="AA1361" s="30"/>
      <c r="AB1361" s="30"/>
      <c r="AC1361" s="30"/>
      <c r="AD1361" s="30"/>
    </row>
    <row r="1362" spans="18:30" x14ac:dyDescent="0.25">
      <c r="R1362" s="30"/>
      <c r="S1362" s="30"/>
      <c r="T1362" s="30"/>
      <c r="U1362" s="30"/>
      <c r="V1362" s="30"/>
      <c r="W1362" s="30"/>
      <c r="X1362" s="30"/>
      <c r="Y1362" s="30"/>
      <c r="Z1362" s="30"/>
      <c r="AA1362" s="30"/>
      <c r="AB1362" s="30"/>
      <c r="AC1362" s="30"/>
      <c r="AD1362" s="30"/>
    </row>
    <row r="1363" spans="18:30" x14ac:dyDescent="0.25">
      <c r="R1363" s="30"/>
      <c r="S1363" s="30"/>
      <c r="T1363" s="30"/>
      <c r="U1363" s="30"/>
      <c r="V1363" s="30"/>
      <c r="W1363" s="30"/>
      <c r="X1363" s="30"/>
      <c r="Y1363" s="30"/>
      <c r="Z1363" s="30"/>
      <c r="AA1363" s="30"/>
      <c r="AB1363" s="30"/>
      <c r="AC1363" s="30"/>
      <c r="AD1363" s="30"/>
    </row>
    <row r="1364" spans="18:30" x14ac:dyDescent="0.25">
      <c r="R1364" s="30"/>
      <c r="S1364" s="30"/>
      <c r="T1364" s="30"/>
      <c r="U1364" s="30"/>
      <c r="V1364" s="30"/>
      <c r="W1364" s="30"/>
      <c r="X1364" s="30"/>
      <c r="Y1364" s="30"/>
      <c r="Z1364" s="30"/>
      <c r="AA1364" s="30"/>
      <c r="AB1364" s="30"/>
      <c r="AC1364" s="30"/>
      <c r="AD1364" s="30"/>
    </row>
    <row r="1365" spans="18:30" x14ac:dyDescent="0.25">
      <c r="R1365" s="30"/>
      <c r="S1365" s="30"/>
      <c r="T1365" s="30"/>
      <c r="U1365" s="30"/>
      <c r="V1365" s="30"/>
      <c r="W1365" s="30"/>
      <c r="X1365" s="30"/>
      <c r="Y1365" s="30"/>
      <c r="Z1365" s="30"/>
      <c r="AA1365" s="30"/>
      <c r="AB1365" s="30"/>
      <c r="AC1365" s="30"/>
      <c r="AD1365" s="30"/>
    </row>
    <row r="1366" spans="18:30" x14ac:dyDescent="0.25">
      <c r="R1366" s="30"/>
      <c r="S1366" s="30"/>
      <c r="T1366" s="30"/>
      <c r="U1366" s="30"/>
      <c r="V1366" s="30"/>
      <c r="W1366" s="30"/>
      <c r="X1366" s="30"/>
      <c r="Y1366" s="30"/>
      <c r="Z1366" s="30"/>
      <c r="AA1366" s="30"/>
      <c r="AB1366" s="30"/>
      <c r="AC1366" s="30"/>
      <c r="AD1366" s="30"/>
    </row>
    <row r="1367" spans="18:30" x14ac:dyDescent="0.25">
      <c r="R1367" s="30"/>
      <c r="S1367" s="30"/>
      <c r="T1367" s="30"/>
      <c r="U1367" s="30"/>
      <c r="V1367" s="30"/>
      <c r="W1367" s="30"/>
      <c r="X1367" s="30"/>
      <c r="Y1367" s="30"/>
      <c r="Z1367" s="30"/>
      <c r="AA1367" s="30"/>
      <c r="AB1367" s="30"/>
      <c r="AC1367" s="30"/>
      <c r="AD1367" s="30"/>
    </row>
    <row r="1368" spans="18:30" x14ac:dyDescent="0.25">
      <c r="R1368" s="30"/>
      <c r="S1368" s="30"/>
      <c r="T1368" s="30"/>
      <c r="U1368" s="30"/>
      <c r="V1368" s="30"/>
      <c r="W1368" s="30"/>
      <c r="X1368" s="30"/>
      <c r="Y1368" s="30"/>
      <c r="Z1368" s="30"/>
      <c r="AA1368" s="30"/>
      <c r="AB1368" s="30"/>
      <c r="AC1368" s="30"/>
      <c r="AD1368" s="30"/>
    </row>
    <row r="1369" spans="18:30" x14ac:dyDescent="0.25">
      <c r="R1369" s="30"/>
      <c r="S1369" s="30"/>
      <c r="T1369" s="30"/>
      <c r="U1369" s="30"/>
      <c r="V1369" s="30"/>
      <c r="W1369" s="30"/>
      <c r="X1369" s="30"/>
      <c r="Y1369" s="30"/>
      <c r="Z1369" s="30"/>
      <c r="AA1369" s="30"/>
      <c r="AB1369" s="30"/>
      <c r="AC1369" s="30"/>
      <c r="AD1369" s="30"/>
    </row>
    <row r="1370" spans="18:30" x14ac:dyDescent="0.25">
      <c r="R1370" s="30"/>
      <c r="S1370" s="30"/>
      <c r="T1370" s="30"/>
      <c r="U1370" s="30"/>
      <c r="V1370" s="30"/>
      <c r="W1370" s="30"/>
      <c r="X1370" s="30"/>
      <c r="Y1370" s="30"/>
      <c r="Z1370" s="30"/>
      <c r="AA1370" s="30"/>
      <c r="AB1370" s="30"/>
      <c r="AC1370" s="30"/>
      <c r="AD1370" s="30"/>
    </row>
    <row r="1371" spans="18:30" x14ac:dyDescent="0.25">
      <c r="R1371" s="30"/>
      <c r="S1371" s="30"/>
      <c r="T1371" s="30"/>
      <c r="U1371" s="30"/>
      <c r="V1371" s="30"/>
      <c r="W1371" s="30"/>
      <c r="X1371" s="30"/>
      <c r="Y1371" s="30"/>
      <c r="Z1371" s="30"/>
      <c r="AA1371" s="30"/>
      <c r="AB1371" s="30"/>
      <c r="AC1371" s="30"/>
      <c r="AD1371" s="30"/>
    </row>
    <row r="1372" spans="18:30" x14ac:dyDescent="0.25">
      <c r="R1372" s="30"/>
      <c r="S1372" s="30"/>
      <c r="T1372" s="30"/>
      <c r="U1372" s="30"/>
      <c r="V1372" s="30"/>
      <c r="W1372" s="30"/>
      <c r="X1372" s="30"/>
      <c r="Y1372" s="30"/>
      <c r="Z1372" s="30"/>
      <c r="AA1372" s="30"/>
      <c r="AB1372" s="30"/>
      <c r="AC1372" s="30"/>
      <c r="AD1372" s="30"/>
    </row>
    <row r="1373" spans="18:30" x14ac:dyDescent="0.25">
      <c r="R1373" s="30"/>
      <c r="S1373" s="30"/>
      <c r="T1373" s="30"/>
      <c r="U1373" s="30"/>
      <c r="V1373" s="30"/>
      <c r="W1373" s="30"/>
      <c r="X1373" s="30"/>
      <c r="Y1373" s="30"/>
      <c r="Z1373" s="30"/>
      <c r="AA1373" s="30"/>
      <c r="AB1373" s="30"/>
      <c r="AC1373" s="30"/>
      <c r="AD1373" s="30"/>
    </row>
    <row r="1374" spans="18:30" x14ac:dyDescent="0.25">
      <c r="R1374" s="30"/>
      <c r="S1374" s="30"/>
      <c r="T1374" s="30"/>
      <c r="U1374" s="30"/>
      <c r="V1374" s="30"/>
      <c r="W1374" s="30"/>
      <c r="X1374" s="30"/>
      <c r="Y1374" s="30"/>
      <c r="Z1374" s="30"/>
      <c r="AA1374" s="30"/>
      <c r="AB1374" s="30"/>
      <c r="AC1374" s="30"/>
      <c r="AD1374" s="30"/>
    </row>
    <row r="1375" spans="18:30" x14ac:dyDescent="0.25">
      <c r="R1375" s="30"/>
      <c r="S1375" s="30"/>
      <c r="T1375" s="30"/>
      <c r="U1375" s="30"/>
      <c r="V1375" s="30"/>
      <c r="W1375" s="30"/>
      <c r="X1375" s="30"/>
      <c r="Y1375" s="30"/>
      <c r="Z1375" s="30"/>
      <c r="AA1375" s="30"/>
      <c r="AB1375" s="30"/>
      <c r="AC1375" s="30"/>
      <c r="AD1375" s="30"/>
    </row>
    <row r="1376" spans="18:30" x14ac:dyDescent="0.25">
      <c r="R1376" s="30"/>
      <c r="S1376" s="30"/>
      <c r="T1376" s="30"/>
      <c r="U1376" s="30"/>
      <c r="V1376" s="30"/>
      <c r="W1376" s="30"/>
      <c r="X1376" s="30"/>
      <c r="Y1376" s="30"/>
      <c r="Z1376" s="30"/>
      <c r="AA1376" s="30"/>
      <c r="AB1376" s="30"/>
      <c r="AC1376" s="30"/>
      <c r="AD1376" s="30"/>
    </row>
    <row r="1377" spans="18:30" x14ac:dyDescent="0.25">
      <c r="R1377" s="30"/>
      <c r="S1377" s="30"/>
      <c r="T1377" s="30"/>
      <c r="U1377" s="30"/>
      <c r="V1377" s="30"/>
      <c r="W1377" s="30"/>
      <c r="X1377" s="30"/>
      <c r="Y1377" s="30"/>
      <c r="Z1377" s="30"/>
      <c r="AA1377" s="30"/>
      <c r="AB1377" s="30"/>
      <c r="AC1377" s="30"/>
      <c r="AD1377" s="30"/>
    </row>
    <row r="1378" spans="18:30" x14ac:dyDescent="0.25">
      <c r="R1378" s="30"/>
      <c r="S1378" s="30"/>
      <c r="T1378" s="30"/>
      <c r="U1378" s="30"/>
      <c r="V1378" s="30"/>
      <c r="W1378" s="30"/>
      <c r="X1378" s="30"/>
      <c r="Y1378" s="30"/>
      <c r="Z1378" s="30"/>
      <c r="AA1378" s="30"/>
      <c r="AB1378" s="30"/>
      <c r="AC1378" s="30"/>
      <c r="AD1378" s="30"/>
    </row>
    <row r="1379" spans="18:30" x14ac:dyDescent="0.25">
      <c r="R1379" s="30"/>
      <c r="S1379" s="30"/>
      <c r="T1379" s="30"/>
      <c r="U1379" s="30"/>
      <c r="V1379" s="30"/>
      <c r="W1379" s="30"/>
      <c r="X1379" s="30"/>
      <c r="Y1379" s="30"/>
      <c r="Z1379" s="30"/>
      <c r="AA1379" s="30"/>
      <c r="AB1379" s="30"/>
      <c r="AC1379" s="30"/>
      <c r="AD1379" s="30"/>
    </row>
    <row r="1380" spans="18:30" x14ac:dyDescent="0.25">
      <c r="R1380" s="30"/>
      <c r="S1380" s="30"/>
      <c r="T1380" s="30"/>
      <c r="U1380" s="30"/>
      <c r="V1380" s="30"/>
      <c r="W1380" s="30"/>
      <c r="X1380" s="30"/>
      <c r="Y1380" s="30"/>
      <c r="Z1380" s="30"/>
      <c r="AA1380" s="30"/>
      <c r="AB1380" s="30"/>
      <c r="AC1380" s="30"/>
      <c r="AD1380" s="30"/>
    </row>
    <row r="1381" spans="18:30" x14ac:dyDescent="0.25">
      <c r="R1381" s="30"/>
      <c r="S1381" s="30"/>
      <c r="T1381" s="30"/>
      <c r="U1381" s="30"/>
      <c r="V1381" s="30"/>
      <c r="W1381" s="30"/>
      <c r="X1381" s="30"/>
      <c r="Y1381" s="30"/>
      <c r="Z1381" s="30"/>
      <c r="AA1381" s="30"/>
      <c r="AB1381" s="30"/>
      <c r="AC1381" s="30"/>
      <c r="AD1381" s="30"/>
    </row>
    <row r="1382" spans="18:30" x14ac:dyDescent="0.25">
      <c r="R1382" s="30"/>
      <c r="S1382" s="30"/>
      <c r="T1382" s="30"/>
      <c r="U1382" s="30"/>
      <c r="V1382" s="30"/>
      <c r="W1382" s="30"/>
      <c r="X1382" s="30"/>
      <c r="Y1382" s="30"/>
      <c r="Z1382" s="30"/>
      <c r="AA1382" s="30"/>
      <c r="AB1382" s="30"/>
      <c r="AC1382" s="30"/>
      <c r="AD1382" s="30"/>
    </row>
    <row r="1383" spans="18:30" x14ac:dyDescent="0.25">
      <c r="R1383" s="30"/>
      <c r="S1383" s="30"/>
      <c r="T1383" s="30"/>
      <c r="U1383" s="30"/>
      <c r="V1383" s="30"/>
      <c r="W1383" s="30"/>
      <c r="X1383" s="30"/>
      <c r="Y1383" s="30"/>
      <c r="Z1383" s="30"/>
      <c r="AA1383" s="30"/>
      <c r="AB1383" s="30"/>
      <c r="AC1383" s="30"/>
      <c r="AD1383" s="30"/>
    </row>
    <row r="1384" spans="18:30" x14ac:dyDescent="0.25">
      <c r="R1384" s="30"/>
      <c r="S1384" s="30"/>
      <c r="T1384" s="30"/>
      <c r="U1384" s="30"/>
      <c r="V1384" s="30"/>
      <c r="W1384" s="30"/>
      <c r="X1384" s="30"/>
      <c r="Y1384" s="30"/>
      <c r="Z1384" s="30"/>
      <c r="AA1384" s="30"/>
      <c r="AB1384" s="30"/>
      <c r="AC1384" s="30"/>
      <c r="AD1384" s="30"/>
    </row>
    <row r="1385" spans="18:30" x14ac:dyDescent="0.25">
      <c r="R1385" s="30"/>
      <c r="S1385" s="30"/>
      <c r="T1385" s="30"/>
      <c r="U1385" s="30"/>
      <c r="V1385" s="30"/>
      <c r="W1385" s="30"/>
      <c r="X1385" s="30"/>
      <c r="Y1385" s="30"/>
      <c r="Z1385" s="30"/>
      <c r="AA1385" s="30"/>
      <c r="AB1385" s="30"/>
      <c r="AC1385" s="30"/>
      <c r="AD1385" s="30"/>
    </row>
    <row r="1386" spans="18:30" x14ac:dyDescent="0.25">
      <c r="R1386" s="30"/>
      <c r="S1386" s="30"/>
      <c r="T1386" s="30"/>
      <c r="U1386" s="30"/>
      <c r="V1386" s="30"/>
      <c r="W1386" s="30"/>
      <c r="X1386" s="30"/>
      <c r="Y1386" s="30"/>
      <c r="Z1386" s="30"/>
      <c r="AA1386" s="30"/>
      <c r="AB1386" s="30"/>
      <c r="AC1386" s="30"/>
      <c r="AD1386" s="30"/>
    </row>
    <row r="1387" spans="18:30" x14ac:dyDescent="0.25">
      <c r="R1387" s="30"/>
      <c r="S1387" s="30"/>
      <c r="T1387" s="30"/>
      <c r="U1387" s="30"/>
      <c r="V1387" s="30"/>
      <c r="W1387" s="30"/>
      <c r="X1387" s="30"/>
      <c r="Y1387" s="30"/>
      <c r="Z1387" s="30"/>
      <c r="AA1387" s="30"/>
      <c r="AB1387" s="30"/>
      <c r="AC1387" s="30"/>
      <c r="AD1387" s="30"/>
    </row>
    <row r="1388" spans="18:30" x14ac:dyDescent="0.25">
      <c r="R1388" s="30"/>
      <c r="S1388" s="30"/>
      <c r="T1388" s="30"/>
      <c r="U1388" s="30"/>
      <c r="V1388" s="30"/>
      <c r="W1388" s="30"/>
      <c r="X1388" s="30"/>
      <c r="Y1388" s="30"/>
      <c r="Z1388" s="30"/>
      <c r="AA1388" s="30"/>
      <c r="AB1388" s="30"/>
      <c r="AC1388" s="30"/>
      <c r="AD1388" s="30"/>
    </row>
    <row r="1389" spans="18:30" x14ac:dyDescent="0.25">
      <c r="R1389" s="30"/>
      <c r="S1389" s="30"/>
      <c r="T1389" s="30"/>
      <c r="U1389" s="30"/>
      <c r="V1389" s="30"/>
      <c r="W1389" s="30"/>
      <c r="X1389" s="30"/>
      <c r="Y1389" s="30"/>
      <c r="Z1389" s="30"/>
      <c r="AA1389" s="30"/>
      <c r="AB1389" s="30"/>
      <c r="AC1389" s="30"/>
      <c r="AD1389" s="30"/>
    </row>
    <row r="1390" spans="18:30" x14ac:dyDescent="0.25">
      <c r="R1390" s="30"/>
      <c r="S1390" s="30"/>
      <c r="T1390" s="30"/>
      <c r="U1390" s="30"/>
      <c r="V1390" s="30"/>
      <c r="W1390" s="30"/>
      <c r="X1390" s="30"/>
      <c r="Y1390" s="30"/>
      <c r="Z1390" s="30"/>
      <c r="AA1390" s="30"/>
      <c r="AB1390" s="30"/>
      <c r="AC1390" s="30"/>
      <c r="AD1390" s="30"/>
    </row>
    <row r="1391" spans="18:30" x14ac:dyDescent="0.25">
      <c r="R1391" s="30"/>
      <c r="S1391" s="30"/>
      <c r="T1391" s="30"/>
      <c r="U1391" s="30"/>
      <c r="V1391" s="30"/>
      <c r="W1391" s="30"/>
      <c r="X1391" s="30"/>
      <c r="Y1391" s="30"/>
      <c r="Z1391" s="30"/>
      <c r="AA1391" s="30"/>
      <c r="AB1391" s="30"/>
      <c r="AC1391" s="30"/>
      <c r="AD1391" s="30"/>
    </row>
    <row r="1392" spans="18:30" x14ac:dyDescent="0.25">
      <c r="R1392" s="30"/>
      <c r="S1392" s="30"/>
      <c r="T1392" s="30"/>
      <c r="U1392" s="30"/>
      <c r="V1392" s="30"/>
      <c r="W1392" s="30"/>
      <c r="X1392" s="30"/>
      <c r="Y1392" s="30"/>
      <c r="Z1392" s="30"/>
      <c r="AA1392" s="30"/>
      <c r="AB1392" s="30"/>
      <c r="AC1392" s="30"/>
      <c r="AD1392" s="30"/>
    </row>
    <row r="1393" spans="18:30" x14ac:dyDescent="0.25">
      <c r="R1393" s="30"/>
      <c r="S1393" s="30"/>
      <c r="T1393" s="30"/>
      <c r="U1393" s="30"/>
      <c r="V1393" s="30"/>
      <c r="W1393" s="30"/>
      <c r="X1393" s="30"/>
      <c r="Y1393" s="30"/>
      <c r="Z1393" s="30"/>
      <c r="AA1393" s="30"/>
      <c r="AB1393" s="30"/>
      <c r="AC1393" s="30"/>
      <c r="AD1393" s="30"/>
    </row>
    <row r="1394" spans="18:30" x14ac:dyDescent="0.25">
      <c r="R1394" s="30"/>
      <c r="S1394" s="30"/>
      <c r="T1394" s="30"/>
      <c r="U1394" s="30"/>
      <c r="V1394" s="30"/>
      <c r="W1394" s="30"/>
      <c r="X1394" s="30"/>
      <c r="Y1394" s="30"/>
      <c r="Z1394" s="30"/>
      <c r="AA1394" s="30"/>
      <c r="AB1394" s="30"/>
      <c r="AC1394" s="30"/>
      <c r="AD1394" s="30"/>
    </row>
    <row r="1395" spans="18:30" x14ac:dyDescent="0.25">
      <c r="R1395" s="30"/>
      <c r="S1395" s="30"/>
      <c r="T1395" s="30"/>
      <c r="U1395" s="30"/>
      <c r="V1395" s="30"/>
      <c r="W1395" s="30"/>
      <c r="X1395" s="30"/>
      <c r="Y1395" s="30"/>
      <c r="Z1395" s="30"/>
      <c r="AA1395" s="30"/>
      <c r="AB1395" s="30"/>
      <c r="AC1395" s="30"/>
      <c r="AD1395" s="30"/>
    </row>
    <row r="1396" spans="18:30" x14ac:dyDescent="0.25">
      <c r="R1396" s="30"/>
      <c r="S1396" s="30"/>
      <c r="T1396" s="30"/>
      <c r="U1396" s="30"/>
      <c r="V1396" s="30"/>
      <c r="W1396" s="30"/>
      <c r="X1396" s="30"/>
      <c r="Y1396" s="30"/>
      <c r="Z1396" s="30"/>
      <c r="AA1396" s="30"/>
      <c r="AB1396" s="30"/>
      <c r="AC1396" s="30"/>
      <c r="AD1396" s="30"/>
    </row>
    <row r="1397" spans="18:30" x14ac:dyDescent="0.25">
      <c r="R1397" s="30"/>
      <c r="S1397" s="30"/>
      <c r="T1397" s="30"/>
      <c r="U1397" s="30"/>
      <c r="V1397" s="30"/>
      <c r="W1397" s="30"/>
      <c r="X1397" s="30"/>
      <c r="Y1397" s="30"/>
      <c r="Z1397" s="30"/>
      <c r="AA1397" s="30"/>
      <c r="AB1397" s="30"/>
      <c r="AC1397" s="30"/>
      <c r="AD1397" s="30"/>
    </row>
    <row r="1398" spans="18:30" x14ac:dyDescent="0.25">
      <c r="R1398" s="30"/>
      <c r="S1398" s="30"/>
      <c r="T1398" s="30"/>
      <c r="U1398" s="30"/>
      <c r="V1398" s="30"/>
      <c r="W1398" s="30"/>
      <c r="X1398" s="30"/>
      <c r="Y1398" s="30"/>
      <c r="Z1398" s="30"/>
      <c r="AA1398" s="30"/>
      <c r="AB1398" s="30"/>
      <c r="AC1398" s="30"/>
      <c r="AD1398" s="30"/>
    </row>
    <row r="1399" spans="18:30" x14ac:dyDescent="0.25">
      <c r="R1399" s="30"/>
      <c r="S1399" s="30"/>
      <c r="T1399" s="30"/>
      <c r="U1399" s="30"/>
      <c r="V1399" s="30"/>
      <c r="W1399" s="30"/>
      <c r="X1399" s="30"/>
      <c r="Y1399" s="30"/>
      <c r="Z1399" s="30"/>
      <c r="AA1399" s="30"/>
      <c r="AB1399" s="30"/>
      <c r="AC1399" s="30"/>
      <c r="AD1399" s="30"/>
    </row>
    <row r="1400" spans="18:30" x14ac:dyDescent="0.25">
      <c r="R1400" s="30"/>
      <c r="S1400" s="30"/>
      <c r="T1400" s="30"/>
      <c r="U1400" s="30"/>
      <c r="V1400" s="30"/>
      <c r="W1400" s="30"/>
      <c r="X1400" s="30"/>
      <c r="Y1400" s="30"/>
      <c r="Z1400" s="30"/>
      <c r="AA1400" s="30"/>
      <c r="AB1400" s="30"/>
      <c r="AC1400" s="30"/>
      <c r="AD1400" s="30"/>
    </row>
    <row r="1401" spans="18:30" x14ac:dyDescent="0.25">
      <c r="R1401" s="30"/>
      <c r="S1401" s="30"/>
      <c r="T1401" s="30"/>
      <c r="U1401" s="30"/>
      <c r="V1401" s="30"/>
      <c r="W1401" s="30"/>
      <c r="X1401" s="30"/>
      <c r="Y1401" s="30"/>
      <c r="Z1401" s="30"/>
      <c r="AA1401" s="30"/>
      <c r="AB1401" s="30"/>
      <c r="AC1401" s="30"/>
      <c r="AD1401" s="30"/>
    </row>
    <row r="1402" spans="18:30" x14ac:dyDescent="0.25">
      <c r="R1402" s="30"/>
      <c r="S1402" s="30"/>
      <c r="T1402" s="30"/>
      <c r="U1402" s="30"/>
      <c r="V1402" s="30"/>
      <c r="W1402" s="30"/>
      <c r="X1402" s="30"/>
      <c r="Y1402" s="30"/>
      <c r="Z1402" s="30"/>
      <c r="AA1402" s="30"/>
      <c r="AB1402" s="30"/>
      <c r="AC1402" s="30"/>
      <c r="AD1402" s="30"/>
    </row>
    <row r="1403" spans="18:30" x14ac:dyDescent="0.25">
      <c r="R1403" s="30"/>
      <c r="S1403" s="30"/>
      <c r="T1403" s="30"/>
      <c r="U1403" s="30"/>
      <c r="V1403" s="30"/>
      <c r="W1403" s="30"/>
      <c r="X1403" s="30"/>
      <c r="Y1403" s="30"/>
      <c r="Z1403" s="30"/>
      <c r="AA1403" s="30"/>
      <c r="AB1403" s="30"/>
      <c r="AC1403" s="30"/>
      <c r="AD1403" s="30"/>
    </row>
    <row r="1404" spans="18:30" x14ac:dyDescent="0.25">
      <c r="R1404" s="30"/>
      <c r="S1404" s="30"/>
      <c r="T1404" s="30"/>
      <c r="U1404" s="30"/>
      <c r="V1404" s="30"/>
      <c r="W1404" s="30"/>
      <c r="X1404" s="30"/>
      <c r="Y1404" s="30"/>
      <c r="Z1404" s="30"/>
      <c r="AA1404" s="30"/>
      <c r="AB1404" s="30"/>
      <c r="AC1404" s="30"/>
      <c r="AD1404" s="30"/>
    </row>
    <row r="1405" spans="18:30" x14ac:dyDescent="0.25">
      <c r="R1405" s="30"/>
      <c r="S1405" s="30"/>
      <c r="T1405" s="30"/>
      <c r="U1405" s="30"/>
      <c r="V1405" s="30"/>
      <c r="W1405" s="30"/>
      <c r="X1405" s="30"/>
      <c r="Y1405" s="30"/>
      <c r="Z1405" s="30"/>
      <c r="AA1405" s="30"/>
      <c r="AB1405" s="30"/>
      <c r="AC1405" s="30"/>
      <c r="AD1405" s="30"/>
    </row>
    <row r="1406" spans="18:30" x14ac:dyDescent="0.25">
      <c r="R1406" s="30"/>
      <c r="S1406" s="30"/>
      <c r="T1406" s="30"/>
      <c r="U1406" s="30"/>
      <c r="V1406" s="30"/>
      <c r="W1406" s="30"/>
      <c r="X1406" s="30"/>
      <c r="Y1406" s="30"/>
      <c r="Z1406" s="30"/>
      <c r="AA1406" s="30"/>
      <c r="AB1406" s="30"/>
      <c r="AC1406" s="30"/>
      <c r="AD1406" s="30"/>
    </row>
    <row r="1407" spans="18:30" x14ac:dyDescent="0.25">
      <c r="R1407" s="30"/>
      <c r="S1407" s="30"/>
      <c r="T1407" s="30"/>
      <c r="U1407" s="30"/>
      <c r="V1407" s="30"/>
      <c r="W1407" s="30"/>
      <c r="X1407" s="30"/>
      <c r="Y1407" s="30"/>
      <c r="Z1407" s="30"/>
      <c r="AA1407" s="30"/>
      <c r="AB1407" s="30"/>
      <c r="AC1407" s="30"/>
      <c r="AD1407" s="30"/>
    </row>
    <row r="1408" spans="18:30" x14ac:dyDescent="0.25">
      <c r="R1408" s="30"/>
      <c r="S1408" s="30"/>
      <c r="T1408" s="30"/>
      <c r="U1408" s="30"/>
      <c r="V1408" s="30"/>
      <c r="W1408" s="30"/>
      <c r="X1408" s="30"/>
      <c r="Y1408" s="30"/>
      <c r="Z1408" s="30"/>
      <c r="AA1408" s="30"/>
      <c r="AB1408" s="30"/>
      <c r="AC1408" s="30"/>
      <c r="AD1408" s="30"/>
    </row>
    <row r="1409" spans="18:30" x14ac:dyDescent="0.25">
      <c r="R1409" s="30"/>
      <c r="S1409" s="30"/>
      <c r="T1409" s="30"/>
      <c r="U1409" s="30"/>
      <c r="V1409" s="30"/>
      <c r="W1409" s="30"/>
      <c r="X1409" s="30"/>
      <c r="Y1409" s="30"/>
      <c r="Z1409" s="30"/>
      <c r="AA1409" s="30"/>
      <c r="AB1409" s="30"/>
      <c r="AC1409" s="30"/>
      <c r="AD1409" s="30"/>
    </row>
    <row r="1410" spans="18:30" x14ac:dyDescent="0.25">
      <c r="R1410" s="30"/>
      <c r="S1410" s="30"/>
      <c r="T1410" s="30"/>
      <c r="U1410" s="30"/>
      <c r="V1410" s="30"/>
      <c r="W1410" s="30"/>
      <c r="X1410" s="30"/>
      <c r="Y1410" s="30"/>
      <c r="Z1410" s="30"/>
      <c r="AA1410" s="30"/>
      <c r="AB1410" s="30"/>
      <c r="AC1410" s="30"/>
      <c r="AD1410" s="30"/>
    </row>
    <row r="1411" spans="18:30" x14ac:dyDescent="0.25">
      <c r="R1411" s="30"/>
      <c r="S1411" s="30"/>
      <c r="T1411" s="30"/>
      <c r="U1411" s="30"/>
      <c r="V1411" s="30"/>
      <c r="W1411" s="30"/>
      <c r="X1411" s="30"/>
      <c r="Y1411" s="30"/>
      <c r="Z1411" s="30"/>
      <c r="AA1411" s="30"/>
      <c r="AB1411" s="30"/>
      <c r="AC1411" s="30"/>
      <c r="AD1411" s="30"/>
    </row>
    <row r="1412" spans="18:30" x14ac:dyDescent="0.25">
      <c r="R1412" s="30"/>
      <c r="S1412" s="30"/>
      <c r="T1412" s="30"/>
      <c r="U1412" s="30"/>
      <c r="V1412" s="30"/>
      <c r="W1412" s="30"/>
      <c r="X1412" s="30"/>
      <c r="Y1412" s="30"/>
      <c r="Z1412" s="30"/>
      <c r="AA1412" s="30"/>
      <c r="AB1412" s="30"/>
      <c r="AC1412" s="30"/>
      <c r="AD1412" s="30"/>
    </row>
    <row r="1413" spans="18:30" x14ac:dyDescent="0.25">
      <c r="R1413" s="30"/>
      <c r="S1413" s="30"/>
      <c r="T1413" s="30"/>
      <c r="U1413" s="30"/>
      <c r="V1413" s="30"/>
      <c r="W1413" s="30"/>
      <c r="X1413" s="30"/>
      <c r="Y1413" s="30"/>
      <c r="Z1413" s="30"/>
      <c r="AA1413" s="30"/>
      <c r="AB1413" s="30"/>
      <c r="AC1413" s="30"/>
      <c r="AD1413" s="30"/>
    </row>
    <row r="1414" spans="18:30" x14ac:dyDescent="0.25">
      <c r="R1414" s="30"/>
      <c r="S1414" s="30"/>
      <c r="T1414" s="30"/>
      <c r="U1414" s="30"/>
      <c r="V1414" s="30"/>
      <c r="W1414" s="30"/>
      <c r="X1414" s="30"/>
      <c r="Y1414" s="30"/>
      <c r="Z1414" s="30"/>
      <c r="AA1414" s="30"/>
      <c r="AB1414" s="30"/>
      <c r="AC1414" s="30"/>
      <c r="AD1414" s="30"/>
    </row>
    <row r="1415" spans="18:30" x14ac:dyDescent="0.25">
      <c r="R1415" s="30"/>
      <c r="S1415" s="30"/>
      <c r="T1415" s="30"/>
      <c r="U1415" s="30"/>
      <c r="V1415" s="30"/>
      <c r="W1415" s="30"/>
      <c r="X1415" s="30"/>
      <c r="Y1415" s="30"/>
      <c r="Z1415" s="30"/>
      <c r="AA1415" s="30"/>
      <c r="AB1415" s="30"/>
      <c r="AC1415" s="30"/>
      <c r="AD1415" s="30"/>
    </row>
    <row r="1416" spans="18:30" x14ac:dyDescent="0.25">
      <c r="R1416" s="30"/>
      <c r="S1416" s="30"/>
      <c r="T1416" s="30"/>
      <c r="U1416" s="30"/>
      <c r="V1416" s="30"/>
      <c r="W1416" s="30"/>
      <c r="X1416" s="30"/>
      <c r="Y1416" s="30"/>
      <c r="Z1416" s="30"/>
      <c r="AA1416" s="30"/>
      <c r="AB1416" s="30"/>
      <c r="AC1416" s="30"/>
      <c r="AD1416" s="30"/>
    </row>
    <row r="1417" spans="18:30" x14ac:dyDescent="0.25">
      <c r="R1417" s="30"/>
      <c r="S1417" s="30"/>
      <c r="T1417" s="30"/>
      <c r="U1417" s="30"/>
      <c r="V1417" s="30"/>
      <c r="W1417" s="30"/>
      <c r="X1417" s="30"/>
      <c r="Y1417" s="30"/>
      <c r="Z1417" s="30"/>
      <c r="AA1417" s="30"/>
      <c r="AB1417" s="30"/>
      <c r="AC1417" s="30"/>
      <c r="AD1417" s="30"/>
    </row>
    <row r="1418" spans="18:30" x14ac:dyDescent="0.25">
      <c r="R1418" s="30"/>
      <c r="S1418" s="30"/>
      <c r="T1418" s="30"/>
      <c r="U1418" s="30"/>
      <c r="V1418" s="30"/>
      <c r="W1418" s="30"/>
      <c r="X1418" s="30"/>
      <c r="Y1418" s="30"/>
      <c r="Z1418" s="30"/>
      <c r="AA1418" s="30"/>
      <c r="AB1418" s="30"/>
      <c r="AC1418" s="30"/>
      <c r="AD1418" s="30"/>
    </row>
    <row r="1419" spans="18:30" x14ac:dyDescent="0.25">
      <c r="R1419" s="30"/>
      <c r="S1419" s="30"/>
      <c r="T1419" s="30"/>
      <c r="U1419" s="30"/>
      <c r="V1419" s="30"/>
      <c r="W1419" s="30"/>
      <c r="X1419" s="30"/>
      <c r="Y1419" s="30"/>
      <c r="Z1419" s="30"/>
      <c r="AA1419" s="30"/>
      <c r="AB1419" s="30"/>
      <c r="AC1419" s="30"/>
      <c r="AD1419" s="30"/>
    </row>
    <row r="1420" spans="18:30" x14ac:dyDescent="0.25">
      <c r="R1420" s="30"/>
      <c r="S1420" s="30"/>
      <c r="T1420" s="30"/>
      <c r="U1420" s="30"/>
      <c r="V1420" s="30"/>
      <c r="W1420" s="30"/>
      <c r="X1420" s="30"/>
      <c r="Y1420" s="30"/>
      <c r="Z1420" s="30"/>
      <c r="AA1420" s="30"/>
      <c r="AB1420" s="30"/>
      <c r="AC1420" s="30"/>
      <c r="AD1420" s="30"/>
    </row>
    <row r="1421" spans="18:30" x14ac:dyDescent="0.25">
      <c r="R1421" s="30"/>
      <c r="S1421" s="30"/>
      <c r="T1421" s="30"/>
      <c r="U1421" s="30"/>
      <c r="V1421" s="30"/>
      <c r="W1421" s="30"/>
      <c r="X1421" s="30"/>
      <c r="Y1421" s="30"/>
      <c r="Z1421" s="30"/>
      <c r="AA1421" s="30"/>
      <c r="AB1421" s="30"/>
      <c r="AC1421" s="30"/>
      <c r="AD1421" s="30"/>
    </row>
    <row r="1422" spans="18:30" x14ac:dyDescent="0.25">
      <c r="R1422" s="30"/>
      <c r="S1422" s="30"/>
      <c r="T1422" s="30"/>
      <c r="U1422" s="30"/>
      <c r="V1422" s="30"/>
      <c r="W1422" s="30"/>
      <c r="X1422" s="30"/>
      <c r="Y1422" s="30"/>
      <c r="Z1422" s="30"/>
      <c r="AA1422" s="30"/>
      <c r="AB1422" s="30"/>
      <c r="AC1422" s="30"/>
      <c r="AD1422" s="30"/>
    </row>
    <row r="1423" spans="18:30" x14ac:dyDescent="0.25">
      <c r="R1423" s="30"/>
      <c r="S1423" s="30"/>
      <c r="T1423" s="30"/>
      <c r="U1423" s="30"/>
      <c r="V1423" s="30"/>
      <c r="W1423" s="30"/>
      <c r="X1423" s="30"/>
      <c r="Y1423" s="30"/>
      <c r="Z1423" s="30"/>
      <c r="AA1423" s="30"/>
      <c r="AB1423" s="30"/>
      <c r="AC1423" s="30"/>
      <c r="AD1423" s="30"/>
    </row>
    <row r="1424" spans="18:30" x14ac:dyDescent="0.25">
      <c r="R1424" s="30"/>
      <c r="S1424" s="30"/>
      <c r="T1424" s="30"/>
      <c r="U1424" s="30"/>
      <c r="V1424" s="30"/>
      <c r="W1424" s="30"/>
      <c r="X1424" s="30"/>
      <c r="Y1424" s="30"/>
      <c r="Z1424" s="30"/>
      <c r="AA1424" s="30"/>
      <c r="AB1424" s="30"/>
      <c r="AC1424" s="30"/>
      <c r="AD1424" s="30"/>
    </row>
    <row r="1425" spans="18:30" x14ac:dyDescent="0.25">
      <c r="R1425" s="30"/>
      <c r="S1425" s="30"/>
      <c r="T1425" s="30"/>
      <c r="U1425" s="30"/>
      <c r="V1425" s="30"/>
      <c r="W1425" s="30"/>
      <c r="X1425" s="30"/>
      <c r="Y1425" s="30"/>
      <c r="Z1425" s="30"/>
      <c r="AA1425" s="30"/>
      <c r="AB1425" s="30"/>
      <c r="AC1425" s="30"/>
      <c r="AD1425" s="30"/>
    </row>
    <row r="1426" spans="18:30" x14ac:dyDescent="0.25">
      <c r="R1426" s="30"/>
      <c r="S1426" s="30"/>
      <c r="T1426" s="30"/>
      <c r="U1426" s="30"/>
      <c r="V1426" s="30"/>
      <c r="W1426" s="30"/>
      <c r="X1426" s="30"/>
      <c r="Y1426" s="30"/>
      <c r="Z1426" s="30"/>
      <c r="AA1426" s="30"/>
      <c r="AB1426" s="30"/>
      <c r="AC1426" s="30"/>
      <c r="AD1426" s="30"/>
    </row>
    <row r="1427" spans="18:30" x14ac:dyDescent="0.25">
      <c r="R1427" s="30"/>
      <c r="S1427" s="30"/>
      <c r="T1427" s="30"/>
      <c r="U1427" s="30"/>
      <c r="V1427" s="30"/>
      <c r="W1427" s="30"/>
      <c r="X1427" s="30"/>
      <c r="Y1427" s="30"/>
      <c r="Z1427" s="30"/>
      <c r="AA1427" s="30"/>
      <c r="AB1427" s="30"/>
      <c r="AC1427" s="30"/>
      <c r="AD1427" s="30"/>
    </row>
    <row r="1428" spans="18:30" x14ac:dyDescent="0.25">
      <c r="R1428" s="30"/>
      <c r="S1428" s="30"/>
      <c r="T1428" s="30"/>
      <c r="U1428" s="30"/>
      <c r="V1428" s="30"/>
      <c r="W1428" s="30"/>
      <c r="X1428" s="30"/>
      <c r="Y1428" s="30"/>
      <c r="Z1428" s="30"/>
      <c r="AA1428" s="30"/>
      <c r="AB1428" s="30"/>
      <c r="AC1428" s="30"/>
      <c r="AD1428" s="30"/>
    </row>
    <row r="1429" spans="18:30" x14ac:dyDescent="0.25">
      <c r="R1429" s="30"/>
      <c r="S1429" s="30"/>
      <c r="T1429" s="30"/>
      <c r="U1429" s="30"/>
      <c r="V1429" s="30"/>
      <c r="W1429" s="30"/>
      <c r="X1429" s="30"/>
      <c r="Y1429" s="30"/>
      <c r="Z1429" s="30"/>
      <c r="AA1429" s="30"/>
      <c r="AB1429" s="30"/>
      <c r="AC1429" s="30"/>
      <c r="AD1429" s="30"/>
    </row>
    <row r="1430" spans="18:30" x14ac:dyDescent="0.25">
      <c r="R1430" s="30"/>
      <c r="S1430" s="30"/>
      <c r="T1430" s="30"/>
      <c r="U1430" s="30"/>
      <c r="V1430" s="30"/>
      <c r="W1430" s="30"/>
      <c r="X1430" s="30"/>
      <c r="Y1430" s="30"/>
      <c r="Z1430" s="30"/>
      <c r="AA1430" s="30"/>
      <c r="AB1430" s="30"/>
      <c r="AC1430" s="30"/>
      <c r="AD1430" s="30"/>
    </row>
    <row r="1431" spans="18:30" x14ac:dyDescent="0.25">
      <c r="R1431" s="30"/>
      <c r="S1431" s="30"/>
      <c r="T1431" s="30"/>
      <c r="U1431" s="30"/>
      <c r="V1431" s="30"/>
      <c r="W1431" s="30"/>
      <c r="X1431" s="30"/>
      <c r="Y1431" s="30"/>
      <c r="Z1431" s="30"/>
      <c r="AA1431" s="30"/>
      <c r="AB1431" s="30"/>
      <c r="AC1431" s="30"/>
      <c r="AD1431" s="30"/>
    </row>
    <row r="1432" spans="18:30" x14ac:dyDescent="0.25">
      <c r="R1432" s="30"/>
      <c r="S1432" s="30"/>
      <c r="T1432" s="30"/>
      <c r="U1432" s="30"/>
      <c r="V1432" s="30"/>
      <c r="W1432" s="30"/>
      <c r="X1432" s="30"/>
      <c r="Y1432" s="30"/>
      <c r="Z1432" s="30"/>
      <c r="AA1432" s="30"/>
      <c r="AB1432" s="30"/>
      <c r="AC1432" s="30"/>
      <c r="AD1432" s="30"/>
    </row>
    <row r="1433" spans="18:30" x14ac:dyDescent="0.25">
      <c r="R1433" s="30"/>
      <c r="S1433" s="30"/>
      <c r="T1433" s="30"/>
      <c r="U1433" s="30"/>
      <c r="V1433" s="30"/>
      <c r="W1433" s="30"/>
      <c r="X1433" s="30"/>
      <c r="Y1433" s="30"/>
      <c r="Z1433" s="30"/>
      <c r="AA1433" s="30"/>
      <c r="AB1433" s="30"/>
      <c r="AC1433" s="30"/>
      <c r="AD1433" s="30"/>
    </row>
    <row r="1434" spans="18:30" x14ac:dyDescent="0.25">
      <c r="R1434" s="30"/>
      <c r="S1434" s="30"/>
      <c r="T1434" s="30"/>
      <c r="U1434" s="30"/>
      <c r="V1434" s="30"/>
      <c r="W1434" s="30"/>
      <c r="X1434" s="30"/>
      <c r="Y1434" s="30"/>
      <c r="Z1434" s="30"/>
      <c r="AA1434" s="30"/>
      <c r="AB1434" s="30"/>
      <c r="AC1434" s="30"/>
      <c r="AD1434" s="30"/>
    </row>
    <row r="1435" spans="18:30" x14ac:dyDescent="0.25">
      <c r="R1435" s="30"/>
      <c r="S1435" s="30"/>
      <c r="T1435" s="30"/>
      <c r="U1435" s="30"/>
      <c r="V1435" s="30"/>
      <c r="W1435" s="30"/>
      <c r="X1435" s="30"/>
      <c r="Y1435" s="30"/>
      <c r="Z1435" s="30"/>
      <c r="AA1435" s="30"/>
      <c r="AB1435" s="30"/>
      <c r="AC1435" s="30"/>
      <c r="AD1435" s="30"/>
    </row>
    <row r="1436" spans="18:30" x14ac:dyDescent="0.25">
      <c r="R1436" s="30"/>
      <c r="S1436" s="30"/>
      <c r="T1436" s="30"/>
      <c r="U1436" s="30"/>
      <c r="V1436" s="30"/>
      <c r="W1436" s="30"/>
      <c r="X1436" s="30"/>
      <c r="Y1436" s="30"/>
      <c r="Z1436" s="30"/>
      <c r="AA1436" s="30"/>
      <c r="AB1436" s="30"/>
      <c r="AC1436" s="30"/>
      <c r="AD1436" s="30"/>
    </row>
    <row r="1437" spans="18:30" x14ac:dyDescent="0.25">
      <c r="R1437" s="30"/>
      <c r="S1437" s="30"/>
      <c r="T1437" s="30"/>
      <c r="U1437" s="30"/>
      <c r="V1437" s="30"/>
      <c r="W1437" s="30"/>
      <c r="X1437" s="30"/>
      <c r="Y1437" s="30"/>
      <c r="Z1437" s="30"/>
      <c r="AA1437" s="30"/>
      <c r="AB1437" s="30"/>
      <c r="AC1437" s="30"/>
      <c r="AD1437" s="30"/>
    </row>
    <row r="1438" spans="18:30" x14ac:dyDescent="0.25">
      <c r="R1438" s="30"/>
      <c r="S1438" s="30"/>
      <c r="T1438" s="30"/>
      <c r="U1438" s="30"/>
      <c r="V1438" s="30"/>
      <c r="W1438" s="30"/>
      <c r="X1438" s="30"/>
      <c r="Y1438" s="30"/>
      <c r="Z1438" s="30"/>
      <c r="AA1438" s="30"/>
      <c r="AB1438" s="30"/>
      <c r="AC1438" s="30"/>
      <c r="AD1438" s="30"/>
    </row>
    <row r="1439" spans="18:30" x14ac:dyDescent="0.25">
      <c r="R1439" s="30"/>
      <c r="S1439" s="30"/>
      <c r="T1439" s="30"/>
      <c r="U1439" s="30"/>
      <c r="V1439" s="30"/>
      <c r="W1439" s="30"/>
      <c r="X1439" s="30"/>
      <c r="Y1439" s="30"/>
      <c r="Z1439" s="30"/>
      <c r="AA1439" s="30"/>
      <c r="AB1439" s="30"/>
      <c r="AC1439" s="30"/>
      <c r="AD1439" s="30"/>
    </row>
    <row r="1440" spans="18:30" x14ac:dyDescent="0.25">
      <c r="R1440" s="30"/>
      <c r="S1440" s="30"/>
      <c r="T1440" s="30"/>
      <c r="U1440" s="30"/>
      <c r="V1440" s="30"/>
      <c r="W1440" s="30"/>
      <c r="X1440" s="30"/>
      <c r="Y1440" s="30"/>
      <c r="Z1440" s="30"/>
      <c r="AA1440" s="30"/>
      <c r="AB1440" s="30"/>
      <c r="AC1440" s="30"/>
      <c r="AD1440" s="30"/>
    </row>
    <row r="1441" spans="18:30" x14ac:dyDescent="0.25">
      <c r="R1441" s="30"/>
      <c r="S1441" s="30"/>
      <c r="T1441" s="30"/>
      <c r="U1441" s="30"/>
      <c r="V1441" s="30"/>
      <c r="W1441" s="30"/>
      <c r="X1441" s="30"/>
      <c r="Y1441" s="30"/>
      <c r="Z1441" s="30"/>
      <c r="AA1441" s="30"/>
      <c r="AB1441" s="30"/>
      <c r="AC1441" s="30"/>
      <c r="AD1441" s="30"/>
    </row>
    <row r="1442" spans="18:30" x14ac:dyDescent="0.25">
      <c r="R1442" s="30"/>
      <c r="S1442" s="30"/>
      <c r="T1442" s="30"/>
      <c r="U1442" s="30"/>
      <c r="V1442" s="30"/>
      <c r="W1442" s="30"/>
      <c r="X1442" s="30"/>
      <c r="Y1442" s="30"/>
      <c r="Z1442" s="30"/>
      <c r="AA1442" s="30"/>
      <c r="AB1442" s="30"/>
      <c r="AC1442" s="30"/>
      <c r="AD1442" s="30"/>
    </row>
    <row r="1443" spans="18:30" x14ac:dyDescent="0.25">
      <c r="R1443" s="30"/>
      <c r="S1443" s="30"/>
      <c r="T1443" s="30"/>
      <c r="U1443" s="30"/>
      <c r="V1443" s="30"/>
      <c r="W1443" s="30"/>
      <c r="X1443" s="30"/>
      <c r="Y1443" s="30"/>
      <c r="Z1443" s="30"/>
      <c r="AA1443" s="30"/>
      <c r="AB1443" s="30"/>
      <c r="AC1443" s="30"/>
      <c r="AD1443" s="30"/>
    </row>
    <row r="1444" spans="18:30" x14ac:dyDescent="0.25">
      <c r="R1444" s="30"/>
      <c r="S1444" s="30"/>
      <c r="T1444" s="30"/>
      <c r="U1444" s="30"/>
      <c r="V1444" s="30"/>
      <c r="W1444" s="30"/>
      <c r="X1444" s="30"/>
      <c r="Y1444" s="30"/>
      <c r="Z1444" s="30"/>
      <c r="AA1444" s="30"/>
      <c r="AB1444" s="30"/>
      <c r="AC1444" s="30"/>
      <c r="AD1444" s="30"/>
    </row>
    <row r="1445" spans="18:30" x14ac:dyDescent="0.25">
      <c r="R1445" s="30"/>
      <c r="S1445" s="30"/>
      <c r="T1445" s="30"/>
      <c r="U1445" s="30"/>
      <c r="V1445" s="30"/>
      <c r="W1445" s="30"/>
      <c r="X1445" s="30"/>
      <c r="Y1445" s="30"/>
      <c r="Z1445" s="30"/>
      <c r="AA1445" s="30"/>
      <c r="AB1445" s="30"/>
      <c r="AC1445" s="30"/>
      <c r="AD1445" s="30"/>
    </row>
    <row r="1446" spans="18:30" x14ac:dyDescent="0.25">
      <c r="R1446" s="30"/>
      <c r="S1446" s="30"/>
      <c r="T1446" s="30"/>
      <c r="U1446" s="30"/>
      <c r="V1446" s="30"/>
      <c r="W1446" s="30"/>
      <c r="X1446" s="30"/>
      <c r="Y1446" s="30"/>
      <c r="Z1446" s="30"/>
      <c r="AA1446" s="30"/>
      <c r="AB1446" s="30"/>
      <c r="AC1446" s="30"/>
      <c r="AD1446" s="30"/>
    </row>
    <row r="1447" spans="18:30" x14ac:dyDescent="0.25">
      <c r="R1447" s="30"/>
      <c r="S1447" s="30"/>
      <c r="T1447" s="30"/>
      <c r="U1447" s="30"/>
      <c r="V1447" s="30"/>
      <c r="W1447" s="30"/>
      <c r="X1447" s="30"/>
      <c r="Y1447" s="30"/>
      <c r="Z1447" s="30"/>
      <c r="AA1447" s="30"/>
      <c r="AB1447" s="30"/>
      <c r="AC1447" s="30"/>
      <c r="AD1447" s="30"/>
    </row>
    <row r="1448" spans="18:30" x14ac:dyDescent="0.25">
      <c r="R1448" s="30"/>
      <c r="S1448" s="30"/>
      <c r="T1448" s="30"/>
      <c r="U1448" s="30"/>
      <c r="V1448" s="30"/>
      <c r="W1448" s="30"/>
      <c r="X1448" s="30"/>
      <c r="Y1448" s="30"/>
      <c r="Z1448" s="30"/>
      <c r="AA1448" s="30"/>
      <c r="AB1448" s="30"/>
      <c r="AC1448" s="30"/>
      <c r="AD1448" s="30"/>
    </row>
    <row r="1449" spans="18:30" x14ac:dyDescent="0.25">
      <c r="R1449" s="30"/>
      <c r="S1449" s="30"/>
      <c r="T1449" s="30"/>
      <c r="U1449" s="30"/>
      <c r="V1449" s="30"/>
      <c r="W1449" s="30"/>
      <c r="X1449" s="30"/>
      <c r="Y1449" s="30"/>
      <c r="Z1449" s="30"/>
      <c r="AA1449" s="30"/>
      <c r="AB1449" s="30"/>
      <c r="AC1449" s="30"/>
      <c r="AD1449" s="30"/>
    </row>
    <row r="1450" spans="18:30" x14ac:dyDescent="0.25">
      <c r="R1450" s="30"/>
      <c r="S1450" s="30"/>
      <c r="T1450" s="30"/>
      <c r="U1450" s="30"/>
      <c r="V1450" s="30"/>
      <c r="W1450" s="30"/>
      <c r="X1450" s="30"/>
      <c r="Y1450" s="30"/>
      <c r="Z1450" s="30"/>
      <c r="AA1450" s="30"/>
      <c r="AB1450" s="30"/>
      <c r="AC1450" s="30"/>
      <c r="AD1450" s="30"/>
    </row>
    <row r="1451" spans="18:30" x14ac:dyDescent="0.25">
      <c r="R1451" s="30"/>
      <c r="S1451" s="30"/>
      <c r="T1451" s="30"/>
      <c r="U1451" s="30"/>
      <c r="V1451" s="30"/>
      <c r="W1451" s="30"/>
      <c r="X1451" s="30"/>
      <c r="Y1451" s="30"/>
      <c r="Z1451" s="30"/>
      <c r="AA1451" s="30"/>
      <c r="AB1451" s="30"/>
      <c r="AC1451" s="30"/>
      <c r="AD1451" s="30"/>
    </row>
    <row r="1452" spans="18:30" x14ac:dyDescent="0.25">
      <c r="R1452" s="30"/>
      <c r="S1452" s="30"/>
      <c r="T1452" s="30"/>
      <c r="U1452" s="30"/>
      <c r="V1452" s="30"/>
      <c r="W1452" s="30"/>
      <c r="X1452" s="30"/>
      <c r="Y1452" s="30"/>
      <c r="Z1452" s="30"/>
      <c r="AA1452" s="30"/>
      <c r="AB1452" s="30"/>
      <c r="AC1452" s="30"/>
      <c r="AD1452" s="30"/>
    </row>
    <row r="1453" spans="18:30" x14ac:dyDescent="0.25">
      <c r="R1453" s="30"/>
      <c r="S1453" s="30"/>
      <c r="T1453" s="30"/>
      <c r="U1453" s="30"/>
      <c r="V1453" s="30"/>
      <c r="W1453" s="30"/>
      <c r="X1453" s="30"/>
      <c r="Y1453" s="30"/>
      <c r="Z1453" s="30"/>
      <c r="AA1453" s="30"/>
      <c r="AB1453" s="30"/>
      <c r="AC1453" s="30"/>
      <c r="AD1453" s="30"/>
    </row>
    <row r="1454" spans="18:30" x14ac:dyDescent="0.25">
      <c r="R1454" s="30"/>
      <c r="S1454" s="30"/>
      <c r="T1454" s="30"/>
      <c r="U1454" s="30"/>
      <c r="V1454" s="30"/>
      <c r="W1454" s="30"/>
      <c r="X1454" s="30"/>
      <c r="Y1454" s="30"/>
      <c r="Z1454" s="30"/>
      <c r="AA1454" s="30"/>
      <c r="AB1454" s="30"/>
      <c r="AC1454" s="30"/>
      <c r="AD1454" s="30"/>
    </row>
    <row r="1455" spans="18:30" x14ac:dyDescent="0.25">
      <c r="R1455" s="30"/>
      <c r="S1455" s="30"/>
      <c r="T1455" s="30"/>
      <c r="U1455" s="30"/>
      <c r="V1455" s="30"/>
      <c r="W1455" s="30"/>
      <c r="X1455" s="30"/>
      <c r="Y1455" s="30"/>
      <c r="Z1455" s="30"/>
      <c r="AA1455" s="30"/>
      <c r="AB1455" s="30"/>
      <c r="AC1455" s="30"/>
      <c r="AD1455" s="30"/>
    </row>
    <row r="1456" spans="18:30" x14ac:dyDescent="0.25">
      <c r="R1456" s="30"/>
      <c r="S1456" s="30"/>
      <c r="T1456" s="30"/>
      <c r="U1456" s="30"/>
      <c r="V1456" s="30"/>
      <c r="W1456" s="30"/>
      <c r="X1456" s="30"/>
      <c r="Y1456" s="30"/>
      <c r="Z1456" s="30"/>
      <c r="AA1456" s="30"/>
      <c r="AB1456" s="30"/>
      <c r="AC1456" s="30"/>
      <c r="AD1456" s="30"/>
    </row>
    <row r="1457" spans="18:30" x14ac:dyDescent="0.25">
      <c r="R1457" s="30"/>
      <c r="S1457" s="30"/>
      <c r="T1457" s="30"/>
      <c r="U1457" s="30"/>
      <c r="V1457" s="30"/>
      <c r="W1457" s="30"/>
      <c r="X1457" s="30"/>
      <c r="Y1457" s="30"/>
      <c r="Z1457" s="30"/>
      <c r="AA1457" s="30"/>
      <c r="AB1457" s="30"/>
      <c r="AC1457" s="30"/>
      <c r="AD1457" s="30"/>
    </row>
    <row r="1458" spans="18:30" x14ac:dyDescent="0.25">
      <c r="R1458" s="30"/>
      <c r="S1458" s="30"/>
      <c r="T1458" s="30"/>
      <c r="U1458" s="30"/>
      <c r="V1458" s="30"/>
      <c r="W1458" s="30"/>
      <c r="X1458" s="30"/>
      <c r="Y1458" s="30"/>
      <c r="Z1458" s="30"/>
      <c r="AA1458" s="30"/>
      <c r="AB1458" s="30"/>
      <c r="AC1458" s="30"/>
      <c r="AD1458" s="30"/>
    </row>
    <row r="1459" spans="18:30" x14ac:dyDescent="0.25">
      <c r="R1459" s="30"/>
      <c r="S1459" s="30"/>
      <c r="T1459" s="30"/>
      <c r="U1459" s="30"/>
      <c r="V1459" s="30"/>
      <c r="W1459" s="30"/>
      <c r="X1459" s="30"/>
      <c r="Y1459" s="30"/>
      <c r="Z1459" s="30"/>
      <c r="AA1459" s="30"/>
      <c r="AB1459" s="30"/>
      <c r="AC1459" s="30"/>
      <c r="AD1459" s="30"/>
    </row>
    <row r="1460" spans="18:30" x14ac:dyDescent="0.25">
      <c r="R1460" s="30"/>
      <c r="S1460" s="30"/>
      <c r="T1460" s="30"/>
      <c r="U1460" s="30"/>
      <c r="V1460" s="30"/>
      <c r="W1460" s="30"/>
      <c r="X1460" s="30"/>
      <c r="Y1460" s="30"/>
      <c r="Z1460" s="30"/>
      <c r="AA1460" s="30"/>
      <c r="AB1460" s="30"/>
      <c r="AC1460" s="30"/>
      <c r="AD1460" s="30"/>
    </row>
    <row r="1461" spans="18:30" x14ac:dyDescent="0.25">
      <c r="R1461" s="30"/>
      <c r="S1461" s="30"/>
      <c r="T1461" s="30"/>
      <c r="U1461" s="30"/>
      <c r="V1461" s="30"/>
      <c r="W1461" s="30"/>
      <c r="X1461" s="30"/>
      <c r="Y1461" s="30"/>
      <c r="Z1461" s="30"/>
      <c r="AA1461" s="30"/>
      <c r="AB1461" s="30"/>
      <c r="AC1461" s="30"/>
      <c r="AD1461" s="30"/>
    </row>
    <row r="1462" spans="18:30" x14ac:dyDescent="0.25">
      <c r="R1462" s="30"/>
      <c r="S1462" s="30"/>
      <c r="T1462" s="30"/>
      <c r="U1462" s="30"/>
      <c r="V1462" s="30"/>
      <c r="W1462" s="30"/>
      <c r="X1462" s="30"/>
      <c r="Y1462" s="30"/>
      <c r="Z1462" s="30"/>
      <c r="AA1462" s="30"/>
      <c r="AB1462" s="30"/>
      <c r="AC1462" s="30"/>
      <c r="AD1462" s="30"/>
    </row>
    <row r="1463" spans="18:30" x14ac:dyDescent="0.25">
      <c r="R1463" s="30"/>
      <c r="S1463" s="30"/>
      <c r="T1463" s="30"/>
      <c r="U1463" s="30"/>
      <c r="V1463" s="30"/>
      <c r="W1463" s="30"/>
      <c r="X1463" s="30"/>
      <c r="Y1463" s="30"/>
      <c r="Z1463" s="30"/>
      <c r="AA1463" s="30"/>
      <c r="AB1463" s="30"/>
      <c r="AC1463" s="30"/>
      <c r="AD1463" s="30"/>
    </row>
    <row r="1464" spans="18:30" x14ac:dyDescent="0.25">
      <c r="R1464" s="30"/>
      <c r="S1464" s="30"/>
      <c r="T1464" s="30"/>
      <c r="U1464" s="30"/>
      <c r="V1464" s="30"/>
      <c r="W1464" s="30"/>
      <c r="X1464" s="30"/>
      <c r="Y1464" s="30"/>
      <c r="Z1464" s="30"/>
      <c r="AA1464" s="30"/>
      <c r="AB1464" s="30"/>
      <c r="AC1464" s="30"/>
      <c r="AD1464" s="30"/>
    </row>
    <row r="1465" spans="18:30" x14ac:dyDescent="0.25">
      <c r="R1465" s="30"/>
      <c r="S1465" s="30"/>
      <c r="T1465" s="30"/>
      <c r="U1465" s="30"/>
      <c r="V1465" s="30"/>
      <c r="W1465" s="30"/>
      <c r="X1465" s="30"/>
      <c r="Y1465" s="30"/>
      <c r="Z1465" s="30"/>
      <c r="AA1465" s="30"/>
      <c r="AB1465" s="30"/>
      <c r="AC1465" s="30"/>
      <c r="AD1465" s="30"/>
    </row>
    <row r="1466" spans="18:30" x14ac:dyDescent="0.25">
      <c r="R1466" s="30"/>
      <c r="S1466" s="30"/>
      <c r="T1466" s="30"/>
      <c r="U1466" s="30"/>
      <c r="V1466" s="30"/>
      <c r="W1466" s="30"/>
      <c r="X1466" s="30"/>
      <c r="Y1466" s="30"/>
      <c r="Z1466" s="30"/>
      <c r="AA1466" s="30"/>
      <c r="AB1466" s="30"/>
      <c r="AC1466" s="30"/>
      <c r="AD1466" s="30"/>
    </row>
    <row r="1467" spans="18:30" x14ac:dyDescent="0.25">
      <c r="R1467" s="30"/>
      <c r="S1467" s="30"/>
      <c r="T1467" s="30"/>
      <c r="U1467" s="30"/>
      <c r="V1467" s="30"/>
      <c r="W1467" s="30"/>
      <c r="X1467" s="30"/>
      <c r="Y1467" s="30"/>
      <c r="Z1467" s="30"/>
      <c r="AA1467" s="30"/>
      <c r="AB1467" s="30"/>
      <c r="AC1467" s="30"/>
      <c r="AD1467" s="30"/>
    </row>
    <row r="1468" spans="18:30" x14ac:dyDescent="0.25">
      <c r="R1468" s="30"/>
      <c r="S1468" s="30"/>
      <c r="T1468" s="30"/>
      <c r="U1468" s="30"/>
      <c r="V1468" s="30"/>
      <c r="W1468" s="30"/>
      <c r="X1468" s="30"/>
      <c r="Y1468" s="30"/>
      <c r="Z1468" s="30"/>
      <c r="AA1468" s="30"/>
      <c r="AB1468" s="30"/>
      <c r="AC1468" s="30"/>
      <c r="AD1468" s="30"/>
    </row>
    <row r="1469" spans="18:30" x14ac:dyDescent="0.25">
      <c r="R1469" s="30"/>
      <c r="S1469" s="30"/>
      <c r="T1469" s="30"/>
      <c r="U1469" s="30"/>
      <c r="V1469" s="30"/>
      <c r="W1469" s="30"/>
      <c r="X1469" s="30"/>
      <c r="Y1469" s="30"/>
      <c r="Z1469" s="30"/>
      <c r="AA1469" s="30"/>
      <c r="AB1469" s="30"/>
      <c r="AC1469" s="30"/>
      <c r="AD1469" s="30"/>
    </row>
    <row r="1470" spans="18:30" x14ac:dyDescent="0.25">
      <c r="R1470" s="30"/>
      <c r="S1470" s="30"/>
      <c r="T1470" s="30"/>
      <c r="U1470" s="30"/>
      <c r="V1470" s="30"/>
      <c r="W1470" s="30"/>
      <c r="X1470" s="30"/>
      <c r="Y1470" s="30"/>
      <c r="Z1470" s="30"/>
      <c r="AA1470" s="30"/>
      <c r="AB1470" s="30"/>
      <c r="AC1470" s="30"/>
      <c r="AD1470" s="30"/>
    </row>
    <row r="1471" spans="18:30" x14ac:dyDescent="0.25">
      <c r="R1471" s="30"/>
      <c r="S1471" s="30"/>
      <c r="T1471" s="30"/>
      <c r="U1471" s="30"/>
      <c r="V1471" s="30"/>
      <c r="W1471" s="30"/>
      <c r="X1471" s="30"/>
      <c r="Y1471" s="30"/>
      <c r="Z1471" s="30"/>
      <c r="AA1471" s="30"/>
      <c r="AB1471" s="30"/>
      <c r="AC1471" s="30"/>
      <c r="AD1471" s="30"/>
    </row>
    <row r="1472" spans="18:30" x14ac:dyDescent="0.25">
      <c r="R1472" s="30"/>
      <c r="S1472" s="30"/>
      <c r="T1472" s="30"/>
      <c r="U1472" s="30"/>
      <c r="V1472" s="30"/>
      <c r="W1472" s="30"/>
      <c r="X1472" s="30"/>
      <c r="Y1472" s="30"/>
      <c r="Z1472" s="30"/>
      <c r="AA1472" s="30"/>
      <c r="AB1472" s="30"/>
      <c r="AC1472" s="30"/>
      <c r="AD1472" s="30"/>
    </row>
    <row r="1473" spans="18:30" x14ac:dyDescent="0.25">
      <c r="R1473" s="30"/>
      <c r="S1473" s="30"/>
      <c r="T1473" s="30"/>
      <c r="U1473" s="30"/>
      <c r="V1473" s="30"/>
      <c r="W1473" s="30"/>
      <c r="X1473" s="30"/>
      <c r="Y1473" s="30"/>
      <c r="Z1473" s="30"/>
      <c r="AA1473" s="30"/>
      <c r="AB1473" s="30"/>
      <c r="AC1473" s="30"/>
      <c r="AD1473" s="30"/>
    </row>
    <row r="1474" spans="18:30" x14ac:dyDescent="0.25">
      <c r="R1474" s="30"/>
      <c r="S1474" s="30"/>
      <c r="T1474" s="30"/>
      <c r="U1474" s="30"/>
      <c r="V1474" s="30"/>
      <c r="W1474" s="30"/>
      <c r="X1474" s="30"/>
      <c r="Y1474" s="30"/>
      <c r="Z1474" s="30"/>
      <c r="AA1474" s="30"/>
      <c r="AB1474" s="30"/>
      <c r="AC1474" s="30"/>
      <c r="AD1474" s="30"/>
    </row>
    <row r="1475" spans="18:30" x14ac:dyDescent="0.25">
      <c r="R1475" s="30"/>
      <c r="S1475" s="30"/>
      <c r="T1475" s="30"/>
      <c r="U1475" s="30"/>
      <c r="V1475" s="30"/>
      <c r="W1475" s="30"/>
      <c r="X1475" s="30"/>
      <c r="Y1475" s="30"/>
      <c r="Z1475" s="30"/>
      <c r="AA1475" s="30"/>
      <c r="AB1475" s="30"/>
      <c r="AC1475" s="30"/>
      <c r="AD1475" s="30"/>
    </row>
    <row r="1476" spans="18:30" x14ac:dyDescent="0.25">
      <c r="R1476" s="30"/>
      <c r="S1476" s="30"/>
      <c r="T1476" s="30"/>
      <c r="U1476" s="30"/>
      <c r="V1476" s="30"/>
      <c r="W1476" s="30"/>
      <c r="X1476" s="30"/>
      <c r="Y1476" s="30"/>
      <c r="Z1476" s="30"/>
      <c r="AA1476" s="30"/>
      <c r="AB1476" s="30"/>
      <c r="AC1476" s="30"/>
      <c r="AD1476" s="30"/>
    </row>
    <row r="1477" spans="18:30" x14ac:dyDescent="0.25">
      <c r="R1477" s="30"/>
      <c r="S1477" s="30"/>
      <c r="T1477" s="30"/>
      <c r="U1477" s="30"/>
      <c r="V1477" s="30"/>
      <c r="W1477" s="30"/>
      <c r="X1477" s="30"/>
      <c r="Y1477" s="30"/>
      <c r="Z1477" s="30"/>
      <c r="AA1477" s="30"/>
      <c r="AB1477" s="30"/>
      <c r="AC1477" s="30"/>
      <c r="AD1477" s="30"/>
    </row>
    <row r="1478" spans="18:30" x14ac:dyDescent="0.25">
      <c r="R1478" s="30"/>
      <c r="S1478" s="30"/>
      <c r="T1478" s="30"/>
      <c r="U1478" s="30"/>
      <c r="V1478" s="30"/>
      <c r="W1478" s="30"/>
      <c r="X1478" s="30"/>
      <c r="Y1478" s="30"/>
      <c r="Z1478" s="30"/>
      <c r="AA1478" s="30"/>
      <c r="AB1478" s="30"/>
      <c r="AC1478" s="30"/>
      <c r="AD1478" s="30"/>
    </row>
    <row r="1479" spans="18:30" x14ac:dyDescent="0.25">
      <c r="R1479" s="30"/>
      <c r="S1479" s="30"/>
      <c r="T1479" s="30"/>
      <c r="U1479" s="30"/>
      <c r="V1479" s="30"/>
      <c r="W1479" s="30"/>
      <c r="X1479" s="30"/>
      <c r="Y1479" s="30"/>
      <c r="Z1479" s="30"/>
      <c r="AA1479" s="30"/>
      <c r="AB1479" s="30"/>
      <c r="AC1479" s="30"/>
      <c r="AD1479" s="30"/>
    </row>
    <row r="1480" spans="18:30" x14ac:dyDescent="0.25">
      <c r="R1480" s="30"/>
      <c r="S1480" s="30"/>
      <c r="T1480" s="30"/>
      <c r="U1480" s="30"/>
      <c r="V1480" s="30"/>
      <c r="W1480" s="30"/>
      <c r="X1480" s="30"/>
      <c r="Y1480" s="30"/>
      <c r="Z1480" s="30"/>
      <c r="AA1480" s="30"/>
      <c r="AB1480" s="30"/>
      <c r="AC1480" s="30"/>
      <c r="AD1480" s="30"/>
    </row>
    <row r="1481" spans="18:30" x14ac:dyDescent="0.25">
      <c r="R1481" s="30"/>
      <c r="S1481" s="30"/>
      <c r="T1481" s="30"/>
      <c r="U1481" s="30"/>
      <c r="V1481" s="30"/>
      <c r="W1481" s="30"/>
      <c r="X1481" s="30"/>
      <c r="Y1481" s="30"/>
      <c r="Z1481" s="30"/>
      <c r="AA1481" s="30"/>
      <c r="AB1481" s="30"/>
      <c r="AC1481" s="30"/>
      <c r="AD1481" s="30"/>
    </row>
    <row r="1482" spans="18:30" x14ac:dyDescent="0.25">
      <c r="R1482" s="30"/>
      <c r="S1482" s="30"/>
      <c r="T1482" s="30"/>
      <c r="U1482" s="30"/>
      <c r="V1482" s="30"/>
      <c r="W1482" s="30"/>
      <c r="X1482" s="30"/>
      <c r="Y1482" s="30"/>
      <c r="Z1482" s="30"/>
      <c r="AA1482" s="30"/>
      <c r="AB1482" s="30"/>
      <c r="AC1482" s="30"/>
      <c r="AD1482" s="30"/>
    </row>
    <row r="1483" spans="18:30" x14ac:dyDescent="0.25">
      <c r="R1483" s="30"/>
      <c r="S1483" s="30"/>
      <c r="T1483" s="30"/>
      <c r="U1483" s="30"/>
      <c r="V1483" s="30"/>
      <c r="W1483" s="30"/>
      <c r="X1483" s="30"/>
      <c r="Y1483" s="30"/>
      <c r="Z1483" s="30"/>
      <c r="AA1483" s="30"/>
      <c r="AB1483" s="30"/>
      <c r="AC1483" s="30"/>
      <c r="AD1483" s="30"/>
    </row>
    <row r="1484" spans="18:30" x14ac:dyDescent="0.25">
      <c r="R1484" s="30"/>
      <c r="S1484" s="30"/>
      <c r="T1484" s="30"/>
      <c r="U1484" s="30"/>
      <c r="V1484" s="30"/>
      <c r="W1484" s="30"/>
      <c r="X1484" s="30"/>
      <c r="Y1484" s="30"/>
      <c r="Z1484" s="30"/>
      <c r="AA1484" s="30"/>
      <c r="AB1484" s="30"/>
      <c r="AC1484" s="30"/>
      <c r="AD1484" s="30"/>
    </row>
    <row r="1485" spans="18:30" x14ac:dyDescent="0.25">
      <c r="R1485" s="30"/>
      <c r="S1485" s="30"/>
      <c r="T1485" s="30"/>
      <c r="U1485" s="30"/>
      <c r="V1485" s="30"/>
      <c r="W1485" s="30"/>
      <c r="X1485" s="30"/>
      <c r="Y1485" s="30"/>
      <c r="Z1485" s="30"/>
      <c r="AA1485" s="30"/>
      <c r="AB1485" s="30"/>
      <c r="AC1485" s="30"/>
      <c r="AD1485" s="30"/>
    </row>
    <row r="1486" spans="18:30" x14ac:dyDescent="0.25">
      <c r="R1486" s="30"/>
      <c r="S1486" s="30"/>
      <c r="T1486" s="30"/>
      <c r="U1486" s="30"/>
      <c r="V1486" s="30"/>
      <c r="W1486" s="30"/>
      <c r="X1486" s="30"/>
      <c r="Y1486" s="30"/>
      <c r="Z1486" s="30"/>
      <c r="AA1486" s="30"/>
      <c r="AB1486" s="30"/>
      <c r="AC1486" s="30"/>
      <c r="AD1486" s="30"/>
    </row>
    <row r="1487" spans="18:30" x14ac:dyDescent="0.25">
      <c r="R1487" s="30"/>
      <c r="S1487" s="30"/>
      <c r="T1487" s="30"/>
      <c r="U1487" s="30"/>
      <c r="V1487" s="30"/>
      <c r="W1487" s="30"/>
      <c r="X1487" s="30"/>
      <c r="Y1487" s="30"/>
      <c r="Z1487" s="30"/>
      <c r="AA1487" s="30"/>
      <c r="AB1487" s="30"/>
      <c r="AC1487" s="30"/>
      <c r="AD1487" s="30"/>
    </row>
    <row r="1488" spans="18:30" x14ac:dyDescent="0.25">
      <c r="R1488" s="30"/>
      <c r="S1488" s="30"/>
      <c r="T1488" s="30"/>
      <c r="U1488" s="30"/>
      <c r="V1488" s="30"/>
      <c r="W1488" s="30"/>
      <c r="X1488" s="30"/>
      <c r="Y1488" s="30"/>
      <c r="Z1488" s="30"/>
      <c r="AA1488" s="30"/>
      <c r="AB1488" s="30"/>
      <c r="AC1488" s="30"/>
      <c r="AD1488" s="30"/>
    </row>
    <row r="1489" spans="18:30" x14ac:dyDescent="0.25">
      <c r="R1489" s="30"/>
      <c r="S1489" s="30"/>
      <c r="T1489" s="30"/>
      <c r="U1489" s="30"/>
      <c r="V1489" s="30"/>
      <c r="W1489" s="30"/>
      <c r="X1489" s="30"/>
      <c r="Y1489" s="30"/>
      <c r="Z1489" s="30"/>
      <c r="AA1489" s="30"/>
      <c r="AB1489" s="30"/>
      <c r="AC1489" s="30"/>
      <c r="AD1489" s="30"/>
    </row>
    <row r="1490" spans="18:30" x14ac:dyDescent="0.25">
      <c r="R1490" s="30"/>
      <c r="S1490" s="30"/>
      <c r="T1490" s="30"/>
      <c r="U1490" s="30"/>
      <c r="V1490" s="30"/>
      <c r="W1490" s="30"/>
      <c r="X1490" s="30"/>
      <c r="Y1490" s="30"/>
      <c r="Z1490" s="30"/>
      <c r="AA1490" s="30"/>
      <c r="AB1490" s="30"/>
      <c r="AC1490" s="30"/>
      <c r="AD1490" s="30"/>
    </row>
    <row r="1491" spans="18:30" x14ac:dyDescent="0.25">
      <c r="R1491" s="30"/>
      <c r="S1491" s="30"/>
      <c r="T1491" s="30"/>
      <c r="U1491" s="30"/>
      <c r="V1491" s="30"/>
      <c r="W1491" s="30"/>
      <c r="X1491" s="30"/>
      <c r="Y1491" s="30"/>
      <c r="Z1491" s="30"/>
      <c r="AA1491" s="30"/>
      <c r="AB1491" s="30"/>
      <c r="AC1491" s="30"/>
      <c r="AD1491" s="30"/>
    </row>
    <row r="1492" spans="18:30" x14ac:dyDescent="0.25">
      <c r="R1492" s="30"/>
      <c r="S1492" s="30"/>
      <c r="T1492" s="30"/>
      <c r="U1492" s="30"/>
      <c r="V1492" s="30"/>
      <c r="W1492" s="30"/>
      <c r="X1492" s="30"/>
      <c r="Y1492" s="30"/>
      <c r="Z1492" s="30"/>
      <c r="AA1492" s="30"/>
      <c r="AB1492" s="30"/>
      <c r="AC1492" s="30"/>
      <c r="AD1492" s="30"/>
    </row>
    <row r="1493" spans="18:30" x14ac:dyDescent="0.25">
      <c r="R1493" s="30"/>
      <c r="S1493" s="30"/>
      <c r="T1493" s="30"/>
      <c r="U1493" s="30"/>
      <c r="V1493" s="30"/>
      <c r="W1493" s="30"/>
      <c r="X1493" s="30"/>
      <c r="Y1493" s="30"/>
      <c r="Z1493" s="30"/>
      <c r="AA1493" s="30"/>
      <c r="AB1493" s="30"/>
      <c r="AC1493" s="30"/>
      <c r="AD1493" s="30"/>
    </row>
    <row r="1494" spans="18:30" x14ac:dyDescent="0.25">
      <c r="R1494" s="30"/>
      <c r="S1494" s="30"/>
      <c r="T1494" s="30"/>
      <c r="U1494" s="30"/>
      <c r="V1494" s="30"/>
      <c r="W1494" s="30"/>
      <c r="X1494" s="30"/>
      <c r="Y1494" s="30"/>
      <c r="Z1494" s="30"/>
      <c r="AA1494" s="30"/>
      <c r="AB1494" s="30"/>
      <c r="AC1494" s="30"/>
      <c r="AD1494" s="30"/>
    </row>
    <row r="1495" spans="18:30" x14ac:dyDescent="0.25">
      <c r="R1495" s="30"/>
      <c r="S1495" s="30"/>
      <c r="T1495" s="30"/>
      <c r="U1495" s="30"/>
      <c r="V1495" s="30"/>
      <c r="W1495" s="30"/>
      <c r="X1495" s="30"/>
      <c r="Y1495" s="30"/>
      <c r="Z1495" s="30"/>
      <c r="AA1495" s="30"/>
      <c r="AB1495" s="30"/>
      <c r="AC1495" s="30"/>
      <c r="AD1495" s="30"/>
    </row>
    <row r="1496" spans="18:30" x14ac:dyDescent="0.25">
      <c r="R1496" s="30"/>
      <c r="S1496" s="30"/>
      <c r="T1496" s="30"/>
      <c r="U1496" s="30"/>
      <c r="V1496" s="30"/>
      <c r="W1496" s="30"/>
      <c r="X1496" s="30"/>
      <c r="Y1496" s="30"/>
      <c r="Z1496" s="30"/>
      <c r="AA1496" s="30"/>
      <c r="AB1496" s="30"/>
      <c r="AC1496" s="30"/>
      <c r="AD1496" s="30"/>
    </row>
    <row r="1497" spans="18:30" x14ac:dyDescent="0.25">
      <c r="R1497" s="30"/>
      <c r="S1497" s="30"/>
      <c r="T1497" s="30"/>
      <c r="U1497" s="30"/>
      <c r="V1497" s="30"/>
      <c r="W1497" s="30"/>
      <c r="X1497" s="30"/>
      <c r="Y1497" s="30"/>
      <c r="Z1497" s="30"/>
      <c r="AA1497" s="30"/>
      <c r="AB1497" s="30"/>
      <c r="AC1497" s="30"/>
      <c r="AD1497" s="30"/>
    </row>
    <row r="1498" spans="18:30" x14ac:dyDescent="0.25">
      <c r="R1498" s="30"/>
      <c r="S1498" s="30"/>
      <c r="T1498" s="30"/>
      <c r="U1498" s="30"/>
      <c r="V1498" s="30"/>
      <c r="W1498" s="30"/>
      <c r="X1498" s="30"/>
      <c r="Y1498" s="30"/>
      <c r="Z1498" s="30"/>
      <c r="AA1498" s="30"/>
      <c r="AB1498" s="30"/>
      <c r="AC1498" s="30"/>
      <c r="AD1498" s="30"/>
    </row>
    <row r="1499" spans="18:30" x14ac:dyDescent="0.25">
      <c r="R1499" s="30"/>
      <c r="S1499" s="30"/>
      <c r="T1499" s="30"/>
      <c r="U1499" s="30"/>
      <c r="V1499" s="30"/>
      <c r="W1499" s="30"/>
      <c r="X1499" s="30"/>
      <c r="Y1499" s="30"/>
      <c r="Z1499" s="30"/>
      <c r="AA1499" s="30"/>
      <c r="AB1499" s="30"/>
      <c r="AC1499" s="30"/>
      <c r="AD1499" s="30"/>
    </row>
    <row r="1500" spans="18:30" x14ac:dyDescent="0.25">
      <c r="R1500" s="30"/>
      <c r="S1500" s="30"/>
      <c r="T1500" s="30"/>
      <c r="U1500" s="30"/>
      <c r="V1500" s="30"/>
      <c r="W1500" s="30"/>
      <c r="X1500" s="30"/>
      <c r="Y1500" s="30"/>
      <c r="Z1500" s="30"/>
      <c r="AA1500" s="30"/>
      <c r="AB1500" s="30"/>
      <c r="AC1500" s="30"/>
      <c r="AD1500" s="30"/>
    </row>
    <row r="1501" spans="18:30" x14ac:dyDescent="0.25">
      <c r="R1501" s="30"/>
      <c r="S1501" s="30"/>
      <c r="T1501" s="30"/>
      <c r="U1501" s="30"/>
      <c r="V1501" s="30"/>
      <c r="W1501" s="30"/>
      <c r="X1501" s="30"/>
      <c r="Y1501" s="30"/>
      <c r="Z1501" s="30"/>
      <c r="AA1501" s="30"/>
      <c r="AB1501" s="30"/>
      <c r="AC1501" s="30"/>
      <c r="AD1501" s="30"/>
    </row>
    <row r="1502" spans="18:30" x14ac:dyDescent="0.25">
      <c r="R1502" s="30"/>
      <c r="S1502" s="30"/>
      <c r="T1502" s="30"/>
      <c r="U1502" s="30"/>
      <c r="V1502" s="30"/>
      <c r="W1502" s="30"/>
      <c r="X1502" s="30"/>
      <c r="Y1502" s="30"/>
      <c r="Z1502" s="30"/>
      <c r="AA1502" s="30"/>
      <c r="AB1502" s="30"/>
      <c r="AC1502" s="30"/>
      <c r="AD1502" s="30"/>
    </row>
    <row r="1503" spans="18:30" x14ac:dyDescent="0.25">
      <c r="R1503" s="30"/>
      <c r="S1503" s="30"/>
      <c r="T1503" s="30"/>
      <c r="U1503" s="30"/>
      <c r="V1503" s="30"/>
      <c r="W1503" s="30"/>
      <c r="X1503" s="30"/>
      <c r="Y1503" s="30"/>
      <c r="Z1503" s="30"/>
      <c r="AA1503" s="30"/>
      <c r="AB1503" s="30"/>
      <c r="AC1503" s="30"/>
      <c r="AD1503" s="30"/>
    </row>
    <row r="1504" spans="18:30" x14ac:dyDescent="0.25">
      <c r="R1504" s="30"/>
      <c r="S1504" s="30"/>
      <c r="T1504" s="30"/>
      <c r="U1504" s="30"/>
      <c r="V1504" s="30"/>
      <c r="W1504" s="30"/>
      <c r="X1504" s="30"/>
      <c r="Y1504" s="30"/>
      <c r="Z1504" s="30"/>
      <c r="AA1504" s="30"/>
      <c r="AB1504" s="30"/>
      <c r="AC1504" s="30"/>
      <c r="AD1504" s="30"/>
    </row>
    <row r="1505" spans="18:30" x14ac:dyDescent="0.25">
      <c r="R1505" s="30"/>
      <c r="S1505" s="30"/>
      <c r="T1505" s="30"/>
      <c r="U1505" s="30"/>
      <c r="V1505" s="30"/>
      <c r="W1505" s="30"/>
      <c r="X1505" s="30"/>
      <c r="Y1505" s="30"/>
      <c r="Z1505" s="30"/>
      <c r="AA1505" s="30"/>
      <c r="AB1505" s="30"/>
      <c r="AC1505" s="30"/>
      <c r="AD1505" s="30"/>
    </row>
    <row r="1506" spans="18:30" x14ac:dyDescent="0.25">
      <c r="R1506" s="30"/>
      <c r="S1506" s="30"/>
      <c r="T1506" s="30"/>
      <c r="U1506" s="30"/>
      <c r="V1506" s="30"/>
      <c r="W1506" s="30"/>
      <c r="X1506" s="30"/>
      <c r="Y1506" s="30"/>
      <c r="Z1506" s="30"/>
      <c r="AA1506" s="30"/>
      <c r="AB1506" s="30"/>
      <c r="AC1506" s="30"/>
      <c r="AD1506" s="30"/>
    </row>
    <row r="1507" spans="18:30" x14ac:dyDescent="0.25">
      <c r="R1507" s="30"/>
      <c r="S1507" s="30"/>
      <c r="T1507" s="30"/>
      <c r="U1507" s="30"/>
      <c r="V1507" s="30"/>
      <c r="W1507" s="30"/>
      <c r="X1507" s="30"/>
      <c r="Y1507" s="30"/>
      <c r="Z1507" s="30"/>
      <c r="AA1507" s="30"/>
      <c r="AB1507" s="30"/>
      <c r="AC1507" s="30"/>
      <c r="AD1507" s="30"/>
    </row>
    <row r="1508" spans="18:30" x14ac:dyDescent="0.25">
      <c r="R1508" s="30"/>
      <c r="S1508" s="30"/>
      <c r="T1508" s="30"/>
      <c r="U1508" s="30"/>
      <c r="V1508" s="30"/>
      <c r="W1508" s="30"/>
      <c r="X1508" s="30"/>
      <c r="Y1508" s="30"/>
      <c r="Z1508" s="30"/>
      <c r="AA1508" s="30"/>
      <c r="AB1508" s="30"/>
      <c r="AC1508" s="30"/>
      <c r="AD1508" s="30"/>
    </row>
    <row r="1509" spans="18:30" x14ac:dyDescent="0.25">
      <c r="R1509" s="30"/>
      <c r="S1509" s="30"/>
      <c r="T1509" s="30"/>
      <c r="U1509" s="30"/>
      <c r="V1509" s="30"/>
      <c r="W1509" s="30"/>
      <c r="X1509" s="30"/>
      <c r="Y1509" s="30"/>
      <c r="Z1509" s="30"/>
      <c r="AA1509" s="30"/>
      <c r="AB1509" s="30"/>
      <c r="AC1509" s="30"/>
      <c r="AD1509" s="30"/>
    </row>
    <row r="1510" spans="18:30" x14ac:dyDescent="0.25">
      <c r="R1510" s="30"/>
      <c r="S1510" s="30"/>
      <c r="T1510" s="30"/>
      <c r="U1510" s="30"/>
      <c r="V1510" s="30"/>
      <c r="W1510" s="30"/>
      <c r="X1510" s="30"/>
      <c r="Y1510" s="30"/>
      <c r="Z1510" s="30"/>
      <c r="AA1510" s="30"/>
      <c r="AB1510" s="30"/>
      <c r="AC1510" s="30"/>
      <c r="AD1510" s="30"/>
    </row>
    <row r="1511" spans="18:30" x14ac:dyDescent="0.25">
      <c r="R1511" s="30"/>
      <c r="S1511" s="30"/>
      <c r="T1511" s="30"/>
      <c r="U1511" s="30"/>
      <c r="V1511" s="30"/>
      <c r="W1511" s="30"/>
      <c r="X1511" s="30"/>
      <c r="Y1511" s="30"/>
      <c r="Z1511" s="30"/>
      <c r="AA1511" s="30"/>
      <c r="AB1511" s="30"/>
      <c r="AC1511" s="30"/>
      <c r="AD1511" s="30"/>
    </row>
    <row r="1512" spans="18:30" x14ac:dyDescent="0.25">
      <c r="R1512" s="30"/>
      <c r="S1512" s="30"/>
      <c r="T1512" s="30"/>
      <c r="U1512" s="30"/>
      <c r="V1512" s="30"/>
      <c r="W1512" s="30"/>
      <c r="X1512" s="30"/>
      <c r="Y1512" s="30"/>
      <c r="Z1512" s="30"/>
      <c r="AA1512" s="30"/>
      <c r="AB1512" s="30"/>
      <c r="AC1512" s="30"/>
      <c r="AD1512" s="30"/>
    </row>
    <row r="1513" spans="18:30" x14ac:dyDescent="0.25">
      <c r="R1513" s="30"/>
      <c r="S1513" s="30"/>
      <c r="T1513" s="30"/>
      <c r="U1513" s="30"/>
      <c r="V1513" s="30"/>
      <c r="W1513" s="30"/>
      <c r="X1513" s="30"/>
      <c r="Y1513" s="30"/>
      <c r="Z1513" s="30"/>
      <c r="AA1513" s="30"/>
      <c r="AB1513" s="30"/>
      <c r="AC1513" s="30"/>
      <c r="AD1513" s="30"/>
    </row>
    <row r="1514" spans="18:30" x14ac:dyDescent="0.25">
      <c r="R1514" s="30"/>
      <c r="S1514" s="30"/>
      <c r="T1514" s="30"/>
      <c r="U1514" s="30"/>
      <c r="V1514" s="30"/>
      <c r="W1514" s="30"/>
      <c r="X1514" s="30"/>
      <c r="Y1514" s="30"/>
      <c r="Z1514" s="30"/>
      <c r="AA1514" s="30"/>
      <c r="AB1514" s="30"/>
      <c r="AC1514" s="30"/>
      <c r="AD1514" s="30"/>
    </row>
    <row r="1515" spans="18:30" x14ac:dyDescent="0.25">
      <c r="R1515" s="30"/>
      <c r="S1515" s="30"/>
      <c r="T1515" s="30"/>
      <c r="U1515" s="30"/>
      <c r="V1515" s="30"/>
      <c r="W1515" s="30"/>
      <c r="X1515" s="30"/>
      <c r="Y1515" s="30"/>
      <c r="Z1515" s="30"/>
      <c r="AA1515" s="30"/>
      <c r="AB1515" s="30"/>
      <c r="AC1515" s="30"/>
      <c r="AD1515" s="30"/>
    </row>
    <row r="1516" spans="18:30" x14ac:dyDescent="0.25">
      <c r="R1516" s="30"/>
      <c r="S1516" s="30"/>
      <c r="T1516" s="30"/>
      <c r="U1516" s="30"/>
      <c r="V1516" s="30"/>
      <c r="W1516" s="30"/>
      <c r="X1516" s="30"/>
      <c r="Y1516" s="30"/>
      <c r="Z1516" s="30"/>
      <c r="AA1516" s="30"/>
      <c r="AB1516" s="30"/>
      <c r="AC1516" s="30"/>
      <c r="AD1516" s="30"/>
    </row>
    <row r="1517" spans="18:30" x14ac:dyDescent="0.25">
      <c r="R1517" s="30"/>
      <c r="S1517" s="30"/>
      <c r="T1517" s="30"/>
      <c r="U1517" s="30"/>
      <c r="V1517" s="30"/>
      <c r="W1517" s="30"/>
      <c r="X1517" s="30"/>
      <c r="Y1517" s="30"/>
      <c r="Z1517" s="30"/>
      <c r="AA1517" s="30"/>
      <c r="AB1517" s="30"/>
      <c r="AC1517" s="30"/>
      <c r="AD1517" s="30"/>
    </row>
    <row r="1518" spans="18:30" x14ac:dyDescent="0.25">
      <c r="R1518" s="30"/>
      <c r="S1518" s="30"/>
      <c r="T1518" s="30"/>
      <c r="U1518" s="30"/>
      <c r="V1518" s="30"/>
      <c r="W1518" s="30"/>
      <c r="X1518" s="30"/>
      <c r="Y1518" s="30"/>
      <c r="Z1518" s="30"/>
      <c r="AA1518" s="30"/>
      <c r="AB1518" s="30"/>
      <c r="AC1518" s="30"/>
      <c r="AD1518" s="30"/>
    </row>
    <row r="1519" spans="18:30" x14ac:dyDescent="0.25">
      <c r="R1519" s="30"/>
      <c r="S1519" s="30"/>
      <c r="T1519" s="30"/>
      <c r="U1519" s="30"/>
      <c r="V1519" s="30"/>
      <c r="W1519" s="30"/>
      <c r="X1519" s="30"/>
      <c r="Y1519" s="30"/>
      <c r="Z1519" s="30"/>
      <c r="AA1519" s="30"/>
      <c r="AB1519" s="30"/>
      <c r="AC1519" s="30"/>
      <c r="AD1519" s="30"/>
    </row>
    <row r="1520" spans="18:30" x14ac:dyDescent="0.25">
      <c r="R1520" s="30"/>
      <c r="S1520" s="30"/>
      <c r="T1520" s="30"/>
      <c r="U1520" s="30"/>
      <c r="V1520" s="30"/>
      <c r="W1520" s="30"/>
      <c r="X1520" s="30"/>
      <c r="Y1520" s="30"/>
      <c r="Z1520" s="30"/>
      <c r="AA1520" s="30"/>
      <c r="AB1520" s="30"/>
      <c r="AC1520" s="30"/>
      <c r="AD1520" s="30"/>
    </row>
    <row r="1521" spans="18:30" x14ac:dyDescent="0.25">
      <c r="R1521" s="30"/>
      <c r="S1521" s="30"/>
      <c r="T1521" s="30"/>
      <c r="U1521" s="30"/>
      <c r="V1521" s="30"/>
      <c r="W1521" s="30"/>
      <c r="X1521" s="30"/>
      <c r="Y1521" s="30"/>
      <c r="Z1521" s="30"/>
      <c r="AA1521" s="30"/>
      <c r="AB1521" s="30"/>
      <c r="AC1521" s="30"/>
      <c r="AD1521" s="30"/>
    </row>
    <row r="1522" spans="18:30" x14ac:dyDescent="0.25">
      <c r="R1522" s="30"/>
      <c r="S1522" s="30"/>
      <c r="T1522" s="30"/>
      <c r="U1522" s="30"/>
      <c r="V1522" s="30"/>
      <c r="W1522" s="30"/>
      <c r="X1522" s="30"/>
      <c r="Y1522" s="30"/>
      <c r="Z1522" s="30"/>
      <c r="AA1522" s="30"/>
      <c r="AB1522" s="30"/>
      <c r="AC1522" s="30"/>
      <c r="AD1522" s="30"/>
    </row>
    <row r="1523" spans="18:30" x14ac:dyDescent="0.25">
      <c r="R1523" s="30"/>
      <c r="S1523" s="30"/>
      <c r="T1523" s="30"/>
      <c r="U1523" s="30"/>
      <c r="V1523" s="30"/>
      <c r="W1523" s="30"/>
      <c r="X1523" s="30"/>
      <c r="Y1523" s="30"/>
      <c r="Z1523" s="30"/>
      <c r="AA1523" s="30"/>
      <c r="AB1523" s="30"/>
      <c r="AC1523" s="30"/>
      <c r="AD1523" s="30"/>
    </row>
    <row r="1524" spans="18:30" x14ac:dyDescent="0.25">
      <c r="R1524" s="30"/>
      <c r="S1524" s="30"/>
      <c r="T1524" s="30"/>
      <c r="U1524" s="30"/>
      <c r="V1524" s="30"/>
      <c r="W1524" s="30"/>
      <c r="X1524" s="30"/>
      <c r="Y1524" s="30"/>
      <c r="Z1524" s="30"/>
      <c r="AA1524" s="30"/>
      <c r="AB1524" s="30"/>
      <c r="AC1524" s="30"/>
      <c r="AD1524" s="30"/>
    </row>
    <row r="1525" spans="18:30" x14ac:dyDescent="0.25">
      <c r="R1525" s="30"/>
      <c r="S1525" s="30"/>
      <c r="T1525" s="30"/>
      <c r="U1525" s="30"/>
      <c r="V1525" s="30"/>
      <c r="W1525" s="30"/>
      <c r="X1525" s="30"/>
      <c r="Y1525" s="30"/>
      <c r="Z1525" s="30"/>
      <c r="AA1525" s="30"/>
      <c r="AB1525" s="30"/>
      <c r="AC1525" s="30"/>
      <c r="AD1525" s="30"/>
    </row>
    <row r="1526" spans="18:30" x14ac:dyDescent="0.25">
      <c r="R1526" s="30"/>
      <c r="S1526" s="30"/>
      <c r="T1526" s="30"/>
      <c r="U1526" s="30"/>
      <c r="V1526" s="30"/>
      <c r="W1526" s="30"/>
      <c r="X1526" s="30"/>
      <c r="Y1526" s="30"/>
      <c r="Z1526" s="30"/>
      <c r="AA1526" s="30"/>
      <c r="AB1526" s="30"/>
      <c r="AC1526" s="30"/>
      <c r="AD1526" s="30"/>
    </row>
    <row r="1527" spans="18:30" x14ac:dyDescent="0.25">
      <c r="R1527" s="30"/>
      <c r="S1527" s="30"/>
      <c r="T1527" s="30"/>
      <c r="U1527" s="30"/>
      <c r="V1527" s="30"/>
      <c r="W1527" s="30"/>
      <c r="X1527" s="30"/>
      <c r="Y1527" s="30"/>
      <c r="Z1527" s="30"/>
      <c r="AA1527" s="30"/>
      <c r="AB1527" s="30"/>
      <c r="AC1527" s="30"/>
      <c r="AD1527" s="30"/>
    </row>
    <row r="1528" spans="18:30" x14ac:dyDescent="0.25">
      <c r="R1528" s="30"/>
      <c r="S1528" s="30"/>
      <c r="T1528" s="30"/>
      <c r="U1528" s="30"/>
      <c r="V1528" s="30"/>
      <c r="W1528" s="30"/>
      <c r="X1528" s="30"/>
      <c r="Y1528" s="30"/>
      <c r="Z1528" s="30"/>
      <c r="AA1528" s="30"/>
      <c r="AB1528" s="30"/>
      <c r="AC1528" s="30"/>
      <c r="AD1528" s="30"/>
    </row>
    <row r="1529" spans="18:30" x14ac:dyDescent="0.25">
      <c r="R1529" s="30"/>
      <c r="S1529" s="30"/>
      <c r="T1529" s="30"/>
      <c r="U1529" s="30"/>
      <c r="V1529" s="30"/>
      <c r="W1529" s="30"/>
      <c r="X1529" s="30"/>
      <c r="Y1529" s="30"/>
      <c r="Z1529" s="30"/>
      <c r="AA1529" s="30"/>
      <c r="AB1529" s="30"/>
      <c r="AC1529" s="30"/>
      <c r="AD1529" s="30"/>
    </row>
    <row r="1530" spans="18:30" x14ac:dyDescent="0.25">
      <c r="R1530" s="30"/>
      <c r="S1530" s="30"/>
      <c r="T1530" s="30"/>
      <c r="U1530" s="30"/>
      <c r="V1530" s="30"/>
      <c r="W1530" s="30"/>
      <c r="X1530" s="30"/>
      <c r="Y1530" s="30"/>
      <c r="Z1530" s="30"/>
      <c r="AA1530" s="30"/>
      <c r="AB1530" s="30"/>
      <c r="AC1530" s="30"/>
      <c r="AD1530" s="30"/>
    </row>
    <row r="1531" spans="18:30" x14ac:dyDescent="0.25">
      <c r="R1531" s="30"/>
      <c r="S1531" s="30"/>
      <c r="T1531" s="30"/>
      <c r="U1531" s="30"/>
      <c r="V1531" s="30"/>
      <c r="W1531" s="30"/>
      <c r="X1531" s="30"/>
      <c r="Y1531" s="30"/>
      <c r="Z1531" s="30"/>
      <c r="AA1531" s="30"/>
      <c r="AB1531" s="30"/>
      <c r="AC1531" s="30"/>
      <c r="AD1531" s="30"/>
    </row>
    <row r="1532" spans="18:30" x14ac:dyDescent="0.25">
      <c r="R1532" s="30"/>
      <c r="S1532" s="30"/>
      <c r="T1532" s="30"/>
      <c r="U1532" s="30"/>
      <c r="V1532" s="30"/>
      <c r="W1532" s="30"/>
      <c r="X1532" s="30"/>
      <c r="Y1532" s="30"/>
      <c r="Z1532" s="30"/>
      <c r="AA1532" s="30"/>
      <c r="AB1532" s="30"/>
      <c r="AC1532" s="30"/>
      <c r="AD1532" s="30"/>
    </row>
    <row r="1533" spans="18:30" x14ac:dyDescent="0.25">
      <c r="R1533" s="30"/>
      <c r="S1533" s="30"/>
      <c r="T1533" s="30"/>
      <c r="U1533" s="30"/>
      <c r="V1533" s="30"/>
      <c r="W1533" s="30"/>
      <c r="X1533" s="30"/>
      <c r="Y1533" s="30"/>
      <c r="Z1533" s="30"/>
      <c r="AA1533" s="30"/>
      <c r="AB1533" s="30"/>
      <c r="AC1533" s="30"/>
      <c r="AD1533" s="30"/>
    </row>
    <row r="1534" spans="18:30" x14ac:dyDescent="0.25">
      <c r="R1534" s="30"/>
      <c r="S1534" s="30"/>
      <c r="T1534" s="30"/>
      <c r="U1534" s="30"/>
      <c r="V1534" s="30"/>
      <c r="W1534" s="30"/>
      <c r="X1534" s="30"/>
      <c r="Y1534" s="30"/>
      <c r="Z1534" s="30"/>
      <c r="AA1534" s="30"/>
      <c r="AB1534" s="30"/>
      <c r="AC1534" s="30"/>
      <c r="AD1534" s="30"/>
    </row>
    <row r="1535" spans="18:30" x14ac:dyDescent="0.25">
      <c r="R1535" s="30"/>
      <c r="S1535" s="30"/>
      <c r="T1535" s="30"/>
      <c r="U1535" s="30"/>
      <c r="V1535" s="30"/>
      <c r="W1535" s="30"/>
      <c r="X1535" s="30"/>
      <c r="Y1535" s="30"/>
      <c r="Z1535" s="30"/>
      <c r="AA1535" s="30"/>
      <c r="AB1535" s="30"/>
      <c r="AC1535" s="30"/>
      <c r="AD1535" s="30"/>
    </row>
    <row r="1536" spans="18:30" x14ac:dyDescent="0.25">
      <c r="R1536" s="30"/>
      <c r="S1536" s="30"/>
      <c r="T1536" s="30"/>
      <c r="U1536" s="30"/>
      <c r="V1536" s="30"/>
      <c r="W1536" s="30"/>
      <c r="X1536" s="30"/>
      <c r="Y1536" s="30"/>
      <c r="Z1536" s="30"/>
      <c r="AA1536" s="30"/>
      <c r="AB1536" s="30"/>
      <c r="AC1536" s="30"/>
      <c r="AD1536" s="30"/>
    </row>
    <row r="1537" spans="18:30" x14ac:dyDescent="0.25">
      <c r="R1537" s="30"/>
      <c r="S1537" s="30"/>
      <c r="T1537" s="30"/>
      <c r="U1537" s="30"/>
      <c r="V1537" s="30"/>
      <c r="W1537" s="30"/>
      <c r="X1537" s="30"/>
      <c r="Y1537" s="30"/>
      <c r="Z1537" s="30"/>
      <c r="AA1537" s="30"/>
      <c r="AB1537" s="30"/>
      <c r="AC1537" s="30"/>
      <c r="AD1537" s="30"/>
    </row>
    <row r="1538" spans="18:30" x14ac:dyDescent="0.25">
      <c r="R1538" s="30"/>
      <c r="S1538" s="30"/>
      <c r="T1538" s="30"/>
      <c r="U1538" s="30"/>
      <c r="V1538" s="30"/>
      <c r="W1538" s="30"/>
      <c r="X1538" s="30"/>
      <c r="Y1538" s="30"/>
      <c r="Z1538" s="30"/>
      <c r="AA1538" s="30"/>
      <c r="AB1538" s="30"/>
      <c r="AC1538" s="30"/>
      <c r="AD1538" s="30"/>
    </row>
    <row r="1539" spans="18:30" x14ac:dyDescent="0.25">
      <c r="R1539" s="30"/>
      <c r="S1539" s="30"/>
      <c r="T1539" s="30"/>
      <c r="U1539" s="30"/>
      <c r="V1539" s="30"/>
      <c r="W1539" s="30"/>
      <c r="X1539" s="30"/>
      <c r="Y1539" s="30"/>
      <c r="Z1539" s="30"/>
      <c r="AA1539" s="30"/>
      <c r="AB1539" s="30"/>
      <c r="AC1539" s="30"/>
      <c r="AD1539" s="30"/>
    </row>
    <row r="1540" spans="18:30" x14ac:dyDescent="0.25">
      <c r="R1540" s="30"/>
      <c r="S1540" s="30"/>
      <c r="T1540" s="30"/>
      <c r="U1540" s="30"/>
      <c r="V1540" s="30"/>
      <c r="W1540" s="30"/>
      <c r="X1540" s="30"/>
      <c r="Y1540" s="30"/>
      <c r="Z1540" s="30"/>
      <c r="AA1540" s="30"/>
      <c r="AB1540" s="30"/>
      <c r="AC1540" s="30"/>
      <c r="AD1540" s="30"/>
    </row>
    <row r="1541" spans="18:30" x14ac:dyDescent="0.25">
      <c r="R1541" s="30"/>
      <c r="S1541" s="30"/>
      <c r="T1541" s="30"/>
      <c r="U1541" s="30"/>
      <c r="V1541" s="30"/>
      <c r="W1541" s="30"/>
      <c r="X1541" s="30"/>
      <c r="Y1541" s="30"/>
      <c r="Z1541" s="30"/>
      <c r="AA1541" s="30"/>
      <c r="AB1541" s="30"/>
      <c r="AC1541" s="30"/>
      <c r="AD1541" s="30"/>
    </row>
    <row r="1542" spans="18:30" x14ac:dyDescent="0.25">
      <c r="R1542" s="30"/>
      <c r="S1542" s="30"/>
      <c r="T1542" s="30"/>
      <c r="U1542" s="30"/>
      <c r="V1542" s="30"/>
      <c r="W1542" s="30"/>
      <c r="X1542" s="30"/>
      <c r="Y1542" s="30"/>
      <c r="Z1542" s="30"/>
      <c r="AA1542" s="30"/>
      <c r="AB1542" s="30"/>
      <c r="AC1542" s="30"/>
      <c r="AD1542" s="30"/>
    </row>
    <row r="1543" spans="18:30" x14ac:dyDescent="0.25">
      <c r="R1543" s="30"/>
      <c r="S1543" s="30"/>
      <c r="T1543" s="30"/>
      <c r="U1543" s="30"/>
      <c r="V1543" s="30"/>
      <c r="W1543" s="30"/>
      <c r="X1543" s="30"/>
      <c r="Y1543" s="30"/>
      <c r="Z1543" s="30"/>
      <c r="AA1543" s="30"/>
      <c r="AB1543" s="30"/>
      <c r="AC1543" s="30"/>
      <c r="AD1543" s="30"/>
    </row>
    <row r="1544" spans="18:30" x14ac:dyDescent="0.25">
      <c r="R1544" s="30"/>
      <c r="S1544" s="30"/>
      <c r="T1544" s="30"/>
      <c r="U1544" s="30"/>
      <c r="V1544" s="30"/>
      <c r="W1544" s="30"/>
      <c r="X1544" s="30"/>
      <c r="Y1544" s="30"/>
      <c r="Z1544" s="30"/>
      <c r="AA1544" s="30"/>
      <c r="AB1544" s="30"/>
      <c r="AC1544" s="30"/>
      <c r="AD1544" s="30"/>
    </row>
    <row r="1545" spans="18:30" x14ac:dyDescent="0.25">
      <c r="R1545" s="30"/>
      <c r="S1545" s="30"/>
      <c r="T1545" s="30"/>
      <c r="U1545" s="30"/>
      <c r="V1545" s="30"/>
      <c r="W1545" s="30"/>
      <c r="X1545" s="30"/>
      <c r="Y1545" s="30"/>
      <c r="Z1545" s="30"/>
      <c r="AA1545" s="30"/>
      <c r="AB1545" s="30"/>
      <c r="AC1545" s="30"/>
      <c r="AD1545" s="30"/>
    </row>
    <row r="1546" spans="18:30" x14ac:dyDescent="0.25">
      <c r="R1546" s="30"/>
      <c r="S1546" s="30"/>
      <c r="T1546" s="30"/>
      <c r="U1546" s="30"/>
      <c r="V1546" s="30"/>
      <c r="W1546" s="30"/>
      <c r="X1546" s="30"/>
      <c r="Y1546" s="30"/>
      <c r="Z1546" s="30"/>
      <c r="AA1546" s="30"/>
      <c r="AB1546" s="30"/>
      <c r="AC1546" s="30"/>
      <c r="AD1546" s="30"/>
    </row>
    <row r="1547" spans="18:30" x14ac:dyDescent="0.25">
      <c r="R1547" s="30"/>
      <c r="S1547" s="30"/>
      <c r="T1547" s="30"/>
      <c r="U1547" s="30"/>
      <c r="V1547" s="30"/>
      <c r="W1547" s="30"/>
      <c r="X1547" s="30"/>
      <c r="Y1547" s="30"/>
      <c r="Z1547" s="30"/>
      <c r="AA1547" s="30"/>
      <c r="AB1547" s="30"/>
      <c r="AC1547" s="30"/>
      <c r="AD1547" s="30"/>
    </row>
    <row r="1548" spans="18:30" x14ac:dyDescent="0.25">
      <c r="R1548" s="30"/>
      <c r="S1548" s="30"/>
      <c r="T1548" s="30"/>
      <c r="U1548" s="30"/>
      <c r="V1548" s="30"/>
      <c r="W1548" s="30"/>
      <c r="X1548" s="30"/>
      <c r="Y1548" s="30"/>
      <c r="Z1548" s="30"/>
      <c r="AA1548" s="30"/>
      <c r="AB1548" s="30"/>
      <c r="AC1548" s="30"/>
      <c r="AD1548" s="30"/>
    </row>
    <row r="1549" spans="18:30" x14ac:dyDescent="0.25">
      <c r="R1549" s="30"/>
      <c r="S1549" s="30"/>
      <c r="T1549" s="30"/>
      <c r="U1549" s="30"/>
      <c r="V1549" s="30"/>
      <c r="W1549" s="30"/>
      <c r="X1549" s="30"/>
      <c r="Y1549" s="30"/>
      <c r="Z1549" s="30"/>
      <c r="AA1549" s="30"/>
      <c r="AB1549" s="30"/>
      <c r="AC1549" s="30"/>
      <c r="AD1549" s="30"/>
    </row>
    <row r="1550" spans="18:30" x14ac:dyDescent="0.25">
      <c r="R1550" s="30"/>
      <c r="S1550" s="30"/>
      <c r="T1550" s="30"/>
      <c r="U1550" s="30"/>
      <c r="V1550" s="30"/>
      <c r="W1550" s="30"/>
      <c r="X1550" s="30"/>
      <c r="Y1550" s="30"/>
      <c r="Z1550" s="30"/>
      <c r="AA1550" s="30"/>
      <c r="AB1550" s="30"/>
      <c r="AC1550" s="30"/>
      <c r="AD1550" s="30"/>
    </row>
    <row r="1551" spans="18:30" x14ac:dyDescent="0.25">
      <c r="R1551" s="30"/>
      <c r="S1551" s="30"/>
      <c r="T1551" s="30"/>
      <c r="U1551" s="30"/>
      <c r="V1551" s="30"/>
      <c r="W1551" s="30"/>
      <c r="X1551" s="30"/>
      <c r="Y1551" s="30"/>
      <c r="Z1551" s="30"/>
      <c r="AA1551" s="30"/>
      <c r="AB1551" s="30"/>
      <c r="AC1551" s="30"/>
      <c r="AD1551" s="30"/>
    </row>
    <row r="1552" spans="18:30" x14ac:dyDescent="0.25">
      <c r="R1552" s="30"/>
      <c r="S1552" s="30"/>
      <c r="T1552" s="30"/>
      <c r="U1552" s="30"/>
      <c r="V1552" s="30"/>
      <c r="W1552" s="30"/>
      <c r="X1552" s="30"/>
      <c r="Y1552" s="30"/>
      <c r="Z1552" s="30"/>
      <c r="AA1552" s="30"/>
      <c r="AB1552" s="30"/>
      <c r="AC1552" s="30"/>
      <c r="AD1552" s="30"/>
    </row>
    <row r="1553" spans="18:30" x14ac:dyDescent="0.25">
      <c r="R1553" s="30"/>
      <c r="S1553" s="30"/>
      <c r="T1553" s="30"/>
      <c r="U1553" s="30"/>
      <c r="V1553" s="30"/>
      <c r="W1553" s="30"/>
      <c r="X1553" s="30"/>
      <c r="Y1553" s="30"/>
      <c r="Z1553" s="30"/>
      <c r="AA1553" s="30"/>
      <c r="AB1553" s="30"/>
      <c r="AC1553" s="30"/>
      <c r="AD1553" s="30"/>
    </row>
    <row r="1554" spans="18:30" x14ac:dyDescent="0.25">
      <c r="R1554" s="30"/>
      <c r="S1554" s="30"/>
      <c r="T1554" s="30"/>
      <c r="U1554" s="30"/>
      <c r="V1554" s="30"/>
      <c r="W1554" s="30"/>
      <c r="X1554" s="30"/>
      <c r="Y1554" s="30"/>
      <c r="Z1554" s="30"/>
      <c r="AA1554" s="30"/>
      <c r="AB1554" s="30"/>
      <c r="AC1554" s="30"/>
      <c r="AD1554" s="30"/>
    </row>
    <row r="1555" spans="18:30" x14ac:dyDescent="0.25">
      <c r="R1555" s="30"/>
      <c r="S1555" s="30"/>
      <c r="T1555" s="30"/>
      <c r="U1555" s="30"/>
      <c r="V1555" s="30"/>
      <c r="W1555" s="30"/>
      <c r="X1555" s="30"/>
      <c r="Y1555" s="30"/>
      <c r="Z1555" s="30"/>
      <c r="AA1555" s="30"/>
      <c r="AB1555" s="30"/>
      <c r="AC1555" s="30"/>
      <c r="AD1555" s="30"/>
    </row>
    <row r="1556" spans="18:30" x14ac:dyDescent="0.25">
      <c r="R1556" s="30"/>
      <c r="S1556" s="30"/>
      <c r="T1556" s="30"/>
      <c r="U1556" s="30"/>
      <c r="V1556" s="30"/>
      <c r="W1556" s="30"/>
      <c r="X1556" s="30"/>
      <c r="Y1556" s="30"/>
      <c r="Z1556" s="30"/>
      <c r="AA1556" s="30"/>
      <c r="AB1556" s="30"/>
      <c r="AC1556" s="30"/>
      <c r="AD1556" s="30"/>
    </row>
    <row r="1557" spans="18:30" x14ac:dyDescent="0.25">
      <c r="R1557" s="30"/>
      <c r="S1557" s="30"/>
      <c r="T1557" s="30"/>
      <c r="U1557" s="30"/>
      <c r="V1557" s="30"/>
      <c r="W1557" s="30"/>
      <c r="X1557" s="30"/>
      <c r="Y1557" s="30"/>
      <c r="Z1557" s="30"/>
      <c r="AA1557" s="30"/>
      <c r="AB1557" s="30"/>
      <c r="AC1557" s="30"/>
      <c r="AD1557" s="30"/>
    </row>
    <row r="1558" spans="18:30" x14ac:dyDescent="0.25">
      <c r="R1558" s="30"/>
      <c r="S1558" s="30"/>
      <c r="T1558" s="30"/>
      <c r="U1558" s="30"/>
      <c r="V1558" s="30"/>
      <c r="W1558" s="30"/>
      <c r="X1558" s="30"/>
      <c r="Y1558" s="30"/>
      <c r="Z1558" s="30"/>
      <c r="AA1558" s="30"/>
      <c r="AB1558" s="30"/>
      <c r="AC1558" s="30"/>
      <c r="AD1558" s="30"/>
    </row>
    <row r="1559" spans="18:30" x14ac:dyDescent="0.25">
      <c r="R1559" s="30"/>
      <c r="S1559" s="30"/>
      <c r="T1559" s="30"/>
      <c r="U1559" s="30"/>
      <c r="V1559" s="30"/>
      <c r="W1559" s="30"/>
      <c r="X1559" s="30"/>
      <c r="Y1559" s="30"/>
      <c r="Z1559" s="30"/>
      <c r="AA1559" s="30"/>
      <c r="AB1559" s="30"/>
      <c r="AC1559" s="30"/>
      <c r="AD1559" s="30"/>
    </row>
    <row r="1560" spans="18:30" x14ac:dyDescent="0.25">
      <c r="R1560" s="30"/>
      <c r="S1560" s="30"/>
      <c r="T1560" s="30"/>
      <c r="U1560" s="30"/>
      <c r="V1560" s="30"/>
      <c r="W1560" s="30"/>
      <c r="X1560" s="30"/>
      <c r="Y1560" s="30"/>
      <c r="Z1560" s="30"/>
      <c r="AA1560" s="30"/>
      <c r="AB1560" s="30"/>
      <c r="AC1560" s="30"/>
      <c r="AD1560" s="30"/>
    </row>
    <row r="1561" spans="18:30" x14ac:dyDescent="0.25">
      <c r="R1561" s="30"/>
      <c r="S1561" s="30"/>
      <c r="T1561" s="30"/>
      <c r="U1561" s="30"/>
      <c r="V1561" s="30"/>
      <c r="W1561" s="30"/>
      <c r="X1561" s="30"/>
      <c r="Y1561" s="30"/>
      <c r="Z1561" s="30"/>
      <c r="AA1561" s="30"/>
      <c r="AB1561" s="30"/>
      <c r="AC1561" s="30"/>
      <c r="AD1561" s="30"/>
    </row>
    <row r="1562" spans="18:30" x14ac:dyDescent="0.25">
      <c r="R1562" s="30"/>
      <c r="S1562" s="30"/>
      <c r="T1562" s="30"/>
      <c r="U1562" s="30"/>
      <c r="V1562" s="30"/>
      <c r="W1562" s="30"/>
      <c r="X1562" s="30"/>
      <c r="Y1562" s="30"/>
      <c r="Z1562" s="30"/>
      <c r="AA1562" s="30"/>
      <c r="AB1562" s="30"/>
      <c r="AC1562" s="30"/>
      <c r="AD1562" s="30"/>
    </row>
    <row r="1563" spans="18:30" x14ac:dyDescent="0.25">
      <c r="R1563" s="30"/>
      <c r="S1563" s="30"/>
      <c r="T1563" s="30"/>
      <c r="U1563" s="30"/>
      <c r="V1563" s="30"/>
      <c r="W1563" s="30"/>
      <c r="X1563" s="30"/>
      <c r="Y1563" s="30"/>
      <c r="Z1563" s="30"/>
      <c r="AA1563" s="30"/>
      <c r="AB1563" s="30"/>
      <c r="AC1563" s="30"/>
      <c r="AD1563" s="30"/>
    </row>
    <row r="1564" spans="18:30" x14ac:dyDescent="0.25">
      <c r="R1564" s="30"/>
      <c r="S1564" s="30"/>
      <c r="T1564" s="30"/>
      <c r="U1564" s="30"/>
      <c r="V1564" s="30"/>
      <c r="W1564" s="30"/>
      <c r="X1564" s="30"/>
      <c r="Y1564" s="30"/>
      <c r="Z1564" s="30"/>
      <c r="AA1564" s="30"/>
      <c r="AB1564" s="30"/>
      <c r="AC1564" s="30"/>
      <c r="AD1564" s="30"/>
    </row>
    <row r="1565" spans="18:30" x14ac:dyDescent="0.25">
      <c r="R1565" s="30"/>
      <c r="S1565" s="30"/>
      <c r="T1565" s="30"/>
      <c r="U1565" s="30"/>
      <c r="V1565" s="30"/>
      <c r="W1565" s="30"/>
      <c r="X1565" s="30"/>
      <c r="Y1565" s="30"/>
      <c r="Z1565" s="30"/>
      <c r="AA1565" s="30"/>
      <c r="AB1565" s="30"/>
      <c r="AC1565" s="30"/>
      <c r="AD1565" s="30"/>
    </row>
    <row r="1566" spans="18:30" x14ac:dyDescent="0.25">
      <c r="R1566" s="30"/>
      <c r="S1566" s="30"/>
      <c r="T1566" s="30"/>
      <c r="U1566" s="30"/>
      <c r="V1566" s="30"/>
      <c r="W1566" s="30"/>
      <c r="X1566" s="30"/>
      <c r="Y1566" s="30"/>
      <c r="Z1566" s="30"/>
      <c r="AA1566" s="30"/>
      <c r="AB1566" s="30"/>
      <c r="AC1566" s="30"/>
      <c r="AD1566" s="30"/>
    </row>
    <row r="1567" spans="18:30" x14ac:dyDescent="0.25">
      <c r="R1567" s="30"/>
      <c r="S1567" s="30"/>
      <c r="T1567" s="30"/>
      <c r="U1567" s="30"/>
      <c r="V1567" s="30"/>
      <c r="W1567" s="30"/>
      <c r="X1567" s="30"/>
      <c r="Y1567" s="30"/>
      <c r="Z1567" s="30"/>
      <c r="AA1567" s="30"/>
      <c r="AB1567" s="30"/>
      <c r="AC1567" s="30"/>
      <c r="AD1567" s="30"/>
    </row>
    <row r="1568" spans="18:30" x14ac:dyDescent="0.25">
      <c r="R1568" s="30"/>
      <c r="S1568" s="30"/>
      <c r="T1568" s="30"/>
      <c r="U1568" s="30"/>
      <c r="V1568" s="30"/>
      <c r="W1568" s="30"/>
      <c r="X1568" s="30"/>
      <c r="Y1568" s="30"/>
      <c r="Z1568" s="30"/>
      <c r="AA1568" s="30"/>
      <c r="AB1568" s="30"/>
      <c r="AC1568" s="30"/>
      <c r="AD1568" s="30"/>
    </row>
    <row r="1569" spans="18:30" x14ac:dyDescent="0.25">
      <c r="R1569" s="30"/>
      <c r="S1569" s="30"/>
      <c r="T1569" s="30"/>
      <c r="U1569" s="30"/>
      <c r="V1569" s="30"/>
      <c r="W1569" s="30"/>
      <c r="X1569" s="30"/>
      <c r="Y1569" s="30"/>
      <c r="Z1569" s="30"/>
      <c r="AA1569" s="30"/>
      <c r="AB1569" s="30"/>
      <c r="AC1569" s="30"/>
      <c r="AD1569" s="30"/>
    </row>
    <row r="1570" spans="18:30" x14ac:dyDescent="0.25">
      <c r="R1570" s="30"/>
      <c r="S1570" s="30"/>
      <c r="T1570" s="30"/>
      <c r="U1570" s="30"/>
      <c r="V1570" s="30"/>
      <c r="W1570" s="30"/>
      <c r="X1570" s="30"/>
      <c r="Y1570" s="30"/>
      <c r="Z1570" s="30"/>
      <c r="AA1570" s="30"/>
      <c r="AB1570" s="30"/>
      <c r="AC1570" s="30"/>
      <c r="AD1570" s="30"/>
    </row>
    <row r="1571" spans="18:30" x14ac:dyDescent="0.25">
      <c r="R1571" s="30"/>
      <c r="S1571" s="30"/>
      <c r="T1571" s="30"/>
      <c r="U1571" s="30"/>
      <c r="V1571" s="30"/>
      <c r="W1571" s="30"/>
      <c r="X1571" s="30"/>
      <c r="Y1571" s="30"/>
      <c r="Z1571" s="30"/>
      <c r="AA1571" s="30"/>
      <c r="AB1571" s="30"/>
      <c r="AC1571" s="30"/>
      <c r="AD1571" s="30"/>
    </row>
    <row r="1572" spans="18:30" x14ac:dyDescent="0.25">
      <c r="R1572" s="30"/>
      <c r="S1572" s="30"/>
      <c r="T1572" s="30"/>
      <c r="U1572" s="30"/>
      <c r="V1572" s="30"/>
      <c r="W1572" s="30"/>
      <c r="X1572" s="30"/>
      <c r="Y1572" s="30"/>
      <c r="Z1572" s="30"/>
      <c r="AA1572" s="30"/>
      <c r="AB1572" s="30"/>
      <c r="AC1572" s="30"/>
      <c r="AD1572" s="30"/>
    </row>
    <row r="1573" spans="18:30" x14ac:dyDescent="0.25">
      <c r="R1573" s="30"/>
      <c r="S1573" s="30"/>
      <c r="T1573" s="30"/>
      <c r="U1573" s="30"/>
      <c r="V1573" s="30"/>
      <c r="W1573" s="30"/>
      <c r="X1573" s="30"/>
      <c r="Y1573" s="30"/>
      <c r="Z1573" s="30"/>
      <c r="AA1573" s="30"/>
      <c r="AB1573" s="30"/>
      <c r="AC1573" s="30"/>
      <c r="AD1573" s="30"/>
    </row>
    <row r="1574" spans="18:30" x14ac:dyDescent="0.25">
      <c r="R1574" s="30"/>
      <c r="S1574" s="30"/>
      <c r="T1574" s="30"/>
      <c r="U1574" s="30"/>
      <c r="V1574" s="30"/>
      <c r="W1574" s="30"/>
      <c r="X1574" s="30"/>
      <c r="Y1574" s="30"/>
      <c r="Z1574" s="30"/>
      <c r="AA1574" s="30"/>
      <c r="AB1574" s="30"/>
      <c r="AC1574" s="30"/>
      <c r="AD1574" s="30"/>
    </row>
    <row r="1575" spans="18:30" x14ac:dyDescent="0.25">
      <c r="R1575" s="30"/>
      <c r="S1575" s="30"/>
      <c r="T1575" s="30"/>
      <c r="U1575" s="30"/>
      <c r="V1575" s="30"/>
      <c r="W1575" s="30"/>
      <c r="X1575" s="30"/>
      <c r="Y1575" s="30"/>
      <c r="Z1575" s="30"/>
      <c r="AA1575" s="30"/>
      <c r="AB1575" s="30"/>
      <c r="AC1575" s="30"/>
      <c r="AD1575" s="30"/>
    </row>
    <row r="1576" spans="18:30" x14ac:dyDescent="0.25">
      <c r="R1576" s="30"/>
      <c r="S1576" s="30"/>
      <c r="T1576" s="30"/>
      <c r="U1576" s="30"/>
      <c r="V1576" s="30"/>
      <c r="W1576" s="30"/>
      <c r="X1576" s="30"/>
      <c r="Y1576" s="30"/>
      <c r="Z1576" s="30"/>
      <c r="AA1576" s="30"/>
      <c r="AB1576" s="30"/>
      <c r="AC1576" s="30"/>
      <c r="AD1576" s="30"/>
    </row>
    <row r="1577" spans="18:30" x14ac:dyDescent="0.25">
      <c r="R1577" s="30"/>
      <c r="S1577" s="30"/>
      <c r="T1577" s="30"/>
      <c r="U1577" s="30"/>
      <c r="V1577" s="30"/>
      <c r="W1577" s="30"/>
      <c r="X1577" s="30"/>
      <c r="Y1577" s="30"/>
      <c r="Z1577" s="30"/>
      <c r="AA1577" s="30"/>
      <c r="AB1577" s="30"/>
      <c r="AC1577" s="30"/>
      <c r="AD1577" s="30"/>
    </row>
    <row r="1578" spans="18:30" x14ac:dyDescent="0.25">
      <c r="R1578" s="30"/>
      <c r="S1578" s="30"/>
      <c r="T1578" s="30"/>
      <c r="U1578" s="30"/>
      <c r="V1578" s="30"/>
      <c r="W1578" s="30"/>
      <c r="X1578" s="30"/>
      <c r="Y1578" s="30"/>
      <c r="Z1578" s="30"/>
      <c r="AA1578" s="30"/>
      <c r="AB1578" s="30"/>
      <c r="AC1578" s="30"/>
      <c r="AD1578" s="30"/>
    </row>
    <row r="1579" spans="18:30" x14ac:dyDescent="0.25">
      <c r="R1579" s="30"/>
      <c r="S1579" s="30"/>
      <c r="T1579" s="30"/>
      <c r="U1579" s="30"/>
      <c r="V1579" s="30"/>
      <c r="W1579" s="30"/>
      <c r="X1579" s="30"/>
      <c r="Y1579" s="30"/>
      <c r="Z1579" s="30"/>
      <c r="AA1579" s="30"/>
      <c r="AB1579" s="30"/>
      <c r="AC1579" s="30"/>
      <c r="AD1579" s="30"/>
    </row>
    <row r="1580" spans="18:30" x14ac:dyDescent="0.25">
      <c r="R1580" s="30"/>
      <c r="S1580" s="30"/>
      <c r="T1580" s="30"/>
      <c r="U1580" s="30"/>
      <c r="V1580" s="30"/>
      <c r="W1580" s="30"/>
      <c r="X1580" s="30"/>
      <c r="Y1580" s="30"/>
      <c r="Z1580" s="30"/>
      <c r="AA1580" s="30"/>
      <c r="AB1580" s="30"/>
      <c r="AC1580" s="30"/>
      <c r="AD1580" s="30"/>
    </row>
    <row r="1581" spans="18:30" x14ac:dyDescent="0.25">
      <c r="R1581" s="30"/>
      <c r="S1581" s="30"/>
      <c r="T1581" s="30"/>
      <c r="U1581" s="30"/>
      <c r="V1581" s="30"/>
      <c r="W1581" s="30"/>
      <c r="X1581" s="30"/>
      <c r="Y1581" s="30"/>
      <c r="Z1581" s="30"/>
      <c r="AA1581" s="30"/>
      <c r="AB1581" s="30"/>
      <c r="AC1581" s="30"/>
      <c r="AD1581" s="30"/>
    </row>
    <row r="1582" spans="18:30" x14ac:dyDescent="0.25">
      <c r="R1582" s="30"/>
      <c r="S1582" s="30"/>
      <c r="T1582" s="30"/>
      <c r="U1582" s="30"/>
      <c r="V1582" s="30"/>
      <c r="W1582" s="30"/>
      <c r="X1582" s="30"/>
      <c r="Y1582" s="30"/>
      <c r="Z1582" s="30"/>
      <c r="AA1582" s="30"/>
      <c r="AB1582" s="30"/>
      <c r="AC1582" s="30"/>
      <c r="AD1582" s="30"/>
    </row>
    <row r="1583" spans="18:30" x14ac:dyDescent="0.25">
      <c r="R1583" s="30"/>
      <c r="S1583" s="30"/>
      <c r="T1583" s="30"/>
      <c r="U1583" s="30"/>
      <c r="V1583" s="30"/>
      <c r="W1583" s="30"/>
      <c r="X1583" s="30"/>
      <c r="Y1583" s="30"/>
      <c r="Z1583" s="30"/>
      <c r="AA1583" s="30"/>
      <c r="AB1583" s="30"/>
      <c r="AC1583" s="30"/>
      <c r="AD1583" s="30"/>
    </row>
    <row r="1584" spans="18:30" x14ac:dyDescent="0.25">
      <c r="R1584" s="30"/>
      <c r="S1584" s="30"/>
      <c r="T1584" s="30"/>
      <c r="U1584" s="30"/>
      <c r="V1584" s="30"/>
      <c r="W1584" s="30"/>
      <c r="X1584" s="30"/>
      <c r="Y1584" s="30"/>
      <c r="Z1584" s="30"/>
      <c r="AA1584" s="30"/>
      <c r="AB1584" s="30"/>
      <c r="AC1584" s="30"/>
      <c r="AD1584" s="30"/>
    </row>
    <row r="1585" spans="18:30" x14ac:dyDescent="0.25">
      <c r="R1585" s="30"/>
      <c r="S1585" s="30"/>
      <c r="T1585" s="30"/>
      <c r="U1585" s="30"/>
      <c r="V1585" s="30"/>
      <c r="W1585" s="30"/>
      <c r="X1585" s="30"/>
      <c r="Y1585" s="30"/>
      <c r="Z1585" s="30"/>
      <c r="AA1585" s="30"/>
      <c r="AB1585" s="30"/>
      <c r="AC1585" s="30"/>
      <c r="AD1585" s="30"/>
    </row>
    <row r="1586" spans="18:30" x14ac:dyDescent="0.25">
      <c r="R1586" s="30"/>
      <c r="S1586" s="30"/>
      <c r="T1586" s="30"/>
      <c r="U1586" s="30"/>
      <c r="V1586" s="30"/>
      <c r="W1586" s="30"/>
      <c r="X1586" s="30"/>
      <c r="Y1586" s="30"/>
      <c r="Z1586" s="30"/>
      <c r="AA1586" s="30"/>
      <c r="AB1586" s="30"/>
      <c r="AC1586" s="30"/>
      <c r="AD1586" s="30"/>
    </row>
    <row r="1587" spans="18:30" x14ac:dyDescent="0.25">
      <c r="R1587" s="30"/>
      <c r="S1587" s="30"/>
      <c r="T1587" s="30"/>
      <c r="U1587" s="30"/>
      <c r="V1587" s="30"/>
      <c r="W1587" s="30"/>
      <c r="X1587" s="30"/>
      <c r="Y1587" s="30"/>
      <c r="Z1587" s="30"/>
      <c r="AA1587" s="30"/>
      <c r="AB1587" s="30"/>
      <c r="AC1587" s="30"/>
      <c r="AD1587" s="30"/>
    </row>
    <row r="1588" spans="18:30" x14ac:dyDescent="0.25">
      <c r="R1588" s="30"/>
      <c r="S1588" s="30"/>
      <c r="T1588" s="30"/>
      <c r="U1588" s="30"/>
      <c r="V1588" s="30"/>
      <c r="W1588" s="30"/>
      <c r="X1588" s="30"/>
      <c r="Y1588" s="30"/>
      <c r="Z1588" s="30"/>
      <c r="AA1588" s="30"/>
      <c r="AB1588" s="30"/>
      <c r="AC1588" s="30"/>
      <c r="AD1588" s="30"/>
    </row>
    <row r="1589" spans="18:30" x14ac:dyDescent="0.25">
      <c r="R1589" s="30"/>
      <c r="S1589" s="30"/>
      <c r="T1589" s="30"/>
      <c r="U1589" s="30"/>
      <c r="V1589" s="30"/>
      <c r="W1589" s="30"/>
      <c r="X1589" s="30"/>
      <c r="Y1589" s="30"/>
      <c r="Z1589" s="30"/>
      <c r="AA1589" s="30"/>
      <c r="AB1589" s="30"/>
      <c r="AC1589" s="30"/>
      <c r="AD1589" s="30"/>
    </row>
    <row r="1590" spans="18:30" x14ac:dyDescent="0.25">
      <c r="R1590" s="30"/>
      <c r="S1590" s="30"/>
      <c r="T1590" s="30"/>
      <c r="U1590" s="30"/>
      <c r="V1590" s="30"/>
      <c r="W1590" s="30"/>
      <c r="X1590" s="30"/>
      <c r="Y1590" s="30"/>
      <c r="Z1590" s="30"/>
      <c r="AA1590" s="30"/>
      <c r="AB1590" s="30"/>
      <c r="AC1590" s="30"/>
      <c r="AD1590" s="30"/>
    </row>
    <row r="1591" spans="18:30" x14ac:dyDescent="0.25">
      <c r="R1591" s="30"/>
      <c r="S1591" s="30"/>
      <c r="T1591" s="30"/>
      <c r="U1591" s="30"/>
      <c r="V1591" s="30"/>
      <c r="W1591" s="30"/>
      <c r="X1591" s="30"/>
      <c r="Y1591" s="30"/>
      <c r="Z1591" s="30"/>
      <c r="AA1591" s="30"/>
      <c r="AB1591" s="30"/>
      <c r="AC1591" s="30"/>
      <c r="AD1591" s="30"/>
    </row>
    <row r="1592" spans="18:30" x14ac:dyDescent="0.25">
      <c r="R1592" s="30"/>
      <c r="S1592" s="30"/>
      <c r="T1592" s="30"/>
      <c r="U1592" s="30"/>
      <c r="V1592" s="30"/>
      <c r="W1592" s="30"/>
      <c r="X1592" s="30"/>
      <c r="Y1592" s="30"/>
      <c r="Z1592" s="30"/>
      <c r="AA1592" s="30"/>
      <c r="AB1592" s="30"/>
      <c r="AC1592" s="30"/>
      <c r="AD1592" s="30"/>
    </row>
    <row r="1593" spans="18:30" x14ac:dyDescent="0.25">
      <c r="R1593" s="30"/>
      <c r="S1593" s="30"/>
      <c r="T1593" s="30"/>
      <c r="U1593" s="30"/>
      <c r="V1593" s="30"/>
      <c r="W1593" s="30"/>
      <c r="X1593" s="30"/>
      <c r="Y1593" s="30"/>
      <c r="Z1593" s="30"/>
      <c r="AA1593" s="30"/>
      <c r="AB1593" s="30"/>
      <c r="AC1593" s="30"/>
      <c r="AD1593" s="30"/>
    </row>
    <row r="1594" spans="18:30" x14ac:dyDescent="0.25">
      <c r="R1594" s="30"/>
      <c r="S1594" s="30"/>
      <c r="T1594" s="30"/>
      <c r="U1594" s="30"/>
      <c r="V1594" s="30"/>
      <c r="W1594" s="30"/>
      <c r="X1594" s="30"/>
      <c r="Y1594" s="30"/>
      <c r="Z1594" s="30"/>
      <c r="AA1594" s="30"/>
      <c r="AB1594" s="30"/>
      <c r="AC1594" s="30"/>
      <c r="AD1594" s="30"/>
    </row>
    <row r="1595" spans="18:30" x14ac:dyDescent="0.25">
      <c r="R1595" s="30"/>
      <c r="S1595" s="30"/>
      <c r="T1595" s="30"/>
      <c r="U1595" s="30"/>
      <c r="V1595" s="30"/>
      <c r="W1595" s="30"/>
      <c r="X1595" s="30"/>
      <c r="Y1595" s="30"/>
      <c r="Z1595" s="30"/>
      <c r="AA1595" s="30"/>
      <c r="AB1595" s="30"/>
      <c r="AC1595" s="30"/>
      <c r="AD1595" s="30"/>
    </row>
    <row r="1596" spans="18:30" x14ac:dyDescent="0.25">
      <c r="R1596" s="30"/>
      <c r="S1596" s="30"/>
      <c r="T1596" s="30"/>
      <c r="U1596" s="30"/>
      <c r="V1596" s="30"/>
      <c r="W1596" s="30"/>
      <c r="X1596" s="30"/>
      <c r="Y1596" s="30"/>
      <c r="Z1596" s="30"/>
      <c r="AA1596" s="30"/>
      <c r="AB1596" s="30"/>
      <c r="AC1596" s="30"/>
      <c r="AD1596" s="30"/>
    </row>
    <row r="1597" spans="18:30" x14ac:dyDescent="0.25">
      <c r="R1597" s="30"/>
      <c r="S1597" s="30"/>
      <c r="T1597" s="30"/>
      <c r="U1597" s="30"/>
      <c r="V1597" s="30"/>
      <c r="W1597" s="30"/>
      <c r="X1597" s="30"/>
      <c r="Y1597" s="30"/>
      <c r="Z1597" s="30"/>
      <c r="AA1597" s="30"/>
      <c r="AB1597" s="30"/>
      <c r="AC1597" s="30"/>
      <c r="AD1597" s="30"/>
    </row>
    <row r="1598" spans="18:30" x14ac:dyDescent="0.25">
      <c r="R1598" s="30"/>
      <c r="S1598" s="30"/>
      <c r="T1598" s="30"/>
      <c r="U1598" s="30"/>
      <c r="V1598" s="30"/>
      <c r="W1598" s="30"/>
      <c r="X1598" s="30"/>
      <c r="Y1598" s="30"/>
      <c r="Z1598" s="30"/>
      <c r="AA1598" s="30"/>
      <c r="AB1598" s="30"/>
      <c r="AC1598" s="30"/>
      <c r="AD1598" s="30"/>
    </row>
    <row r="1599" spans="18:30" x14ac:dyDescent="0.25">
      <c r="R1599" s="30"/>
      <c r="S1599" s="30"/>
      <c r="T1599" s="30"/>
      <c r="U1599" s="30"/>
      <c r="V1599" s="30"/>
      <c r="W1599" s="30"/>
      <c r="X1599" s="30"/>
      <c r="Y1599" s="30"/>
      <c r="Z1599" s="30"/>
      <c r="AA1599" s="30"/>
      <c r="AB1599" s="30"/>
      <c r="AC1599" s="30"/>
      <c r="AD1599" s="30"/>
    </row>
    <row r="1600" spans="18:30" x14ac:dyDescent="0.25">
      <c r="R1600" s="30"/>
      <c r="S1600" s="30"/>
      <c r="T1600" s="30"/>
      <c r="U1600" s="30"/>
      <c r="V1600" s="30"/>
      <c r="W1600" s="30"/>
      <c r="X1600" s="30"/>
      <c r="Y1600" s="30"/>
      <c r="Z1600" s="30"/>
      <c r="AA1600" s="30"/>
      <c r="AB1600" s="30"/>
      <c r="AC1600" s="30"/>
      <c r="AD1600" s="30"/>
    </row>
    <row r="1601" spans="18:30" x14ac:dyDescent="0.25">
      <c r="R1601" s="30"/>
      <c r="S1601" s="30"/>
      <c r="T1601" s="30"/>
      <c r="U1601" s="30"/>
      <c r="V1601" s="30"/>
      <c r="W1601" s="30"/>
      <c r="X1601" s="30"/>
      <c r="Y1601" s="30"/>
      <c r="Z1601" s="30"/>
      <c r="AA1601" s="30"/>
      <c r="AB1601" s="30"/>
      <c r="AC1601" s="30"/>
      <c r="AD1601" s="30"/>
    </row>
    <row r="1602" spans="18:30" x14ac:dyDescent="0.25">
      <c r="R1602" s="30"/>
      <c r="S1602" s="30"/>
      <c r="T1602" s="30"/>
      <c r="U1602" s="30"/>
      <c r="V1602" s="30"/>
      <c r="W1602" s="30"/>
      <c r="X1602" s="30"/>
      <c r="Y1602" s="30"/>
      <c r="Z1602" s="30"/>
      <c r="AA1602" s="30"/>
      <c r="AB1602" s="30"/>
      <c r="AC1602" s="30"/>
      <c r="AD1602" s="30"/>
    </row>
    <row r="1603" spans="18:30" x14ac:dyDescent="0.25">
      <c r="R1603" s="30"/>
      <c r="S1603" s="30"/>
      <c r="T1603" s="30"/>
      <c r="U1603" s="30"/>
      <c r="V1603" s="30"/>
      <c r="W1603" s="30"/>
      <c r="X1603" s="30"/>
      <c r="Y1603" s="30"/>
      <c r="Z1603" s="30"/>
      <c r="AA1603" s="30"/>
      <c r="AB1603" s="30"/>
      <c r="AC1603" s="30"/>
      <c r="AD1603" s="30"/>
    </row>
    <row r="1604" spans="18:30" x14ac:dyDescent="0.25">
      <c r="R1604" s="30"/>
      <c r="S1604" s="30"/>
      <c r="T1604" s="30"/>
      <c r="U1604" s="30"/>
      <c r="V1604" s="30"/>
      <c r="W1604" s="30"/>
      <c r="X1604" s="30"/>
      <c r="Y1604" s="30"/>
      <c r="Z1604" s="30"/>
      <c r="AA1604" s="30"/>
      <c r="AB1604" s="30"/>
      <c r="AC1604" s="30"/>
      <c r="AD1604" s="30"/>
    </row>
    <row r="1605" spans="18:30" x14ac:dyDescent="0.25">
      <c r="R1605" s="30"/>
      <c r="S1605" s="30"/>
      <c r="T1605" s="30"/>
      <c r="U1605" s="30"/>
      <c r="V1605" s="30"/>
      <c r="W1605" s="30"/>
      <c r="X1605" s="30"/>
      <c r="Y1605" s="30"/>
      <c r="Z1605" s="30"/>
      <c r="AA1605" s="30"/>
      <c r="AB1605" s="30"/>
      <c r="AC1605" s="30"/>
      <c r="AD1605" s="30"/>
    </row>
    <row r="1606" spans="18:30" x14ac:dyDescent="0.25">
      <c r="R1606" s="30"/>
      <c r="S1606" s="30"/>
      <c r="T1606" s="30"/>
      <c r="U1606" s="30"/>
      <c r="V1606" s="30"/>
      <c r="W1606" s="30"/>
      <c r="X1606" s="30"/>
      <c r="Y1606" s="30"/>
      <c r="Z1606" s="30"/>
      <c r="AA1606" s="30"/>
      <c r="AB1606" s="30"/>
      <c r="AC1606" s="30"/>
      <c r="AD1606" s="30"/>
    </row>
    <row r="1607" spans="18:30" x14ac:dyDescent="0.25">
      <c r="R1607" s="30"/>
      <c r="S1607" s="30"/>
      <c r="T1607" s="30"/>
      <c r="U1607" s="30"/>
      <c r="V1607" s="30"/>
      <c r="W1607" s="30"/>
      <c r="X1607" s="30"/>
      <c r="Y1607" s="30"/>
      <c r="Z1607" s="30"/>
      <c r="AA1607" s="30"/>
      <c r="AB1607" s="30"/>
      <c r="AC1607" s="30"/>
      <c r="AD1607" s="30"/>
    </row>
    <row r="1608" spans="18:30" x14ac:dyDescent="0.25">
      <c r="R1608" s="30"/>
      <c r="S1608" s="30"/>
      <c r="T1608" s="30"/>
      <c r="U1608" s="30"/>
      <c r="V1608" s="30"/>
      <c r="W1608" s="30"/>
      <c r="X1608" s="30"/>
      <c r="Y1608" s="30"/>
      <c r="Z1608" s="30"/>
      <c r="AA1608" s="30"/>
      <c r="AB1608" s="30"/>
      <c r="AC1608" s="30"/>
      <c r="AD1608" s="30"/>
    </row>
    <row r="1609" spans="18:30" x14ac:dyDescent="0.25">
      <c r="R1609" s="30"/>
      <c r="S1609" s="30"/>
      <c r="T1609" s="30"/>
      <c r="U1609" s="30"/>
      <c r="V1609" s="30"/>
      <c r="W1609" s="30"/>
      <c r="X1609" s="30"/>
      <c r="Y1609" s="30"/>
      <c r="Z1609" s="30"/>
      <c r="AA1609" s="30"/>
      <c r="AB1609" s="30"/>
      <c r="AC1609" s="30"/>
      <c r="AD1609" s="30"/>
    </row>
    <row r="1610" spans="18:30" x14ac:dyDescent="0.25">
      <c r="R1610" s="30"/>
      <c r="S1610" s="30"/>
      <c r="T1610" s="30"/>
      <c r="U1610" s="30"/>
      <c r="V1610" s="30"/>
      <c r="W1610" s="30"/>
      <c r="X1610" s="30"/>
      <c r="Y1610" s="30"/>
      <c r="Z1610" s="30"/>
      <c r="AA1610" s="30"/>
      <c r="AB1610" s="30"/>
      <c r="AC1610" s="30"/>
      <c r="AD1610" s="30"/>
    </row>
    <row r="1611" spans="18:30" x14ac:dyDescent="0.25">
      <c r="R1611" s="30"/>
      <c r="S1611" s="30"/>
      <c r="T1611" s="30"/>
      <c r="U1611" s="30"/>
      <c r="V1611" s="30"/>
      <c r="W1611" s="30"/>
      <c r="X1611" s="30"/>
      <c r="Y1611" s="30"/>
      <c r="Z1611" s="30"/>
      <c r="AA1611" s="30"/>
      <c r="AB1611" s="30"/>
      <c r="AC1611" s="30"/>
      <c r="AD1611" s="30"/>
    </row>
    <row r="1612" spans="18:30" x14ac:dyDescent="0.25">
      <c r="R1612" s="30"/>
      <c r="S1612" s="30"/>
      <c r="T1612" s="30"/>
      <c r="U1612" s="30"/>
      <c r="V1612" s="30"/>
      <c r="W1612" s="30"/>
      <c r="X1612" s="30"/>
      <c r="Y1612" s="30"/>
      <c r="Z1612" s="30"/>
      <c r="AA1612" s="30"/>
      <c r="AB1612" s="30"/>
      <c r="AC1612" s="30"/>
      <c r="AD1612" s="30"/>
    </row>
    <row r="1613" spans="18:30" x14ac:dyDescent="0.25">
      <c r="R1613" s="30"/>
      <c r="S1613" s="30"/>
      <c r="T1613" s="30"/>
      <c r="U1613" s="30"/>
      <c r="V1613" s="30"/>
      <c r="W1613" s="30"/>
      <c r="X1613" s="30"/>
      <c r="Y1613" s="30"/>
      <c r="Z1613" s="30"/>
      <c r="AA1613" s="30"/>
      <c r="AB1613" s="30"/>
      <c r="AC1613" s="30"/>
      <c r="AD1613" s="30"/>
    </row>
    <row r="1614" spans="18:30" x14ac:dyDescent="0.25">
      <c r="R1614" s="30"/>
      <c r="S1614" s="30"/>
      <c r="T1614" s="30"/>
      <c r="U1614" s="30"/>
      <c r="V1614" s="30"/>
      <c r="W1614" s="30"/>
      <c r="X1614" s="30"/>
      <c r="Y1614" s="30"/>
      <c r="Z1614" s="30"/>
      <c r="AA1614" s="30"/>
      <c r="AB1614" s="30"/>
      <c r="AC1614" s="30"/>
      <c r="AD1614" s="30"/>
    </row>
    <row r="1615" spans="18:30" x14ac:dyDescent="0.25">
      <c r="R1615" s="30"/>
      <c r="S1615" s="30"/>
      <c r="T1615" s="30"/>
      <c r="U1615" s="30"/>
      <c r="V1615" s="30"/>
      <c r="W1615" s="30"/>
      <c r="X1615" s="30"/>
      <c r="Y1615" s="30"/>
      <c r="Z1615" s="30"/>
      <c r="AA1615" s="30"/>
      <c r="AB1615" s="30"/>
      <c r="AC1615" s="30"/>
      <c r="AD1615" s="30"/>
    </row>
    <row r="1616" spans="18:30" x14ac:dyDescent="0.25">
      <c r="R1616" s="30"/>
      <c r="S1616" s="30"/>
      <c r="T1616" s="30"/>
      <c r="U1616" s="30"/>
      <c r="V1616" s="30"/>
      <c r="W1616" s="30"/>
      <c r="X1616" s="30"/>
      <c r="Y1616" s="30"/>
      <c r="Z1616" s="30"/>
      <c r="AA1616" s="30"/>
      <c r="AB1616" s="30"/>
      <c r="AC1616" s="30"/>
      <c r="AD1616" s="30"/>
    </row>
    <row r="1617" spans="18:30" x14ac:dyDescent="0.25">
      <c r="R1617" s="30"/>
      <c r="S1617" s="30"/>
      <c r="T1617" s="30"/>
      <c r="U1617" s="30"/>
      <c r="V1617" s="30"/>
      <c r="W1617" s="30"/>
      <c r="X1617" s="30"/>
      <c r="Y1617" s="30"/>
      <c r="Z1617" s="30"/>
      <c r="AA1617" s="30"/>
      <c r="AB1617" s="30"/>
      <c r="AC1617" s="30"/>
      <c r="AD1617" s="30"/>
    </row>
    <row r="1618" spans="18:30" x14ac:dyDescent="0.25">
      <c r="R1618" s="30"/>
      <c r="S1618" s="30"/>
      <c r="T1618" s="30"/>
      <c r="U1618" s="30"/>
      <c r="V1618" s="30"/>
      <c r="W1618" s="30"/>
      <c r="X1618" s="30"/>
      <c r="Y1618" s="30"/>
      <c r="Z1618" s="30"/>
      <c r="AA1618" s="30"/>
      <c r="AB1618" s="30"/>
      <c r="AC1618" s="30"/>
      <c r="AD1618" s="30"/>
    </row>
    <row r="1619" spans="18:30" x14ac:dyDescent="0.25">
      <c r="R1619" s="30"/>
      <c r="S1619" s="30"/>
      <c r="T1619" s="30"/>
      <c r="U1619" s="30"/>
      <c r="V1619" s="30"/>
      <c r="W1619" s="30"/>
      <c r="X1619" s="30"/>
      <c r="Y1619" s="30"/>
      <c r="Z1619" s="30"/>
      <c r="AA1619" s="30"/>
      <c r="AB1619" s="30"/>
      <c r="AC1619" s="30"/>
      <c r="AD1619" s="30"/>
    </row>
    <row r="1620" spans="18:30" x14ac:dyDescent="0.25">
      <c r="R1620" s="30"/>
      <c r="S1620" s="30"/>
      <c r="T1620" s="30"/>
      <c r="U1620" s="30"/>
      <c r="V1620" s="30"/>
      <c r="W1620" s="30"/>
      <c r="X1620" s="30"/>
      <c r="Y1620" s="30"/>
      <c r="Z1620" s="30"/>
      <c r="AA1620" s="30"/>
      <c r="AB1620" s="30"/>
      <c r="AC1620" s="30"/>
      <c r="AD1620" s="30"/>
    </row>
    <row r="1621" spans="18:30" x14ac:dyDescent="0.25">
      <c r="R1621" s="30"/>
      <c r="S1621" s="30"/>
      <c r="T1621" s="30"/>
      <c r="U1621" s="30"/>
      <c r="V1621" s="30"/>
      <c r="W1621" s="30"/>
      <c r="X1621" s="30"/>
      <c r="Y1621" s="30"/>
      <c r="Z1621" s="30"/>
      <c r="AA1621" s="30"/>
      <c r="AB1621" s="30"/>
      <c r="AC1621" s="30"/>
      <c r="AD1621" s="30"/>
    </row>
    <row r="1622" spans="18:30" x14ac:dyDescent="0.25">
      <c r="R1622" s="30"/>
      <c r="S1622" s="30"/>
      <c r="T1622" s="30"/>
      <c r="U1622" s="30"/>
      <c r="V1622" s="30"/>
      <c r="W1622" s="30"/>
      <c r="X1622" s="30"/>
      <c r="Y1622" s="30"/>
      <c r="Z1622" s="30"/>
      <c r="AA1622" s="30"/>
      <c r="AB1622" s="30"/>
      <c r="AC1622" s="30"/>
      <c r="AD1622" s="30"/>
    </row>
    <row r="1623" spans="18:30" x14ac:dyDescent="0.25">
      <c r="R1623" s="30"/>
      <c r="S1623" s="30"/>
      <c r="T1623" s="30"/>
      <c r="U1623" s="30"/>
      <c r="V1623" s="30"/>
      <c r="W1623" s="30"/>
      <c r="X1623" s="30"/>
      <c r="Y1623" s="30"/>
      <c r="Z1623" s="30"/>
      <c r="AA1623" s="30"/>
      <c r="AB1623" s="30"/>
      <c r="AC1623" s="30"/>
      <c r="AD1623" s="30"/>
    </row>
    <row r="1624" spans="18:30" x14ac:dyDescent="0.25">
      <c r="R1624" s="30"/>
      <c r="S1624" s="30"/>
      <c r="T1624" s="30"/>
      <c r="U1624" s="30"/>
      <c r="V1624" s="30"/>
      <c r="W1624" s="30"/>
      <c r="X1624" s="30"/>
      <c r="Y1624" s="30"/>
      <c r="Z1624" s="30"/>
      <c r="AA1624" s="30"/>
      <c r="AB1624" s="30"/>
      <c r="AC1624" s="30"/>
      <c r="AD1624" s="30"/>
    </row>
    <row r="1625" spans="18:30" x14ac:dyDescent="0.25">
      <c r="R1625" s="30"/>
      <c r="S1625" s="30"/>
      <c r="T1625" s="30"/>
      <c r="U1625" s="30"/>
      <c r="V1625" s="30"/>
      <c r="W1625" s="30"/>
      <c r="X1625" s="30"/>
      <c r="Y1625" s="30"/>
      <c r="Z1625" s="30"/>
      <c r="AA1625" s="30"/>
      <c r="AB1625" s="30"/>
      <c r="AC1625" s="30"/>
      <c r="AD1625" s="30"/>
    </row>
    <row r="1626" spans="18:30" x14ac:dyDescent="0.25">
      <c r="R1626" s="30"/>
      <c r="S1626" s="30"/>
      <c r="T1626" s="30"/>
      <c r="U1626" s="30"/>
      <c r="V1626" s="30"/>
      <c r="W1626" s="30"/>
      <c r="X1626" s="30"/>
      <c r="Y1626" s="30"/>
      <c r="Z1626" s="30"/>
      <c r="AA1626" s="30"/>
      <c r="AB1626" s="30"/>
      <c r="AC1626" s="30"/>
      <c r="AD1626" s="30"/>
    </row>
    <row r="1627" spans="18:30" x14ac:dyDescent="0.25">
      <c r="R1627" s="30"/>
      <c r="S1627" s="30"/>
      <c r="T1627" s="30"/>
      <c r="U1627" s="30"/>
      <c r="V1627" s="30"/>
      <c r="W1627" s="30"/>
      <c r="X1627" s="30"/>
      <c r="Y1627" s="30"/>
      <c r="Z1627" s="30"/>
      <c r="AA1627" s="30"/>
      <c r="AB1627" s="30"/>
      <c r="AC1627" s="30"/>
      <c r="AD1627" s="30"/>
    </row>
    <row r="1628" spans="18:30" x14ac:dyDescent="0.25">
      <c r="R1628" s="30"/>
      <c r="S1628" s="30"/>
      <c r="T1628" s="30"/>
      <c r="U1628" s="30"/>
      <c r="V1628" s="30"/>
      <c r="W1628" s="30"/>
      <c r="X1628" s="30"/>
      <c r="Y1628" s="30"/>
      <c r="Z1628" s="30"/>
      <c r="AA1628" s="30"/>
      <c r="AB1628" s="30"/>
      <c r="AC1628" s="30"/>
      <c r="AD1628" s="30"/>
    </row>
    <row r="1629" spans="18:30" x14ac:dyDescent="0.25">
      <c r="R1629" s="30"/>
      <c r="S1629" s="30"/>
      <c r="T1629" s="30"/>
      <c r="U1629" s="30"/>
      <c r="V1629" s="30"/>
      <c r="W1629" s="30"/>
      <c r="X1629" s="30"/>
      <c r="Y1629" s="30"/>
      <c r="Z1629" s="30"/>
      <c r="AA1629" s="30"/>
      <c r="AB1629" s="30"/>
      <c r="AC1629" s="30"/>
      <c r="AD1629" s="30"/>
    </row>
    <row r="1630" spans="18:30" x14ac:dyDescent="0.25">
      <c r="R1630" s="30"/>
      <c r="S1630" s="30"/>
      <c r="T1630" s="30"/>
      <c r="U1630" s="30"/>
      <c r="V1630" s="30"/>
      <c r="W1630" s="30"/>
      <c r="X1630" s="30"/>
      <c r="Y1630" s="30"/>
      <c r="Z1630" s="30"/>
      <c r="AA1630" s="30"/>
      <c r="AB1630" s="30"/>
      <c r="AC1630" s="30"/>
      <c r="AD1630" s="30"/>
    </row>
    <row r="1631" spans="18:30" x14ac:dyDescent="0.25">
      <c r="R1631" s="30"/>
      <c r="S1631" s="30"/>
      <c r="T1631" s="30"/>
      <c r="U1631" s="30"/>
      <c r="V1631" s="30"/>
      <c r="W1631" s="30"/>
      <c r="X1631" s="30"/>
      <c r="Y1631" s="30"/>
      <c r="Z1631" s="30"/>
      <c r="AA1631" s="30"/>
      <c r="AB1631" s="30"/>
      <c r="AC1631" s="30"/>
      <c r="AD1631" s="30"/>
    </row>
    <row r="1632" spans="18:30" x14ac:dyDescent="0.25">
      <c r="R1632" s="30"/>
      <c r="S1632" s="30"/>
      <c r="T1632" s="30"/>
      <c r="U1632" s="30"/>
      <c r="V1632" s="30"/>
      <c r="W1632" s="30"/>
      <c r="X1632" s="30"/>
      <c r="Y1632" s="30"/>
      <c r="Z1632" s="30"/>
      <c r="AA1632" s="30"/>
      <c r="AB1632" s="30"/>
      <c r="AC1632" s="30"/>
      <c r="AD1632" s="30"/>
    </row>
    <row r="1633" spans="18:30" x14ac:dyDescent="0.25">
      <c r="R1633" s="30"/>
      <c r="S1633" s="30"/>
      <c r="T1633" s="30"/>
      <c r="U1633" s="30"/>
      <c r="V1633" s="30"/>
      <c r="W1633" s="30"/>
      <c r="X1633" s="30"/>
      <c r="Y1633" s="30"/>
      <c r="Z1633" s="30"/>
      <c r="AA1633" s="30"/>
      <c r="AB1633" s="30"/>
      <c r="AC1633" s="30"/>
      <c r="AD1633" s="30"/>
    </row>
    <row r="1634" spans="18:30" x14ac:dyDescent="0.25">
      <c r="R1634" s="30"/>
      <c r="S1634" s="30"/>
      <c r="T1634" s="30"/>
      <c r="U1634" s="30"/>
      <c r="V1634" s="30"/>
      <c r="W1634" s="30"/>
      <c r="X1634" s="30"/>
      <c r="Y1634" s="30"/>
      <c r="Z1634" s="30"/>
      <c r="AA1634" s="30"/>
      <c r="AB1634" s="30"/>
      <c r="AC1634" s="30"/>
      <c r="AD1634" s="30"/>
    </row>
    <row r="1635" spans="18:30" x14ac:dyDescent="0.25">
      <c r="R1635" s="30"/>
      <c r="S1635" s="30"/>
      <c r="T1635" s="30"/>
      <c r="U1635" s="30"/>
      <c r="V1635" s="30"/>
      <c r="W1635" s="30"/>
      <c r="X1635" s="30"/>
      <c r="Y1635" s="30"/>
      <c r="Z1635" s="30"/>
      <c r="AA1635" s="30"/>
      <c r="AB1635" s="30"/>
      <c r="AC1635" s="30"/>
      <c r="AD1635" s="30"/>
    </row>
    <row r="1636" spans="18:30" x14ac:dyDescent="0.25">
      <c r="R1636" s="30"/>
      <c r="S1636" s="30"/>
      <c r="T1636" s="30"/>
      <c r="U1636" s="30"/>
      <c r="V1636" s="30"/>
      <c r="W1636" s="30"/>
      <c r="X1636" s="30"/>
      <c r="Y1636" s="30"/>
      <c r="Z1636" s="30"/>
      <c r="AA1636" s="30"/>
      <c r="AB1636" s="30"/>
      <c r="AC1636" s="30"/>
      <c r="AD1636" s="30"/>
    </row>
    <row r="1637" spans="18:30" x14ac:dyDescent="0.25">
      <c r="R1637" s="30"/>
      <c r="S1637" s="30"/>
      <c r="T1637" s="30"/>
      <c r="U1637" s="30"/>
      <c r="V1637" s="30"/>
      <c r="W1637" s="30"/>
      <c r="X1637" s="30"/>
      <c r="Y1637" s="30"/>
      <c r="Z1637" s="30"/>
      <c r="AA1637" s="30"/>
      <c r="AB1637" s="30"/>
      <c r="AC1637" s="30"/>
      <c r="AD1637" s="30"/>
    </row>
    <row r="1638" spans="18:30" x14ac:dyDescent="0.25">
      <c r="R1638" s="30"/>
      <c r="S1638" s="30"/>
      <c r="T1638" s="30"/>
      <c r="U1638" s="30"/>
      <c r="V1638" s="30"/>
      <c r="W1638" s="30"/>
      <c r="X1638" s="30"/>
      <c r="Y1638" s="30"/>
      <c r="Z1638" s="30"/>
      <c r="AA1638" s="30"/>
      <c r="AB1638" s="30"/>
      <c r="AC1638" s="30"/>
      <c r="AD1638" s="30"/>
    </row>
    <row r="1639" spans="18:30" x14ac:dyDescent="0.25">
      <c r="R1639" s="30"/>
      <c r="S1639" s="30"/>
      <c r="T1639" s="30"/>
      <c r="U1639" s="30"/>
      <c r="V1639" s="30"/>
      <c r="W1639" s="30"/>
      <c r="X1639" s="30"/>
      <c r="Y1639" s="30"/>
      <c r="Z1639" s="30"/>
      <c r="AA1639" s="30"/>
      <c r="AB1639" s="30"/>
      <c r="AC1639" s="30"/>
      <c r="AD1639" s="30"/>
    </row>
    <row r="1640" spans="18:30" x14ac:dyDescent="0.25">
      <c r="R1640" s="30"/>
      <c r="S1640" s="30"/>
      <c r="T1640" s="30"/>
      <c r="U1640" s="30"/>
      <c r="V1640" s="30"/>
      <c r="W1640" s="30"/>
      <c r="X1640" s="30"/>
      <c r="Y1640" s="30"/>
      <c r="Z1640" s="30"/>
      <c r="AA1640" s="30"/>
      <c r="AB1640" s="30"/>
      <c r="AC1640" s="30"/>
      <c r="AD1640" s="30"/>
    </row>
    <row r="1641" spans="18:30" x14ac:dyDescent="0.25">
      <c r="R1641" s="30"/>
      <c r="S1641" s="30"/>
      <c r="T1641" s="30"/>
      <c r="U1641" s="30"/>
      <c r="V1641" s="30"/>
      <c r="W1641" s="30"/>
      <c r="X1641" s="30"/>
      <c r="Y1641" s="30"/>
      <c r="Z1641" s="30"/>
      <c r="AA1641" s="30"/>
      <c r="AB1641" s="30"/>
      <c r="AC1641" s="30"/>
      <c r="AD1641" s="30"/>
    </row>
    <row r="1642" spans="18:30" x14ac:dyDescent="0.25">
      <c r="R1642" s="30"/>
      <c r="S1642" s="30"/>
      <c r="T1642" s="30"/>
      <c r="U1642" s="30"/>
      <c r="V1642" s="30"/>
      <c r="W1642" s="30"/>
      <c r="X1642" s="30"/>
      <c r="Y1642" s="30"/>
      <c r="Z1642" s="30"/>
      <c r="AA1642" s="30"/>
      <c r="AB1642" s="30"/>
      <c r="AC1642" s="30"/>
      <c r="AD1642" s="30"/>
    </row>
    <row r="1643" spans="18:30" x14ac:dyDescent="0.25">
      <c r="R1643" s="30"/>
      <c r="S1643" s="30"/>
      <c r="T1643" s="30"/>
      <c r="U1643" s="30"/>
      <c r="V1643" s="30"/>
      <c r="W1643" s="30"/>
      <c r="X1643" s="30"/>
      <c r="Y1643" s="30"/>
      <c r="Z1643" s="30"/>
      <c r="AA1643" s="30"/>
      <c r="AB1643" s="30"/>
      <c r="AC1643" s="30"/>
      <c r="AD1643" s="30"/>
    </row>
    <row r="1644" spans="18:30" x14ac:dyDescent="0.25">
      <c r="R1644" s="30"/>
      <c r="S1644" s="30"/>
      <c r="T1644" s="30"/>
      <c r="U1644" s="30"/>
      <c r="V1644" s="30"/>
      <c r="W1644" s="30"/>
      <c r="X1644" s="30"/>
      <c r="Y1644" s="30"/>
      <c r="Z1644" s="30"/>
      <c r="AA1644" s="30"/>
      <c r="AB1644" s="30"/>
      <c r="AC1644" s="30"/>
      <c r="AD1644" s="30"/>
    </row>
    <row r="1645" spans="18:30" x14ac:dyDescent="0.25">
      <c r="R1645" s="30"/>
      <c r="S1645" s="30"/>
      <c r="T1645" s="30"/>
      <c r="U1645" s="30"/>
      <c r="V1645" s="30"/>
      <c r="W1645" s="30"/>
      <c r="X1645" s="30"/>
      <c r="Y1645" s="30"/>
      <c r="Z1645" s="30"/>
      <c r="AA1645" s="30"/>
      <c r="AB1645" s="30"/>
      <c r="AC1645" s="30"/>
      <c r="AD1645" s="30"/>
    </row>
    <row r="1646" spans="18:30" x14ac:dyDescent="0.25">
      <c r="R1646" s="30"/>
      <c r="S1646" s="30"/>
      <c r="T1646" s="30"/>
      <c r="U1646" s="30"/>
      <c r="V1646" s="30"/>
      <c r="W1646" s="30"/>
      <c r="X1646" s="30"/>
      <c r="Y1646" s="30"/>
      <c r="Z1646" s="30"/>
      <c r="AA1646" s="30"/>
      <c r="AB1646" s="30"/>
      <c r="AC1646" s="30"/>
      <c r="AD1646" s="30"/>
    </row>
    <row r="1647" spans="18:30" x14ac:dyDescent="0.25">
      <c r="R1647" s="30"/>
      <c r="S1647" s="30"/>
      <c r="T1647" s="30"/>
      <c r="U1647" s="30"/>
      <c r="V1647" s="30"/>
      <c r="W1647" s="30"/>
      <c r="X1647" s="30"/>
      <c r="Y1647" s="30"/>
      <c r="Z1647" s="30"/>
      <c r="AA1647" s="30"/>
      <c r="AB1647" s="30"/>
      <c r="AC1647" s="30"/>
      <c r="AD1647" s="30"/>
    </row>
    <row r="1648" spans="18:30" x14ac:dyDescent="0.25">
      <c r="R1648" s="30"/>
      <c r="S1648" s="30"/>
      <c r="T1648" s="30"/>
      <c r="U1648" s="30"/>
      <c r="V1648" s="30"/>
      <c r="W1648" s="30"/>
      <c r="X1648" s="30"/>
      <c r="Y1648" s="30"/>
      <c r="Z1648" s="30"/>
      <c r="AA1648" s="30"/>
      <c r="AB1648" s="30"/>
      <c r="AC1648" s="30"/>
      <c r="AD1648" s="30"/>
    </row>
    <row r="1649" spans="18:30" x14ac:dyDescent="0.25">
      <c r="R1649" s="30"/>
      <c r="S1649" s="30"/>
      <c r="T1649" s="30"/>
      <c r="U1649" s="30"/>
      <c r="V1649" s="30"/>
      <c r="W1649" s="30"/>
      <c r="X1649" s="30"/>
      <c r="Y1649" s="30"/>
      <c r="Z1649" s="30"/>
      <c r="AA1649" s="30"/>
      <c r="AB1649" s="30"/>
      <c r="AC1649" s="30"/>
      <c r="AD1649" s="30"/>
    </row>
    <row r="1650" spans="18:30" x14ac:dyDescent="0.25">
      <c r="R1650" s="30"/>
      <c r="S1650" s="30"/>
      <c r="T1650" s="30"/>
      <c r="U1650" s="30"/>
      <c r="V1650" s="30"/>
      <c r="W1650" s="30"/>
      <c r="X1650" s="30"/>
      <c r="Y1650" s="30"/>
      <c r="Z1650" s="30"/>
      <c r="AA1650" s="30"/>
      <c r="AB1650" s="30"/>
      <c r="AC1650" s="30"/>
      <c r="AD1650" s="30"/>
    </row>
    <row r="1651" spans="18:30" x14ac:dyDescent="0.25">
      <c r="R1651" s="30"/>
      <c r="S1651" s="30"/>
      <c r="T1651" s="30"/>
      <c r="U1651" s="30"/>
      <c r="V1651" s="30"/>
      <c r="W1651" s="30"/>
      <c r="X1651" s="30"/>
      <c r="Y1651" s="30"/>
      <c r="Z1651" s="30"/>
      <c r="AA1651" s="30"/>
      <c r="AB1651" s="30"/>
      <c r="AC1651" s="30"/>
      <c r="AD1651" s="30"/>
    </row>
    <row r="1652" spans="18:30" x14ac:dyDescent="0.25">
      <c r="R1652" s="30"/>
      <c r="S1652" s="30"/>
      <c r="T1652" s="30"/>
      <c r="U1652" s="30"/>
      <c r="V1652" s="30"/>
      <c r="W1652" s="30"/>
      <c r="X1652" s="30"/>
      <c r="Y1652" s="30"/>
      <c r="Z1652" s="30"/>
      <c r="AA1652" s="30"/>
      <c r="AB1652" s="30"/>
      <c r="AC1652" s="30"/>
      <c r="AD1652" s="30"/>
    </row>
    <row r="1653" spans="18:30" x14ac:dyDescent="0.25">
      <c r="R1653" s="30"/>
      <c r="S1653" s="30"/>
      <c r="T1653" s="30"/>
      <c r="U1653" s="30"/>
      <c r="V1653" s="30"/>
      <c r="W1653" s="30"/>
      <c r="X1653" s="30"/>
      <c r="Y1653" s="30"/>
      <c r="Z1653" s="30"/>
      <c r="AA1653" s="30"/>
      <c r="AB1653" s="30"/>
      <c r="AC1653" s="30"/>
      <c r="AD1653" s="30"/>
    </row>
    <row r="1654" spans="18:30" x14ac:dyDescent="0.25">
      <c r="R1654" s="30"/>
      <c r="S1654" s="30"/>
      <c r="T1654" s="30"/>
      <c r="U1654" s="30"/>
      <c r="V1654" s="30"/>
      <c r="W1654" s="30"/>
      <c r="X1654" s="30"/>
      <c r="Y1654" s="30"/>
      <c r="Z1654" s="30"/>
      <c r="AA1654" s="30"/>
      <c r="AB1654" s="30"/>
      <c r="AC1654" s="30"/>
      <c r="AD1654" s="30"/>
    </row>
    <row r="1655" spans="18:30" x14ac:dyDescent="0.25">
      <c r="R1655" s="30"/>
      <c r="S1655" s="30"/>
      <c r="T1655" s="30"/>
      <c r="U1655" s="30"/>
      <c r="V1655" s="30"/>
      <c r="W1655" s="30"/>
      <c r="X1655" s="30"/>
      <c r="Y1655" s="30"/>
      <c r="Z1655" s="30"/>
      <c r="AA1655" s="30"/>
      <c r="AB1655" s="30"/>
      <c r="AC1655" s="30"/>
      <c r="AD1655" s="30"/>
    </row>
    <row r="1656" spans="18:30" x14ac:dyDescent="0.25">
      <c r="R1656" s="30"/>
      <c r="S1656" s="30"/>
      <c r="T1656" s="30"/>
      <c r="U1656" s="30"/>
      <c r="V1656" s="30"/>
      <c r="W1656" s="30"/>
      <c r="X1656" s="30"/>
      <c r="Y1656" s="30"/>
      <c r="Z1656" s="30"/>
      <c r="AA1656" s="30"/>
      <c r="AB1656" s="30"/>
      <c r="AC1656" s="30"/>
      <c r="AD1656" s="30"/>
    </row>
    <row r="1657" spans="18:30" x14ac:dyDescent="0.25">
      <c r="R1657" s="30"/>
      <c r="S1657" s="30"/>
      <c r="T1657" s="30"/>
      <c r="U1657" s="30"/>
      <c r="V1657" s="30"/>
      <c r="W1657" s="30"/>
      <c r="X1657" s="30"/>
      <c r="Y1657" s="30"/>
      <c r="Z1657" s="30"/>
      <c r="AA1657" s="30"/>
      <c r="AB1657" s="30"/>
      <c r="AC1657" s="30"/>
      <c r="AD1657" s="30"/>
    </row>
    <row r="1658" spans="18:30" x14ac:dyDescent="0.25">
      <c r="R1658" s="30"/>
      <c r="S1658" s="30"/>
      <c r="T1658" s="30"/>
      <c r="U1658" s="30"/>
      <c r="V1658" s="30"/>
      <c r="W1658" s="30"/>
      <c r="X1658" s="30"/>
      <c r="Y1658" s="30"/>
      <c r="Z1658" s="30"/>
      <c r="AA1658" s="30"/>
      <c r="AB1658" s="30"/>
      <c r="AC1658" s="30"/>
      <c r="AD1658" s="30"/>
    </row>
    <row r="1659" spans="18:30" x14ac:dyDescent="0.25">
      <c r="R1659" s="30"/>
      <c r="S1659" s="30"/>
      <c r="T1659" s="30"/>
      <c r="U1659" s="30"/>
      <c r="V1659" s="30"/>
      <c r="W1659" s="30"/>
      <c r="X1659" s="30"/>
      <c r="Y1659" s="30"/>
      <c r="Z1659" s="30"/>
      <c r="AA1659" s="30"/>
      <c r="AB1659" s="30"/>
      <c r="AC1659" s="30"/>
      <c r="AD1659" s="30"/>
    </row>
    <row r="1660" spans="18:30" x14ac:dyDescent="0.25">
      <c r="R1660" s="30"/>
      <c r="S1660" s="30"/>
      <c r="T1660" s="30"/>
      <c r="U1660" s="30"/>
      <c r="V1660" s="30"/>
      <c r="W1660" s="30"/>
      <c r="X1660" s="30"/>
      <c r="Y1660" s="30"/>
      <c r="Z1660" s="30"/>
      <c r="AA1660" s="30"/>
      <c r="AB1660" s="30"/>
      <c r="AC1660" s="30"/>
      <c r="AD1660" s="30"/>
    </row>
    <row r="1661" spans="18:30" x14ac:dyDescent="0.25">
      <c r="R1661" s="30"/>
      <c r="S1661" s="30"/>
      <c r="T1661" s="30"/>
      <c r="U1661" s="30"/>
      <c r="V1661" s="30"/>
      <c r="W1661" s="30"/>
      <c r="X1661" s="30"/>
      <c r="Y1661" s="30"/>
      <c r="Z1661" s="30"/>
      <c r="AA1661" s="30"/>
      <c r="AB1661" s="30"/>
      <c r="AC1661" s="30"/>
      <c r="AD1661" s="30"/>
    </row>
    <row r="1662" spans="18:30" x14ac:dyDescent="0.25">
      <c r="R1662" s="30"/>
      <c r="S1662" s="30"/>
      <c r="T1662" s="30"/>
      <c r="U1662" s="30"/>
      <c r="V1662" s="30"/>
      <c r="W1662" s="30"/>
      <c r="X1662" s="30"/>
      <c r="Y1662" s="30"/>
      <c r="Z1662" s="30"/>
      <c r="AA1662" s="30"/>
      <c r="AB1662" s="30"/>
      <c r="AC1662" s="30"/>
      <c r="AD1662" s="30"/>
    </row>
    <row r="1663" spans="18:30" x14ac:dyDescent="0.25">
      <c r="R1663" s="30"/>
      <c r="S1663" s="30"/>
      <c r="T1663" s="30"/>
      <c r="U1663" s="30"/>
      <c r="V1663" s="30"/>
      <c r="W1663" s="30"/>
      <c r="X1663" s="30"/>
      <c r="Y1663" s="30"/>
      <c r="Z1663" s="30"/>
      <c r="AA1663" s="30"/>
      <c r="AB1663" s="30"/>
      <c r="AC1663" s="30"/>
      <c r="AD1663" s="30"/>
    </row>
    <row r="1664" spans="18:30" x14ac:dyDescent="0.25">
      <c r="R1664" s="30"/>
      <c r="S1664" s="30"/>
      <c r="T1664" s="30"/>
      <c r="U1664" s="30"/>
      <c r="V1664" s="30"/>
      <c r="W1664" s="30"/>
      <c r="X1664" s="30"/>
      <c r="Y1664" s="30"/>
      <c r="Z1664" s="30"/>
      <c r="AA1664" s="30"/>
      <c r="AB1664" s="30"/>
      <c r="AC1664" s="30"/>
      <c r="AD1664" s="30"/>
    </row>
    <row r="1665" spans="18:30" x14ac:dyDescent="0.25">
      <c r="R1665" s="30"/>
      <c r="S1665" s="30"/>
      <c r="T1665" s="30"/>
      <c r="U1665" s="30"/>
      <c r="V1665" s="30"/>
      <c r="W1665" s="30"/>
      <c r="X1665" s="30"/>
      <c r="Y1665" s="30"/>
      <c r="Z1665" s="30"/>
      <c r="AA1665" s="30"/>
      <c r="AB1665" s="30"/>
      <c r="AC1665" s="30"/>
      <c r="AD1665" s="30"/>
    </row>
    <row r="1666" spans="18:30" x14ac:dyDescent="0.25">
      <c r="R1666" s="30"/>
      <c r="S1666" s="30"/>
      <c r="T1666" s="30"/>
      <c r="U1666" s="30"/>
      <c r="V1666" s="30"/>
      <c r="W1666" s="30"/>
      <c r="X1666" s="30"/>
      <c r="Y1666" s="30"/>
      <c r="Z1666" s="30"/>
      <c r="AA1666" s="30"/>
      <c r="AB1666" s="30"/>
      <c r="AC1666" s="30"/>
      <c r="AD1666" s="30"/>
    </row>
    <row r="1667" spans="18:30" x14ac:dyDescent="0.25">
      <c r="R1667" s="30"/>
      <c r="S1667" s="30"/>
      <c r="T1667" s="30"/>
      <c r="U1667" s="30"/>
      <c r="V1667" s="30"/>
      <c r="W1667" s="30"/>
      <c r="X1667" s="30"/>
      <c r="Y1667" s="30"/>
      <c r="Z1667" s="30"/>
      <c r="AA1667" s="30"/>
      <c r="AB1667" s="30"/>
      <c r="AC1667" s="30"/>
      <c r="AD1667" s="30"/>
    </row>
    <row r="1668" spans="18:30" x14ac:dyDescent="0.25">
      <c r="R1668" s="30"/>
      <c r="S1668" s="30"/>
      <c r="T1668" s="30"/>
      <c r="U1668" s="30"/>
      <c r="V1668" s="30"/>
      <c r="W1668" s="30"/>
      <c r="X1668" s="30"/>
      <c r="Y1668" s="30"/>
      <c r="Z1668" s="30"/>
      <c r="AA1668" s="30"/>
      <c r="AB1668" s="30"/>
      <c r="AC1668" s="30"/>
      <c r="AD1668" s="30"/>
    </row>
    <row r="1669" spans="18:30" x14ac:dyDescent="0.25">
      <c r="R1669" s="30"/>
      <c r="S1669" s="30"/>
      <c r="T1669" s="30"/>
      <c r="U1669" s="30"/>
      <c r="V1669" s="30"/>
      <c r="W1669" s="30"/>
      <c r="X1669" s="30"/>
      <c r="Y1669" s="30"/>
      <c r="Z1669" s="30"/>
      <c r="AA1669" s="30"/>
      <c r="AB1669" s="30"/>
      <c r="AC1669" s="30"/>
      <c r="AD1669" s="30"/>
    </row>
    <row r="1670" spans="18:30" x14ac:dyDescent="0.25">
      <c r="R1670" s="30"/>
      <c r="S1670" s="30"/>
      <c r="T1670" s="30"/>
      <c r="U1670" s="30"/>
      <c r="V1670" s="30"/>
      <c r="W1670" s="30"/>
      <c r="X1670" s="30"/>
      <c r="Y1670" s="30"/>
      <c r="Z1670" s="30"/>
      <c r="AA1670" s="30"/>
      <c r="AB1670" s="30"/>
      <c r="AC1670" s="30"/>
      <c r="AD1670" s="30"/>
    </row>
    <row r="1671" spans="18:30" x14ac:dyDescent="0.25">
      <c r="R1671" s="30"/>
      <c r="S1671" s="30"/>
      <c r="T1671" s="30"/>
      <c r="U1671" s="30"/>
      <c r="V1671" s="30"/>
      <c r="W1671" s="30"/>
      <c r="X1671" s="30"/>
      <c r="Y1671" s="30"/>
      <c r="Z1671" s="30"/>
      <c r="AA1671" s="30"/>
      <c r="AB1671" s="30"/>
      <c r="AC1671" s="30"/>
      <c r="AD1671" s="30"/>
    </row>
    <row r="1672" spans="18:30" x14ac:dyDescent="0.25">
      <c r="R1672" s="30"/>
      <c r="S1672" s="30"/>
      <c r="T1672" s="30"/>
      <c r="U1672" s="30"/>
      <c r="V1672" s="30"/>
      <c r="W1672" s="30"/>
      <c r="X1672" s="30"/>
      <c r="Y1672" s="30"/>
      <c r="Z1672" s="30"/>
      <c r="AA1672" s="30"/>
      <c r="AB1672" s="30"/>
      <c r="AC1672" s="30"/>
      <c r="AD1672" s="30"/>
    </row>
    <row r="1673" spans="18:30" x14ac:dyDescent="0.25">
      <c r="R1673" s="30"/>
      <c r="S1673" s="30"/>
      <c r="T1673" s="30"/>
      <c r="U1673" s="30"/>
      <c r="V1673" s="30"/>
      <c r="W1673" s="30"/>
      <c r="X1673" s="30"/>
      <c r="Y1673" s="30"/>
      <c r="Z1673" s="30"/>
      <c r="AA1673" s="30"/>
      <c r="AB1673" s="30"/>
      <c r="AC1673" s="30"/>
      <c r="AD1673" s="30"/>
    </row>
    <row r="1674" spans="18:30" x14ac:dyDescent="0.25">
      <c r="R1674" s="30"/>
      <c r="S1674" s="30"/>
      <c r="T1674" s="30"/>
      <c r="U1674" s="30"/>
      <c r="V1674" s="30"/>
      <c r="W1674" s="30"/>
      <c r="X1674" s="30"/>
      <c r="Y1674" s="30"/>
      <c r="Z1674" s="30"/>
      <c r="AA1674" s="30"/>
      <c r="AB1674" s="30"/>
      <c r="AC1674" s="30"/>
      <c r="AD1674" s="30"/>
    </row>
    <row r="1675" spans="18:30" x14ac:dyDescent="0.25">
      <c r="R1675" s="30"/>
      <c r="S1675" s="30"/>
      <c r="T1675" s="30"/>
      <c r="U1675" s="30"/>
      <c r="V1675" s="30"/>
      <c r="W1675" s="30"/>
      <c r="X1675" s="30"/>
      <c r="Y1675" s="30"/>
      <c r="Z1675" s="30"/>
      <c r="AA1675" s="30"/>
      <c r="AB1675" s="30"/>
      <c r="AC1675" s="30"/>
      <c r="AD1675" s="30"/>
    </row>
    <row r="1676" spans="18:30" x14ac:dyDescent="0.25">
      <c r="R1676" s="30"/>
      <c r="S1676" s="30"/>
      <c r="T1676" s="30"/>
      <c r="U1676" s="30"/>
      <c r="V1676" s="30"/>
      <c r="W1676" s="30"/>
      <c r="X1676" s="30"/>
      <c r="Y1676" s="30"/>
      <c r="Z1676" s="30"/>
      <c r="AA1676" s="30"/>
      <c r="AB1676" s="30"/>
      <c r="AC1676" s="30"/>
      <c r="AD1676" s="30"/>
    </row>
    <row r="1677" spans="18:30" x14ac:dyDescent="0.25">
      <c r="R1677" s="30"/>
      <c r="S1677" s="30"/>
      <c r="T1677" s="30"/>
      <c r="U1677" s="30"/>
      <c r="V1677" s="30"/>
      <c r="W1677" s="30"/>
      <c r="X1677" s="30"/>
      <c r="Y1677" s="30"/>
      <c r="Z1677" s="30"/>
      <c r="AA1677" s="30"/>
      <c r="AB1677" s="30"/>
      <c r="AC1677" s="30"/>
      <c r="AD1677" s="30"/>
    </row>
    <row r="1678" spans="18:30" x14ac:dyDescent="0.25">
      <c r="R1678" s="30"/>
      <c r="S1678" s="30"/>
      <c r="T1678" s="30"/>
      <c r="U1678" s="30"/>
      <c r="V1678" s="30"/>
      <c r="W1678" s="30"/>
      <c r="X1678" s="30"/>
      <c r="Y1678" s="30"/>
      <c r="Z1678" s="30"/>
      <c r="AA1678" s="30"/>
      <c r="AB1678" s="30"/>
      <c r="AC1678" s="30"/>
      <c r="AD1678" s="30"/>
    </row>
    <row r="1679" spans="18:30" x14ac:dyDescent="0.25">
      <c r="R1679" s="30"/>
      <c r="S1679" s="30"/>
      <c r="T1679" s="30"/>
      <c r="U1679" s="30"/>
      <c r="V1679" s="30"/>
      <c r="W1679" s="30"/>
      <c r="X1679" s="30"/>
      <c r="Y1679" s="30"/>
      <c r="Z1679" s="30"/>
      <c r="AA1679" s="30"/>
      <c r="AB1679" s="30"/>
      <c r="AC1679" s="30"/>
      <c r="AD1679" s="30"/>
    </row>
    <row r="1680" spans="18:30" x14ac:dyDescent="0.25">
      <c r="R1680" s="30"/>
      <c r="S1680" s="30"/>
      <c r="T1680" s="30"/>
      <c r="U1680" s="30"/>
      <c r="V1680" s="30"/>
      <c r="W1680" s="30"/>
      <c r="X1680" s="30"/>
      <c r="Y1680" s="30"/>
      <c r="Z1680" s="30"/>
      <c r="AA1680" s="30"/>
      <c r="AB1680" s="30"/>
      <c r="AC1680" s="30"/>
      <c r="AD1680" s="30"/>
    </row>
    <row r="1681" spans="18:30" x14ac:dyDescent="0.25">
      <c r="R1681" s="30"/>
      <c r="S1681" s="30"/>
      <c r="T1681" s="30"/>
      <c r="U1681" s="30"/>
      <c r="V1681" s="30"/>
      <c r="W1681" s="30"/>
      <c r="X1681" s="30"/>
      <c r="Y1681" s="30"/>
      <c r="Z1681" s="30"/>
      <c r="AA1681" s="30"/>
      <c r="AB1681" s="30"/>
      <c r="AC1681" s="30"/>
      <c r="AD1681" s="30"/>
    </row>
    <row r="1682" spans="18:30" x14ac:dyDescent="0.25">
      <c r="R1682" s="30"/>
      <c r="S1682" s="30"/>
      <c r="T1682" s="30"/>
      <c r="U1682" s="30"/>
      <c r="V1682" s="30"/>
      <c r="W1682" s="30"/>
      <c r="X1682" s="30"/>
      <c r="Y1682" s="30"/>
      <c r="Z1682" s="30"/>
      <c r="AA1682" s="30"/>
      <c r="AB1682" s="30"/>
      <c r="AC1682" s="30"/>
      <c r="AD1682" s="30"/>
    </row>
    <row r="1683" spans="18:30" x14ac:dyDescent="0.25">
      <c r="R1683" s="30"/>
      <c r="S1683" s="30"/>
      <c r="T1683" s="30"/>
      <c r="U1683" s="30"/>
      <c r="V1683" s="30"/>
      <c r="W1683" s="30"/>
      <c r="X1683" s="30"/>
      <c r="Y1683" s="30"/>
      <c r="Z1683" s="30"/>
      <c r="AA1683" s="30"/>
      <c r="AB1683" s="30"/>
      <c r="AC1683" s="30"/>
      <c r="AD1683" s="30"/>
    </row>
    <row r="1684" spans="18:30" x14ac:dyDescent="0.25">
      <c r="R1684" s="30"/>
      <c r="S1684" s="30"/>
      <c r="T1684" s="30"/>
      <c r="U1684" s="30"/>
      <c r="V1684" s="30"/>
      <c r="W1684" s="30"/>
      <c r="X1684" s="30"/>
      <c r="Y1684" s="30"/>
      <c r="Z1684" s="30"/>
      <c r="AA1684" s="30"/>
      <c r="AB1684" s="30"/>
      <c r="AC1684" s="30"/>
      <c r="AD1684" s="30"/>
    </row>
    <row r="1685" spans="18:30" x14ac:dyDescent="0.25">
      <c r="R1685" s="30"/>
      <c r="S1685" s="30"/>
      <c r="T1685" s="30"/>
      <c r="U1685" s="30"/>
      <c r="V1685" s="30"/>
      <c r="W1685" s="30"/>
      <c r="X1685" s="30"/>
      <c r="Y1685" s="30"/>
      <c r="Z1685" s="30"/>
      <c r="AA1685" s="30"/>
      <c r="AB1685" s="30"/>
      <c r="AC1685" s="30"/>
      <c r="AD1685" s="30"/>
    </row>
    <row r="1686" spans="18:30" x14ac:dyDescent="0.25">
      <c r="R1686" s="30"/>
      <c r="S1686" s="30"/>
      <c r="T1686" s="30"/>
      <c r="U1686" s="30"/>
      <c r="V1686" s="30"/>
      <c r="W1686" s="30"/>
      <c r="X1686" s="30"/>
      <c r="Y1686" s="30"/>
      <c r="Z1686" s="30"/>
      <c r="AA1686" s="30"/>
      <c r="AB1686" s="30"/>
      <c r="AC1686" s="30"/>
      <c r="AD1686" s="30"/>
    </row>
    <row r="1687" spans="18:30" x14ac:dyDescent="0.25">
      <c r="R1687" s="30"/>
      <c r="S1687" s="30"/>
      <c r="T1687" s="30"/>
      <c r="U1687" s="30"/>
      <c r="V1687" s="30"/>
      <c r="W1687" s="30"/>
      <c r="X1687" s="30"/>
      <c r="Y1687" s="30"/>
      <c r="Z1687" s="30"/>
      <c r="AA1687" s="30"/>
      <c r="AB1687" s="30"/>
      <c r="AC1687" s="30"/>
      <c r="AD1687" s="30"/>
    </row>
    <row r="1688" spans="18:30" x14ac:dyDescent="0.25">
      <c r="R1688" s="30"/>
      <c r="S1688" s="30"/>
      <c r="T1688" s="30"/>
      <c r="U1688" s="30"/>
      <c r="V1688" s="30"/>
      <c r="W1688" s="30"/>
      <c r="X1688" s="30"/>
      <c r="Y1688" s="30"/>
      <c r="Z1688" s="30"/>
      <c r="AA1688" s="30"/>
      <c r="AB1688" s="30"/>
      <c r="AC1688" s="30"/>
      <c r="AD1688" s="30"/>
    </row>
    <row r="1689" spans="18:30" x14ac:dyDescent="0.25">
      <c r="R1689" s="30"/>
      <c r="S1689" s="30"/>
      <c r="T1689" s="30"/>
      <c r="U1689" s="30"/>
      <c r="V1689" s="30"/>
      <c r="W1689" s="30"/>
      <c r="X1689" s="30"/>
      <c r="Y1689" s="30"/>
      <c r="Z1689" s="30"/>
      <c r="AA1689" s="30"/>
      <c r="AB1689" s="30"/>
      <c r="AC1689" s="30"/>
      <c r="AD1689" s="30"/>
    </row>
    <row r="1690" spans="18:30" x14ac:dyDescent="0.25">
      <c r="R1690" s="30"/>
      <c r="S1690" s="30"/>
      <c r="T1690" s="30"/>
      <c r="U1690" s="30"/>
      <c r="V1690" s="30"/>
      <c r="W1690" s="30"/>
      <c r="X1690" s="30"/>
      <c r="Y1690" s="30"/>
      <c r="Z1690" s="30"/>
      <c r="AA1690" s="30"/>
      <c r="AB1690" s="30"/>
      <c r="AC1690" s="30"/>
      <c r="AD1690" s="30"/>
    </row>
    <row r="1691" spans="18:30" x14ac:dyDescent="0.25">
      <c r="R1691" s="30"/>
      <c r="S1691" s="30"/>
      <c r="T1691" s="30"/>
      <c r="U1691" s="30"/>
      <c r="V1691" s="30"/>
      <c r="W1691" s="30"/>
      <c r="X1691" s="30"/>
      <c r="Y1691" s="30"/>
      <c r="Z1691" s="30"/>
      <c r="AA1691" s="30"/>
      <c r="AB1691" s="30"/>
      <c r="AC1691" s="30"/>
      <c r="AD1691" s="30"/>
    </row>
    <row r="1692" spans="18:30" x14ac:dyDescent="0.25">
      <c r="R1692" s="30"/>
      <c r="S1692" s="30"/>
      <c r="T1692" s="30"/>
      <c r="U1692" s="30"/>
      <c r="V1692" s="30"/>
      <c r="W1692" s="30"/>
      <c r="X1692" s="30"/>
      <c r="Y1692" s="30"/>
      <c r="Z1692" s="30"/>
      <c r="AA1692" s="30"/>
      <c r="AB1692" s="30"/>
      <c r="AC1692" s="30"/>
      <c r="AD1692" s="30"/>
    </row>
    <row r="1693" spans="18:30" x14ac:dyDescent="0.25">
      <c r="R1693" s="30"/>
      <c r="S1693" s="30"/>
      <c r="T1693" s="30"/>
      <c r="U1693" s="30"/>
      <c r="V1693" s="30"/>
      <c r="W1693" s="30"/>
      <c r="X1693" s="30"/>
      <c r="Y1693" s="30"/>
      <c r="Z1693" s="30"/>
      <c r="AA1693" s="30"/>
      <c r="AB1693" s="30"/>
      <c r="AC1693" s="30"/>
      <c r="AD1693" s="30"/>
    </row>
    <row r="1694" spans="18:30" x14ac:dyDescent="0.25">
      <c r="R1694" s="30"/>
      <c r="S1694" s="30"/>
      <c r="T1694" s="30"/>
      <c r="U1694" s="30"/>
      <c r="V1694" s="30"/>
      <c r="W1694" s="30"/>
      <c r="X1694" s="30"/>
      <c r="Y1694" s="30"/>
      <c r="Z1694" s="30"/>
      <c r="AA1694" s="30"/>
      <c r="AB1694" s="30"/>
      <c r="AC1694" s="30"/>
      <c r="AD1694" s="30"/>
    </row>
    <row r="1695" spans="18:30" x14ac:dyDescent="0.25">
      <c r="R1695" s="30"/>
      <c r="S1695" s="30"/>
      <c r="T1695" s="30"/>
      <c r="U1695" s="30"/>
      <c r="V1695" s="30"/>
      <c r="W1695" s="30"/>
      <c r="X1695" s="30"/>
      <c r="Y1695" s="30"/>
      <c r="Z1695" s="30"/>
      <c r="AA1695" s="30"/>
      <c r="AB1695" s="30"/>
      <c r="AC1695" s="30"/>
      <c r="AD1695" s="30"/>
    </row>
    <row r="1696" spans="18:30" x14ac:dyDescent="0.25">
      <c r="R1696" s="30"/>
      <c r="S1696" s="30"/>
      <c r="T1696" s="30"/>
      <c r="U1696" s="30"/>
      <c r="V1696" s="30"/>
      <c r="W1696" s="30"/>
      <c r="X1696" s="30"/>
      <c r="Y1696" s="30"/>
      <c r="Z1696" s="30"/>
      <c r="AA1696" s="30"/>
      <c r="AB1696" s="30"/>
      <c r="AC1696" s="30"/>
      <c r="AD1696" s="30"/>
    </row>
    <row r="1697" spans="18:30" x14ac:dyDescent="0.25">
      <c r="R1697" s="30"/>
      <c r="S1697" s="30"/>
      <c r="T1697" s="30"/>
      <c r="U1697" s="30"/>
      <c r="V1697" s="30"/>
      <c r="W1697" s="30"/>
      <c r="X1697" s="30"/>
      <c r="Y1697" s="30"/>
      <c r="Z1697" s="30"/>
      <c r="AA1697" s="30"/>
      <c r="AB1697" s="30"/>
      <c r="AC1697" s="30"/>
      <c r="AD1697" s="30"/>
    </row>
    <row r="1698" spans="18:30" x14ac:dyDescent="0.25">
      <c r="R1698" s="30"/>
      <c r="S1698" s="30"/>
      <c r="T1698" s="30"/>
      <c r="U1698" s="30"/>
      <c r="V1698" s="30"/>
      <c r="W1698" s="30"/>
      <c r="X1698" s="30"/>
      <c r="Y1698" s="30"/>
      <c r="Z1698" s="30"/>
      <c r="AA1698" s="30"/>
      <c r="AB1698" s="30"/>
      <c r="AC1698" s="30"/>
      <c r="AD1698" s="30"/>
    </row>
    <row r="1699" spans="18:30" x14ac:dyDescent="0.25">
      <c r="R1699" s="30"/>
      <c r="S1699" s="30"/>
      <c r="T1699" s="30"/>
      <c r="U1699" s="30"/>
      <c r="V1699" s="30"/>
      <c r="W1699" s="30"/>
      <c r="X1699" s="30"/>
      <c r="Y1699" s="30"/>
      <c r="Z1699" s="30"/>
      <c r="AA1699" s="30"/>
      <c r="AB1699" s="30"/>
      <c r="AC1699" s="30"/>
      <c r="AD1699" s="30"/>
    </row>
    <row r="1700" spans="18:30" x14ac:dyDescent="0.25">
      <c r="R1700" s="30"/>
      <c r="S1700" s="30"/>
      <c r="T1700" s="30"/>
      <c r="U1700" s="30"/>
      <c r="V1700" s="30"/>
      <c r="W1700" s="30"/>
      <c r="X1700" s="30"/>
      <c r="Y1700" s="30"/>
      <c r="Z1700" s="30"/>
      <c r="AA1700" s="30"/>
      <c r="AB1700" s="30"/>
      <c r="AC1700" s="30"/>
      <c r="AD1700" s="30"/>
    </row>
    <row r="1701" spans="18:30" x14ac:dyDescent="0.25">
      <c r="R1701" s="30"/>
      <c r="S1701" s="30"/>
      <c r="T1701" s="30"/>
      <c r="U1701" s="30"/>
      <c r="V1701" s="30"/>
      <c r="W1701" s="30"/>
      <c r="X1701" s="30"/>
      <c r="Y1701" s="30"/>
      <c r="Z1701" s="30"/>
      <c r="AA1701" s="30"/>
      <c r="AB1701" s="30"/>
      <c r="AC1701" s="30"/>
      <c r="AD1701" s="30"/>
    </row>
    <row r="1702" spans="18:30" x14ac:dyDescent="0.25">
      <c r="R1702" s="30"/>
      <c r="S1702" s="30"/>
      <c r="T1702" s="30"/>
      <c r="U1702" s="30"/>
      <c r="V1702" s="30"/>
      <c r="W1702" s="30"/>
      <c r="X1702" s="30"/>
      <c r="Y1702" s="30"/>
      <c r="Z1702" s="30"/>
      <c r="AA1702" s="30"/>
      <c r="AB1702" s="30"/>
      <c r="AC1702" s="30"/>
      <c r="AD1702" s="30"/>
    </row>
    <row r="1703" spans="18:30" x14ac:dyDescent="0.25">
      <c r="R1703" s="30"/>
      <c r="S1703" s="30"/>
      <c r="T1703" s="30"/>
      <c r="U1703" s="30"/>
      <c r="V1703" s="30"/>
      <c r="W1703" s="30"/>
      <c r="X1703" s="30"/>
      <c r="Y1703" s="30"/>
      <c r="Z1703" s="30"/>
      <c r="AA1703" s="30"/>
      <c r="AB1703" s="30"/>
      <c r="AC1703" s="30"/>
      <c r="AD1703" s="30"/>
    </row>
    <row r="1704" spans="18:30" x14ac:dyDescent="0.25">
      <c r="R1704" s="30"/>
      <c r="S1704" s="30"/>
      <c r="T1704" s="30"/>
      <c r="U1704" s="30"/>
      <c r="V1704" s="30"/>
      <c r="W1704" s="30"/>
      <c r="X1704" s="30"/>
      <c r="Y1704" s="30"/>
      <c r="Z1704" s="30"/>
      <c r="AA1704" s="30"/>
      <c r="AB1704" s="30"/>
      <c r="AC1704" s="30"/>
      <c r="AD1704" s="30"/>
    </row>
    <row r="1705" spans="18:30" x14ac:dyDescent="0.25">
      <c r="R1705" s="30"/>
      <c r="S1705" s="30"/>
      <c r="T1705" s="30"/>
      <c r="U1705" s="30"/>
      <c r="V1705" s="30"/>
      <c r="W1705" s="30"/>
      <c r="X1705" s="30"/>
      <c r="Y1705" s="30"/>
      <c r="Z1705" s="30"/>
      <c r="AA1705" s="30"/>
      <c r="AB1705" s="30"/>
      <c r="AC1705" s="30"/>
      <c r="AD1705" s="30"/>
    </row>
    <row r="1706" spans="18:30" x14ac:dyDescent="0.25">
      <c r="R1706" s="30"/>
      <c r="S1706" s="30"/>
      <c r="T1706" s="30"/>
      <c r="U1706" s="30"/>
      <c r="V1706" s="30"/>
      <c r="W1706" s="30"/>
      <c r="X1706" s="30"/>
      <c r="Y1706" s="30"/>
      <c r="Z1706" s="30"/>
      <c r="AA1706" s="30"/>
      <c r="AB1706" s="30"/>
      <c r="AC1706" s="30"/>
      <c r="AD1706" s="30"/>
    </row>
    <row r="1707" spans="18:30" x14ac:dyDescent="0.25">
      <c r="R1707" s="30"/>
      <c r="S1707" s="30"/>
      <c r="T1707" s="30"/>
      <c r="U1707" s="30"/>
      <c r="V1707" s="30"/>
      <c r="W1707" s="30"/>
      <c r="X1707" s="30"/>
      <c r="Y1707" s="30"/>
      <c r="Z1707" s="30"/>
      <c r="AA1707" s="30"/>
      <c r="AB1707" s="30"/>
      <c r="AC1707" s="30"/>
      <c r="AD1707" s="30"/>
    </row>
    <row r="1708" spans="18:30" x14ac:dyDescent="0.25">
      <c r="R1708" s="30"/>
      <c r="S1708" s="30"/>
      <c r="T1708" s="30"/>
      <c r="U1708" s="30"/>
      <c r="V1708" s="30"/>
      <c r="W1708" s="30"/>
      <c r="X1708" s="30"/>
      <c r="Y1708" s="30"/>
      <c r="Z1708" s="30"/>
      <c r="AA1708" s="30"/>
      <c r="AB1708" s="30"/>
      <c r="AC1708" s="30"/>
      <c r="AD1708" s="30"/>
    </row>
    <row r="1709" spans="18:30" x14ac:dyDescent="0.25">
      <c r="R1709" s="30"/>
      <c r="S1709" s="30"/>
      <c r="T1709" s="30"/>
      <c r="U1709" s="30"/>
      <c r="V1709" s="30"/>
      <c r="W1709" s="30"/>
      <c r="X1709" s="30"/>
      <c r="Y1709" s="30"/>
      <c r="Z1709" s="30"/>
      <c r="AA1709" s="30"/>
      <c r="AB1709" s="30"/>
      <c r="AC1709" s="30"/>
      <c r="AD1709" s="30"/>
    </row>
    <row r="1710" spans="18:30" x14ac:dyDescent="0.25">
      <c r="R1710" s="30"/>
      <c r="S1710" s="30"/>
      <c r="T1710" s="30"/>
      <c r="U1710" s="30"/>
      <c r="V1710" s="30"/>
      <c r="W1710" s="30"/>
      <c r="X1710" s="30"/>
      <c r="Y1710" s="30"/>
      <c r="Z1710" s="30"/>
      <c r="AA1710" s="30"/>
      <c r="AB1710" s="30"/>
      <c r="AC1710" s="30"/>
      <c r="AD1710" s="30"/>
    </row>
    <row r="1711" spans="18:30" x14ac:dyDescent="0.25">
      <c r="R1711" s="30"/>
      <c r="S1711" s="30"/>
      <c r="T1711" s="30"/>
      <c r="U1711" s="30"/>
      <c r="V1711" s="30"/>
      <c r="W1711" s="30"/>
      <c r="X1711" s="30"/>
      <c r="Y1711" s="30"/>
      <c r="Z1711" s="30"/>
      <c r="AA1711" s="30"/>
      <c r="AB1711" s="30"/>
      <c r="AC1711" s="30"/>
      <c r="AD1711" s="30"/>
    </row>
    <row r="1712" spans="18:30" x14ac:dyDescent="0.25">
      <c r="R1712" s="30"/>
      <c r="S1712" s="30"/>
      <c r="T1712" s="30"/>
      <c r="U1712" s="30"/>
      <c r="V1712" s="30"/>
      <c r="W1712" s="30"/>
      <c r="X1712" s="30"/>
      <c r="Y1712" s="30"/>
      <c r="Z1712" s="30"/>
      <c r="AA1712" s="30"/>
      <c r="AB1712" s="30"/>
      <c r="AC1712" s="30"/>
      <c r="AD1712" s="30"/>
    </row>
    <row r="1713" spans="18:30" x14ac:dyDescent="0.25">
      <c r="R1713" s="30"/>
      <c r="S1713" s="30"/>
      <c r="T1713" s="30"/>
      <c r="U1713" s="30"/>
      <c r="V1713" s="30"/>
      <c r="W1713" s="30"/>
      <c r="X1713" s="30"/>
      <c r="Z1713" s="30"/>
      <c r="AA1713" s="30"/>
      <c r="AB1713" s="30"/>
      <c r="AC1713" s="30"/>
      <c r="AD1713" s="30"/>
    </row>
    <row r="1714" spans="18:30" x14ac:dyDescent="0.25">
      <c r="R1714" s="30"/>
      <c r="S1714" s="30"/>
      <c r="T1714" s="30"/>
      <c r="U1714" s="30"/>
      <c r="V1714" s="30"/>
      <c r="W1714" s="30"/>
      <c r="X1714" s="30"/>
      <c r="Z1714" s="30"/>
      <c r="AA1714" s="30"/>
      <c r="AB1714" s="30"/>
      <c r="AC1714" s="30"/>
      <c r="AD1714" s="30"/>
    </row>
    <row r="1715" spans="18:30" x14ac:dyDescent="0.25">
      <c r="R1715" s="30"/>
      <c r="S1715" s="30"/>
      <c r="T1715" s="30"/>
      <c r="Z1715" s="30"/>
      <c r="AA1715" s="30"/>
    </row>
    <row r="1716" spans="18:30" x14ac:dyDescent="0.25">
      <c r="R1716" s="30"/>
      <c r="S1716" s="30"/>
      <c r="T1716" s="30"/>
      <c r="AA1716" s="30"/>
    </row>
  </sheetData>
  <mergeCells count="491">
    <mergeCell ref="B156:H156"/>
    <mergeCell ref="I156:O156"/>
    <mergeCell ref="AX142:AX147"/>
    <mergeCell ref="A148:C150"/>
    <mergeCell ref="B154:H154"/>
    <mergeCell ref="I154:O154"/>
    <mergeCell ref="B155:H155"/>
    <mergeCell ref="I155:O155"/>
    <mergeCell ref="AR142:AR147"/>
    <mergeCell ref="AS142:AS147"/>
    <mergeCell ref="AT142:AT147"/>
    <mergeCell ref="AU142:AU147"/>
    <mergeCell ref="AV142:AV147"/>
    <mergeCell ref="AW142:AW147"/>
    <mergeCell ref="AL142:AL147"/>
    <mergeCell ref="AM142:AM147"/>
    <mergeCell ref="AN142:AN147"/>
    <mergeCell ref="AO142:AO147"/>
    <mergeCell ref="AP142:AP147"/>
    <mergeCell ref="AQ142:AQ147"/>
    <mergeCell ref="AX136:AX141"/>
    <mergeCell ref="A142:A147"/>
    <mergeCell ref="B142:B147"/>
    <mergeCell ref="C142:C147"/>
    <mergeCell ref="AF142:AF147"/>
    <mergeCell ref="AG142:AG147"/>
    <mergeCell ref="AH142:AH147"/>
    <mergeCell ref="AI142:AI147"/>
    <mergeCell ref="AJ142:AJ147"/>
    <mergeCell ref="AK142:AK147"/>
    <mergeCell ref="AR136:AR141"/>
    <mergeCell ref="AS136:AS141"/>
    <mergeCell ref="AT136:AT141"/>
    <mergeCell ref="AU136:AU141"/>
    <mergeCell ref="AV136:AV141"/>
    <mergeCell ref="AW136:AW141"/>
    <mergeCell ref="AL136:AL141"/>
    <mergeCell ref="AM136:AM141"/>
    <mergeCell ref="AN136:AN141"/>
    <mergeCell ref="AO136:AO141"/>
    <mergeCell ref="AP136:AP141"/>
    <mergeCell ref="AQ136:AQ141"/>
    <mergeCell ref="AW130:AW135"/>
    <mergeCell ref="AX130:AX135"/>
    <mergeCell ref="A136:A141"/>
    <mergeCell ref="B136:B141"/>
    <mergeCell ref="C136:C141"/>
    <mergeCell ref="AG136:AG141"/>
    <mergeCell ref="AH136:AH141"/>
    <mergeCell ref="AI136:AI141"/>
    <mergeCell ref="AJ136:AJ141"/>
    <mergeCell ref="AK136:AK141"/>
    <mergeCell ref="AQ130:AQ135"/>
    <mergeCell ref="AR130:AR135"/>
    <mergeCell ref="AS130:AS135"/>
    <mergeCell ref="AT130:AT135"/>
    <mergeCell ref="AU130:AU135"/>
    <mergeCell ref="AV130:AV135"/>
    <mergeCell ref="AK130:AK135"/>
    <mergeCell ref="AL130:AL135"/>
    <mergeCell ref="AM130:AM135"/>
    <mergeCell ref="AN130:AN135"/>
    <mergeCell ref="AO130:AO135"/>
    <mergeCell ref="AP130:AP135"/>
    <mergeCell ref="C130:C135"/>
    <mergeCell ref="AF130:AF135"/>
    <mergeCell ref="AG130:AG135"/>
    <mergeCell ref="AH130:AH135"/>
    <mergeCell ref="AI130:AI135"/>
    <mergeCell ref="AJ130:AJ135"/>
    <mergeCell ref="AS124:AS129"/>
    <mergeCell ref="AT124:AT129"/>
    <mergeCell ref="AU124:AU129"/>
    <mergeCell ref="AV124:AV129"/>
    <mergeCell ref="AW124:AW129"/>
    <mergeCell ref="AX124:AX129"/>
    <mergeCell ref="AM124:AM129"/>
    <mergeCell ref="AN124:AN129"/>
    <mergeCell ref="AO124:AO129"/>
    <mergeCell ref="AP124:AP129"/>
    <mergeCell ref="AQ124:AQ129"/>
    <mergeCell ref="AR124:AR129"/>
    <mergeCell ref="AW118:AW123"/>
    <mergeCell ref="AX118:AX123"/>
    <mergeCell ref="C124:C129"/>
    <mergeCell ref="AF124:AF129"/>
    <mergeCell ref="AG124:AG129"/>
    <mergeCell ref="AH124:AH129"/>
    <mergeCell ref="AI124:AI129"/>
    <mergeCell ref="AJ124:AJ129"/>
    <mergeCell ref="AK124:AK129"/>
    <mergeCell ref="AL124:AL129"/>
    <mergeCell ref="AQ118:AQ123"/>
    <mergeCell ref="AR118:AR123"/>
    <mergeCell ref="AS118:AS123"/>
    <mergeCell ref="AT118:AT123"/>
    <mergeCell ref="AU118:AU123"/>
    <mergeCell ref="AV118:AV123"/>
    <mergeCell ref="AK118:AK123"/>
    <mergeCell ref="AL118:AL123"/>
    <mergeCell ref="AM118:AM123"/>
    <mergeCell ref="AN118:AN123"/>
    <mergeCell ref="AO118:AO123"/>
    <mergeCell ref="AP118:AP123"/>
    <mergeCell ref="C118:C123"/>
    <mergeCell ref="AF118:AF123"/>
    <mergeCell ref="AG118:AG123"/>
    <mergeCell ref="AH118:AH123"/>
    <mergeCell ref="AI118:AI123"/>
    <mergeCell ref="AJ118:AJ123"/>
    <mergeCell ref="AS112:AS117"/>
    <mergeCell ref="AT112:AT117"/>
    <mergeCell ref="AU112:AU117"/>
    <mergeCell ref="AV112:AV117"/>
    <mergeCell ref="AW112:AW117"/>
    <mergeCell ref="AX112:AX117"/>
    <mergeCell ref="AM112:AM117"/>
    <mergeCell ref="AN112:AN117"/>
    <mergeCell ref="AO112:AO117"/>
    <mergeCell ref="AP112:AP117"/>
    <mergeCell ref="AQ112:AQ117"/>
    <mergeCell ref="AR112:AR117"/>
    <mergeCell ref="AW106:AW111"/>
    <mergeCell ref="AX106:AX111"/>
    <mergeCell ref="C112:C117"/>
    <mergeCell ref="AF112:AF117"/>
    <mergeCell ref="AG112:AG117"/>
    <mergeCell ref="AH112:AH117"/>
    <mergeCell ref="AI112:AI117"/>
    <mergeCell ref="AJ112:AJ117"/>
    <mergeCell ref="AK112:AK117"/>
    <mergeCell ref="AL112:AL117"/>
    <mergeCell ref="AQ106:AQ111"/>
    <mergeCell ref="AR106:AR111"/>
    <mergeCell ref="AS106:AS111"/>
    <mergeCell ref="AT106:AT111"/>
    <mergeCell ref="AU106:AU111"/>
    <mergeCell ref="AV106:AV111"/>
    <mergeCell ref="AK106:AK111"/>
    <mergeCell ref="AL106:AL111"/>
    <mergeCell ref="AM106:AM111"/>
    <mergeCell ref="AN106:AN111"/>
    <mergeCell ref="AO106:AO111"/>
    <mergeCell ref="AP106:AP111"/>
    <mergeCell ref="C106:C111"/>
    <mergeCell ref="AF106:AF111"/>
    <mergeCell ref="AG106:AG111"/>
    <mergeCell ref="AH106:AH111"/>
    <mergeCell ref="AI106:AI111"/>
    <mergeCell ref="AJ106:AJ111"/>
    <mergeCell ref="AS100:AS105"/>
    <mergeCell ref="AT100:AT105"/>
    <mergeCell ref="AU100:AU105"/>
    <mergeCell ref="AV100:AV105"/>
    <mergeCell ref="AW100:AW105"/>
    <mergeCell ref="AX100:AX105"/>
    <mergeCell ref="AM100:AM105"/>
    <mergeCell ref="AN100:AN105"/>
    <mergeCell ref="AO100:AO105"/>
    <mergeCell ref="AP100:AP105"/>
    <mergeCell ref="AQ100:AQ105"/>
    <mergeCell ref="AR100:AR105"/>
    <mergeCell ref="AW94:AW99"/>
    <mergeCell ref="AX94:AX99"/>
    <mergeCell ref="C100:C105"/>
    <mergeCell ref="AF100:AF105"/>
    <mergeCell ref="AG100:AG105"/>
    <mergeCell ref="AH100:AH105"/>
    <mergeCell ref="AI100:AI105"/>
    <mergeCell ref="AJ100:AJ105"/>
    <mergeCell ref="AK100:AK105"/>
    <mergeCell ref="AL100:AL105"/>
    <mergeCell ref="AQ94:AQ99"/>
    <mergeCell ref="AR94:AR99"/>
    <mergeCell ref="AS94:AS99"/>
    <mergeCell ref="AT94:AT99"/>
    <mergeCell ref="AU94:AU99"/>
    <mergeCell ref="AV94:AV99"/>
    <mergeCell ref="AK94:AK99"/>
    <mergeCell ref="AL94:AL99"/>
    <mergeCell ref="AM94:AM99"/>
    <mergeCell ref="AN94:AN99"/>
    <mergeCell ref="AO94:AO99"/>
    <mergeCell ref="AP94:AP99"/>
    <mergeCell ref="C94:C99"/>
    <mergeCell ref="AF94:AF99"/>
    <mergeCell ref="AG94:AG99"/>
    <mergeCell ref="AH94:AH99"/>
    <mergeCell ref="AI94:AI99"/>
    <mergeCell ref="AJ94:AJ99"/>
    <mergeCell ref="AS88:AS93"/>
    <mergeCell ref="AT88:AT93"/>
    <mergeCell ref="AU88:AU93"/>
    <mergeCell ref="AV88:AV93"/>
    <mergeCell ref="AW88:AW93"/>
    <mergeCell ref="AX88:AX93"/>
    <mergeCell ref="AM88:AM93"/>
    <mergeCell ref="AN88:AN93"/>
    <mergeCell ref="AO88:AO93"/>
    <mergeCell ref="AP88:AP93"/>
    <mergeCell ref="AQ88:AQ93"/>
    <mergeCell ref="AR88:AR93"/>
    <mergeCell ref="AW82:AW87"/>
    <mergeCell ref="AX82:AX87"/>
    <mergeCell ref="C88:C93"/>
    <mergeCell ref="AF88:AF93"/>
    <mergeCell ref="AG88:AG93"/>
    <mergeCell ref="AH88:AH93"/>
    <mergeCell ref="AI88:AI93"/>
    <mergeCell ref="AJ88:AJ93"/>
    <mergeCell ref="AK88:AK93"/>
    <mergeCell ref="AL88:AL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G82:AG87"/>
    <mergeCell ref="AH82:AH87"/>
    <mergeCell ref="AI82:AI87"/>
    <mergeCell ref="AJ82:AJ87"/>
    <mergeCell ref="AS76:AS81"/>
    <mergeCell ref="AT76:AT81"/>
    <mergeCell ref="AU76:AU81"/>
    <mergeCell ref="AV76:AV81"/>
    <mergeCell ref="AW76:AW81"/>
    <mergeCell ref="AX76:AX81"/>
    <mergeCell ref="AM76:AM81"/>
    <mergeCell ref="AN76:AN81"/>
    <mergeCell ref="AO76:AO81"/>
    <mergeCell ref="AP76:AP81"/>
    <mergeCell ref="AQ76:AQ81"/>
    <mergeCell ref="AR76:AR81"/>
    <mergeCell ref="AW70:AW75"/>
    <mergeCell ref="AX70:AX75"/>
    <mergeCell ref="C76:C81"/>
    <mergeCell ref="AF76:AF81"/>
    <mergeCell ref="AG76:AG81"/>
    <mergeCell ref="AH76:AH81"/>
    <mergeCell ref="AI76:AI81"/>
    <mergeCell ref="AJ76:AJ81"/>
    <mergeCell ref="AK76:AK81"/>
    <mergeCell ref="AL76:AL81"/>
    <mergeCell ref="AQ70:AQ75"/>
    <mergeCell ref="AR70:AR75"/>
    <mergeCell ref="AS70:AS75"/>
    <mergeCell ref="AT70:AT75"/>
    <mergeCell ref="AU70:AU75"/>
    <mergeCell ref="AV70:AV75"/>
    <mergeCell ref="AK70:AK75"/>
    <mergeCell ref="AL70:AL75"/>
    <mergeCell ref="AM70:AM75"/>
    <mergeCell ref="AN70:AN75"/>
    <mergeCell ref="AO70:AO75"/>
    <mergeCell ref="AP70:AP75"/>
    <mergeCell ref="C70:C75"/>
    <mergeCell ref="AF70:AF75"/>
    <mergeCell ref="AG70:AG75"/>
    <mergeCell ref="AH70:AH75"/>
    <mergeCell ref="AI70:AI75"/>
    <mergeCell ref="AJ70:AJ75"/>
    <mergeCell ref="AS64:AS69"/>
    <mergeCell ref="AT64:AT69"/>
    <mergeCell ref="AU64:AU69"/>
    <mergeCell ref="AV64:AV69"/>
    <mergeCell ref="AW64:AW69"/>
    <mergeCell ref="AX64:AX69"/>
    <mergeCell ref="AM64:AM69"/>
    <mergeCell ref="AN64:AN69"/>
    <mergeCell ref="AO64:AO69"/>
    <mergeCell ref="AP64:AP69"/>
    <mergeCell ref="AQ64:AQ69"/>
    <mergeCell ref="AR64:AR69"/>
    <mergeCell ref="AW58:AW63"/>
    <mergeCell ref="AX58:AX63"/>
    <mergeCell ref="C64:C69"/>
    <mergeCell ref="AF64:AF69"/>
    <mergeCell ref="AG64:AG69"/>
    <mergeCell ref="AH64:AH69"/>
    <mergeCell ref="AI64:AI69"/>
    <mergeCell ref="AJ64:AJ69"/>
    <mergeCell ref="AK64:AK69"/>
    <mergeCell ref="AL64:AL69"/>
    <mergeCell ref="AQ58:AQ63"/>
    <mergeCell ref="AR58:AR63"/>
    <mergeCell ref="AS58:AS63"/>
    <mergeCell ref="AT58:AT63"/>
    <mergeCell ref="AU58:AU63"/>
    <mergeCell ref="AV58:AV63"/>
    <mergeCell ref="AK58:AK63"/>
    <mergeCell ref="AL58:AL63"/>
    <mergeCell ref="AM58:AM63"/>
    <mergeCell ref="AN58:AN63"/>
    <mergeCell ref="AO58:AO63"/>
    <mergeCell ref="AP58:AP63"/>
    <mergeCell ref="C58:C63"/>
    <mergeCell ref="AF58:AF63"/>
    <mergeCell ref="AG58:AG63"/>
    <mergeCell ref="AH58:AH63"/>
    <mergeCell ref="AI58:AI63"/>
    <mergeCell ref="AJ58:AJ63"/>
    <mergeCell ref="AS52:AS57"/>
    <mergeCell ref="AT52:AT57"/>
    <mergeCell ref="AU52:AU57"/>
    <mergeCell ref="AV52:AV57"/>
    <mergeCell ref="AW52:AW57"/>
    <mergeCell ref="AX52:AX57"/>
    <mergeCell ref="AM52:AM57"/>
    <mergeCell ref="AN52:AN57"/>
    <mergeCell ref="AO52:AO57"/>
    <mergeCell ref="AP52:AP57"/>
    <mergeCell ref="AQ52:AQ57"/>
    <mergeCell ref="AR52:AR57"/>
    <mergeCell ref="AW46:AW51"/>
    <mergeCell ref="AX46:AX51"/>
    <mergeCell ref="C52:C57"/>
    <mergeCell ref="AF52:AF57"/>
    <mergeCell ref="AG52:AG57"/>
    <mergeCell ref="AH52:AH57"/>
    <mergeCell ref="AI52:AI57"/>
    <mergeCell ref="AJ52:AJ57"/>
    <mergeCell ref="AK52:AK57"/>
    <mergeCell ref="AL52:AL57"/>
    <mergeCell ref="AQ46:AQ51"/>
    <mergeCell ref="AR46:AR51"/>
    <mergeCell ref="AS46:AS51"/>
    <mergeCell ref="AT46:AT51"/>
    <mergeCell ref="AU46:AU51"/>
    <mergeCell ref="AV46:AV51"/>
    <mergeCell ref="AK46:AK51"/>
    <mergeCell ref="AL46:AL51"/>
    <mergeCell ref="AM46:AM51"/>
    <mergeCell ref="AN46:AN51"/>
    <mergeCell ref="AO46:AO51"/>
    <mergeCell ref="AP46:AP51"/>
    <mergeCell ref="C46:C51"/>
    <mergeCell ref="AF46:AF51"/>
    <mergeCell ref="AG46:AG51"/>
    <mergeCell ref="AH46:AH51"/>
    <mergeCell ref="AI46:AI51"/>
    <mergeCell ref="AJ46:AJ51"/>
    <mergeCell ref="AS40:AS45"/>
    <mergeCell ref="AT40:AT45"/>
    <mergeCell ref="AU40:AU45"/>
    <mergeCell ref="AV40:AV45"/>
    <mergeCell ref="AW40:AW45"/>
    <mergeCell ref="AX40:AX45"/>
    <mergeCell ref="AM40:AM45"/>
    <mergeCell ref="AN40:AN45"/>
    <mergeCell ref="AO40:AO45"/>
    <mergeCell ref="AP40:AP45"/>
    <mergeCell ref="AQ40:AQ45"/>
    <mergeCell ref="AR40:AR45"/>
    <mergeCell ref="AW34:AW39"/>
    <mergeCell ref="AX34:AX39"/>
    <mergeCell ref="C40:C45"/>
    <mergeCell ref="AF40:AF45"/>
    <mergeCell ref="AG40:AG45"/>
    <mergeCell ref="AH40:AH45"/>
    <mergeCell ref="AI40:AI45"/>
    <mergeCell ref="AJ40:AJ45"/>
    <mergeCell ref="AK40:AK45"/>
    <mergeCell ref="AL40:AL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G34:AG39"/>
    <mergeCell ref="AH34:AH39"/>
    <mergeCell ref="AI34:AI39"/>
    <mergeCell ref="AJ34:AJ39"/>
    <mergeCell ref="AS28:AS33"/>
    <mergeCell ref="AT28:AT33"/>
    <mergeCell ref="AU28:AU33"/>
    <mergeCell ref="AV28:AV33"/>
    <mergeCell ref="AW28:AW33"/>
    <mergeCell ref="AX28:AX33"/>
    <mergeCell ref="AM28:AM33"/>
    <mergeCell ref="AN28:AN33"/>
    <mergeCell ref="AO28:AO33"/>
    <mergeCell ref="AP28:AP33"/>
    <mergeCell ref="AQ28:AQ33"/>
    <mergeCell ref="AR28:AR33"/>
    <mergeCell ref="AW22:AW27"/>
    <mergeCell ref="AX22:AX27"/>
    <mergeCell ref="C28:C33"/>
    <mergeCell ref="AF28:AF33"/>
    <mergeCell ref="AG28:AG33"/>
    <mergeCell ref="AH28:AH33"/>
    <mergeCell ref="AI28:AI33"/>
    <mergeCell ref="AJ28:AJ33"/>
    <mergeCell ref="AK28:AK33"/>
    <mergeCell ref="AL28:AL33"/>
    <mergeCell ref="AQ22:AQ27"/>
    <mergeCell ref="AR22:AR27"/>
    <mergeCell ref="AS22:AS27"/>
    <mergeCell ref="AT22:AT27"/>
    <mergeCell ref="AU22:AU27"/>
    <mergeCell ref="AV22:AV27"/>
    <mergeCell ref="AK22:AK27"/>
    <mergeCell ref="AL22:AL27"/>
    <mergeCell ref="AM22:AM27"/>
    <mergeCell ref="AN22:AN27"/>
    <mergeCell ref="AO22:AO27"/>
    <mergeCell ref="AP22:AP27"/>
    <mergeCell ref="C22:C27"/>
    <mergeCell ref="AF22:AF27"/>
    <mergeCell ref="AG22:AG27"/>
    <mergeCell ref="AH22:AH27"/>
    <mergeCell ref="AI22:AI27"/>
    <mergeCell ref="AJ22:AJ27"/>
    <mergeCell ref="AS16:AS21"/>
    <mergeCell ref="AT16:AT21"/>
    <mergeCell ref="AU16:AU21"/>
    <mergeCell ref="AV16:AV21"/>
    <mergeCell ref="AW16:AW21"/>
    <mergeCell ref="AX16:AX21"/>
    <mergeCell ref="AM16:AM21"/>
    <mergeCell ref="AN16:AN21"/>
    <mergeCell ref="AO16:AO21"/>
    <mergeCell ref="AP16:AP21"/>
    <mergeCell ref="AQ16:AQ21"/>
    <mergeCell ref="AR16:AR21"/>
    <mergeCell ref="AW10:AW15"/>
    <mergeCell ref="AX10:AX15"/>
    <mergeCell ref="C16:C21"/>
    <mergeCell ref="AF16:AF21"/>
    <mergeCell ref="AG16:AG21"/>
    <mergeCell ref="AH16:AH21"/>
    <mergeCell ref="AI16:AI21"/>
    <mergeCell ref="AJ16:AJ21"/>
    <mergeCell ref="AK16:AK21"/>
    <mergeCell ref="AL16:AL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N8:AX8"/>
    <mergeCell ref="AY8:AY9"/>
    <mergeCell ref="A10:A135"/>
    <mergeCell ref="B10:B135"/>
    <mergeCell ref="C10:C15"/>
    <mergeCell ref="AF10:AF15"/>
    <mergeCell ref="AG10:AG15"/>
    <mergeCell ref="AH10:AH15"/>
    <mergeCell ref="AI10:AI15"/>
    <mergeCell ref="AJ10:AJ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57"/>
  <sheetViews>
    <sheetView zoomScale="46" zoomScaleNormal="46" workbookViewId="0">
      <selection activeCell="D373" sqref="D373"/>
    </sheetView>
  </sheetViews>
  <sheetFormatPr baseColWidth="10" defaultRowHeight="15" x14ac:dyDescent="0.25"/>
  <cols>
    <col min="1" max="1" width="16.42578125" customWidth="1"/>
    <col min="2" max="2" width="35" customWidth="1"/>
    <col min="3" max="3" width="25.140625" customWidth="1"/>
    <col min="4" max="4" width="43.85546875" bestFit="1" customWidth="1"/>
    <col min="5" max="5" width="24.85546875" customWidth="1"/>
    <col min="6" max="6" width="23.7109375" bestFit="1" customWidth="1"/>
    <col min="7" max="7" width="58.85546875" customWidth="1"/>
    <col min="8" max="8" width="30.7109375" style="444" customWidth="1"/>
    <col min="9" max="9" width="18.42578125" customWidth="1"/>
    <col min="10" max="10" width="20.140625" customWidth="1"/>
    <col min="12" max="12" width="14.42578125" customWidth="1"/>
    <col min="13" max="13" width="16.42578125" customWidth="1"/>
    <col min="14" max="14" width="47.42578125" customWidth="1"/>
  </cols>
  <sheetData>
    <row r="1" spans="1:14" ht="29.25" customHeight="1" x14ac:dyDescent="0.25">
      <c r="A1" s="925"/>
      <c r="B1" s="927"/>
      <c r="C1" s="1155" t="s">
        <v>39</v>
      </c>
      <c r="D1" s="1156"/>
      <c r="E1" s="1156"/>
      <c r="F1" s="1156"/>
      <c r="G1" s="1156"/>
      <c r="H1" s="1156"/>
      <c r="I1" s="1156"/>
      <c r="J1" s="1156"/>
      <c r="K1" s="1156"/>
      <c r="L1" s="1156"/>
      <c r="M1" s="1156"/>
      <c r="N1" s="1157"/>
    </row>
    <row r="2" spans="1:14" ht="33.75" customHeight="1" thickBot="1" x14ac:dyDescent="0.3">
      <c r="A2" s="928"/>
      <c r="B2" s="929"/>
      <c r="C2" s="1158" t="s">
        <v>124</v>
      </c>
      <c r="D2" s="1159"/>
      <c r="E2" s="1159"/>
      <c r="F2" s="1159"/>
      <c r="G2" s="1159"/>
      <c r="H2" s="1160"/>
      <c r="I2" s="1160"/>
      <c r="J2" s="1160"/>
      <c r="K2" s="1160"/>
      <c r="L2" s="1160"/>
      <c r="M2" s="1160"/>
      <c r="N2" s="1161"/>
    </row>
    <row r="3" spans="1:14" ht="27" thickBot="1" x14ac:dyDescent="0.45">
      <c r="A3" s="930"/>
      <c r="B3" s="932"/>
      <c r="C3" s="1162" t="s">
        <v>40</v>
      </c>
      <c r="D3" s="1163"/>
      <c r="E3" s="1163"/>
      <c r="F3" s="1163"/>
      <c r="G3" s="1163"/>
      <c r="H3" s="1164" t="s">
        <v>364</v>
      </c>
      <c r="I3" s="1165"/>
      <c r="J3" s="1165"/>
      <c r="K3" s="1165"/>
      <c r="L3" s="1165"/>
      <c r="M3" s="1165"/>
      <c r="N3" s="1166"/>
    </row>
    <row r="4" spans="1:14" ht="26.25" customHeight="1" thickBot="1" x14ac:dyDescent="0.4">
      <c r="A4" s="1132" t="s">
        <v>0</v>
      </c>
      <c r="B4" s="1133"/>
      <c r="C4" s="1134" t="s">
        <v>371</v>
      </c>
      <c r="D4" s="1134"/>
      <c r="E4" s="1134"/>
      <c r="F4" s="1134"/>
      <c r="G4" s="1134"/>
      <c r="H4" s="1134"/>
      <c r="I4" s="1134"/>
      <c r="J4" s="1134"/>
      <c r="K4" s="1134"/>
      <c r="L4" s="1134"/>
      <c r="M4" s="1134"/>
      <c r="N4" s="1135"/>
    </row>
    <row r="5" spans="1:14" ht="29.25" customHeight="1" thickBot="1" x14ac:dyDescent="0.4">
      <c r="A5" s="1139" t="s">
        <v>2</v>
      </c>
      <c r="B5" s="1140"/>
      <c r="C5" s="1141" t="s">
        <v>372</v>
      </c>
      <c r="D5" s="1141"/>
      <c r="E5" s="1141"/>
      <c r="F5" s="1141"/>
      <c r="G5" s="1141"/>
      <c r="H5" s="1141"/>
      <c r="I5" s="1141"/>
      <c r="J5" s="1141"/>
      <c r="K5" s="1141"/>
      <c r="L5" s="1141"/>
      <c r="M5" s="1141"/>
      <c r="N5" s="1142"/>
    </row>
    <row r="7" spans="1:14" ht="28.5" hidden="1" customHeight="1" x14ac:dyDescent="0.25">
      <c r="A7" s="1143" t="s">
        <v>139</v>
      </c>
      <c r="B7" s="1144"/>
      <c r="C7" s="1144"/>
      <c r="D7" s="1144"/>
      <c r="E7" s="1144"/>
      <c r="F7" s="1144"/>
      <c r="G7" s="1144"/>
      <c r="H7" s="1145"/>
    </row>
    <row r="8" spans="1:14" ht="33.75" hidden="1" customHeight="1" x14ac:dyDescent="0.25">
      <c r="A8" s="36" t="s">
        <v>50</v>
      </c>
      <c r="B8" s="37" t="s">
        <v>126</v>
      </c>
      <c r="C8" s="37" t="s">
        <v>127</v>
      </c>
      <c r="D8" s="37" t="s">
        <v>128</v>
      </c>
      <c r="E8" s="37" t="s">
        <v>129</v>
      </c>
      <c r="F8" s="37" t="s">
        <v>130</v>
      </c>
      <c r="G8" s="37" t="s">
        <v>131</v>
      </c>
      <c r="H8" s="436" t="s">
        <v>132</v>
      </c>
    </row>
    <row r="9" spans="1:14" ht="37.5" hidden="1" customHeight="1" x14ac:dyDescent="0.25">
      <c r="A9" s="122" t="s">
        <v>140</v>
      </c>
      <c r="B9" s="269" t="s">
        <v>399</v>
      </c>
      <c r="C9" s="284">
        <v>0</v>
      </c>
      <c r="D9" s="285">
        <v>4266643000</v>
      </c>
      <c r="E9" s="285">
        <v>0</v>
      </c>
      <c r="F9" s="285">
        <v>0</v>
      </c>
      <c r="G9" s="285">
        <v>0</v>
      </c>
      <c r="H9" s="437" t="e">
        <f t="shared" ref="H9:H14" si="0">G9/E9</f>
        <v>#DIV/0!</v>
      </c>
    </row>
    <row r="10" spans="1:14" ht="37.5" hidden="1" customHeight="1" x14ac:dyDescent="0.25">
      <c r="A10" s="122" t="s">
        <v>141</v>
      </c>
      <c r="B10" s="269" t="s">
        <v>399</v>
      </c>
      <c r="C10" s="284">
        <v>0</v>
      </c>
      <c r="D10" s="285">
        <v>4266643000</v>
      </c>
      <c r="E10" s="285">
        <v>1251929000</v>
      </c>
      <c r="F10" s="299">
        <v>0</v>
      </c>
      <c r="G10" s="285">
        <v>0</v>
      </c>
      <c r="H10" s="438">
        <f>G10/E10</f>
        <v>0</v>
      </c>
    </row>
    <row r="11" spans="1:14" ht="37.5" hidden="1" customHeight="1" x14ac:dyDescent="0.25">
      <c r="A11" s="122" t="s">
        <v>142</v>
      </c>
      <c r="B11" s="269" t="s">
        <v>399</v>
      </c>
      <c r="C11" s="284">
        <v>0</v>
      </c>
      <c r="D11" s="285">
        <v>4266643000</v>
      </c>
      <c r="E11" s="285">
        <v>3700506000</v>
      </c>
      <c r="F11" s="299">
        <v>10577600</v>
      </c>
      <c r="G11" s="285">
        <v>10577600</v>
      </c>
      <c r="H11" s="439">
        <f t="shared" si="0"/>
        <v>2.8584199025754858E-3</v>
      </c>
    </row>
    <row r="12" spans="1:14" ht="37.5" hidden="1" customHeight="1" x14ac:dyDescent="0.25">
      <c r="A12" s="122" t="s">
        <v>143</v>
      </c>
      <c r="B12" s="269" t="s">
        <v>399</v>
      </c>
      <c r="C12" s="284">
        <v>0</v>
      </c>
      <c r="D12" s="285">
        <v>4266643000</v>
      </c>
      <c r="E12" s="285">
        <v>3979541000</v>
      </c>
      <c r="F12" s="299">
        <f>251041734+F11</f>
        <v>261619334</v>
      </c>
      <c r="G12" s="285">
        <v>261619334</v>
      </c>
      <c r="H12" s="439">
        <f t="shared" si="0"/>
        <v>6.5741082702753917E-2</v>
      </c>
    </row>
    <row r="13" spans="1:14" ht="37.5" hidden="1" customHeight="1" x14ac:dyDescent="0.25">
      <c r="A13" s="122" t="s">
        <v>144</v>
      </c>
      <c r="B13" s="269" t="s">
        <v>399</v>
      </c>
      <c r="C13" s="284">
        <v>0</v>
      </c>
      <c r="D13" s="285">
        <v>4266643000</v>
      </c>
      <c r="E13" s="285">
        <v>3986585550</v>
      </c>
      <c r="F13" s="299">
        <f>401653301+F12</f>
        <v>663272635</v>
      </c>
      <c r="G13" s="285">
        <v>663272635</v>
      </c>
      <c r="H13" s="439">
        <f t="shared" si="0"/>
        <v>0.16637611978501252</v>
      </c>
    </row>
    <row r="14" spans="1:14" ht="37.5" hidden="1" customHeight="1" x14ac:dyDescent="0.25">
      <c r="A14" s="122" t="s">
        <v>145</v>
      </c>
      <c r="B14" s="269" t="s">
        <v>399</v>
      </c>
      <c r="C14" s="284">
        <v>0</v>
      </c>
      <c r="D14" s="285">
        <v>4266643000</v>
      </c>
      <c r="E14" s="285">
        <v>4148117730</v>
      </c>
      <c r="F14" s="285">
        <v>1120263342</v>
      </c>
      <c r="G14" s="285">
        <v>1120263342</v>
      </c>
      <c r="H14" s="440">
        <f t="shared" si="0"/>
        <v>0.27006546460772701</v>
      </c>
    </row>
    <row r="15" spans="1:14" ht="37.5" hidden="1" customHeight="1" x14ac:dyDescent="0.25">
      <c r="A15" s="327" t="s">
        <v>133</v>
      </c>
      <c r="B15" s="328" t="s">
        <v>399</v>
      </c>
      <c r="C15" s="329">
        <v>0</v>
      </c>
      <c r="D15" s="330">
        <v>4266643000</v>
      </c>
      <c r="E15" s="330">
        <v>4148117730</v>
      </c>
      <c r="F15" s="330">
        <v>1577666376</v>
      </c>
      <c r="G15" s="330">
        <v>1577666376</v>
      </c>
      <c r="H15" s="441">
        <f t="shared" ref="H15:H20" si="1">G15/E15</f>
        <v>0.38033307603350014</v>
      </c>
      <c r="J15" s="121"/>
    </row>
    <row r="16" spans="1:14" ht="35.25" hidden="1" customHeight="1" x14ac:dyDescent="0.25">
      <c r="A16" s="327" t="s">
        <v>134</v>
      </c>
      <c r="B16" s="328" t="s">
        <v>399</v>
      </c>
      <c r="C16" s="329">
        <v>0</v>
      </c>
      <c r="D16" s="330">
        <v>4266643000</v>
      </c>
      <c r="E16" s="330">
        <v>4159921730</v>
      </c>
      <c r="F16" s="330">
        <v>2053853234</v>
      </c>
      <c r="G16" s="330">
        <v>2053853234</v>
      </c>
      <c r="H16" s="441">
        <f>G16/E16</f>
        <v>0.49372400908129588</v>
      </c>
    </row>
    <row r="17" spans="1:10" ht="35.25" hidden="1" customHeight="1" x14ac:dyDescent="0.25">
      <c r="A17" s="331" t="s">
        <v>135</v>
      </c>
      <c r="B17" s="332" t="s">
        <v>399</v>
      </c>
      <c r="C17" s="333">
        <v>0</v>
      </c>
      <c r="D17" s="334">
        <v>4407842000</v>
      </c>
      <c r="E17" s="334">
        <v>4218857730</v>
      </c>
      <c r="F17" s="334">
        <v>2525867453</v>
      </c>
      <c r="G17" s="334">
        <v>2525867453</v>
      </c>
      <c r="H17" s="442">
        <f>G17/E17</f>
        <v>0.59870884837825522</v>
      </c>
    </row>
    <row r="18" spans="1:10" ht="35.25" hidden="1" customHeight="1" x14ac:dyDescent="0.25">
      <c r="A18" s="122" t="s">
        <v>136</v>
      </c>
      <c r="B18" s="269" t="s">
        <v>399</v>
      </c>
      <c r="C18" s="284">
        <v>0</v>
      </c>
      <c r="D18" s="334">
        <v>4407842000</v>
      </c>
      <c r="E18" s="285">
        <v>0</v>
      </c>
      <c r="F18" s="285">
        <v>0</v>
      </c>
      <c r="G18" s="285">
        <v>0</v>
      </c>
      <c r="H18" s="443" t="e">
        <f t="shared" si="1"/>
        <v>#DIV/0!</v>
      </c>
    </row>
    <row r="19" spans="1:10" ht="35.25" hidden="1" customHeight="1" x14ac:dyDescent="0.25">
      <c r="A19" s="122" t="s">
        <v>137</v>
      </c>
      <c r="B19" s="269" t="s">
        <v>399</v>
      </c>
      <c r="C19" s="284">
        <v>0</v>
      </c>
      <c r="D19" s="334">
        <v>4407842000</v>
      </c>
      <c r="E19" s="285">
        <v>0</v>
      </c>
      <c r="F19" s="285">
        <v>0</v>
      </c>
      <c r="G19" s="285">
        <v>0</v>
      </c>
      <c r="H19" s="443" t="e">
        <f t="shared" si="1"/>
        <v>#DIV/0!</v>
      </c>
    </row>
    <row r="20" spans="1:10" ht="35.25" hidden="1" customHeight="1" thickBot="1" x14ac:dyDescent="0.3">
      <c r="A20" s="286" t="s">
        <v>138</v>
      </c>
      <c r="B20" s="269" t="s">
        <v>399</v>
      </c>
      <c r="C20" s="284">
        <v>0</v>
      </c>
      <c r="D20" s="334">
        <v>4407842000</v>
      </c>
      <c r="E20" s="285">
        <v>0</v>
      </c>
      <c r="F20" s="285">
        <v>0</v>
      </c>
      <c r="G20" s="285">
        <v>0</v>
      </c>
      <c r="H20" s="443" t="e">
        <f t="shared" si="1"/>
        <v>#DIV/0!</v>
      </c>
      <c r="J20" s="121"/>
    </row>
    <row r="21" spans="1:10" ht="16.5" customHeight="1" x14ac:dyDescent="0.25"/>
    <row r="22" spans="1:10" ht="26.25" hidden="1" customHeight="1" x14ac:dyDescent="0.25">
      <c r="A22" s="1146" t="s">
        <v>139</v>
      </c>
      <c r="B22" s="1147"/>
      <c r="C22" s="1147"/>
      <c r="D22" s="1147"/>
      <c r="E22" s="1147"/>
      <c r="F22" s="1147"/>
      <c r="G22" s="1147"/>
      <c r="H22" s="1148"/>
    </row>
    <row r="23" spans="1:10" ht="25.5" hidden="1" customHeight="1" x14ac:dyDescent="0.25">
      <c r="A23" s="36" t="s">
        <v>50</v>
      </c>
      <c r="B23" s="37" t="s">
        <v>126</v>
      </c>
      <c r="C23" s="37" t="s">
        <v>127</v>
      </c>
      <c r="D23" s="37" t="s">
        <v>128</v>
      </c>
      <c r="E23" s="37" t="s">
        <v>129</v>
      </c>
      <c r="F23" s="37" t="s">
        <v>130</v>
      </c>
      <c r="G23" s="37" t="s">
        <v>131</v>
      </c>
      <c r="H23" s="436" t="s">
        <v>132</v>
      </c>
    </row>
    <row r="24" spans="1:10" ht="16.5" hidden="1" customHeight="1" x14ac:dyDescent="0.25">
      <c r="A24" s="43" t="s">
        <v>140</v>
      </c>
      <c r="B24" s="40"/>
      <c r="C24" s="40"/>
      <c r="D24" s="40"/>
      <c r="E24" s="40"/>
      <c r="F24" s="40"/>
      <c r="G24" s="40"/>
      <c r="H24" s="445" t="e">
        <f>G24/E24</f>
        <v>#DIV/0!</v>
      </c>
    </row>
    <row r="25" spans="1:10" ht="16.5" hidden="1" customHeight="1" x14ac:dyDescent="0.25">
      <c r="A25" s="43" t="s">
        <v>141</v>
      </c>
      <c r="B25" s="40"/>
      <c r="C25" s="40"/>
      <c r="D25" s="40"/>
      <c r="E25" s="40"/>
      <c r="F25" s="40"/>
      <c r="G25" s="40"/>
      <c r="H25" s="445" t="e">
        <f t="shared" ref="H25:H35" si="2">G25/E25</f>
        <v>#DIV/0!</v>
      </c>
    </row>
    <row r="26" spans="1:10" ht="16.5" hidden="1" customHeight="1" x14ac:dyDescent="0.25">
      <c r="A26" s="43" t="s">
        <v>142</v>
      </c>
      <c r="B26" s="40"/>
      <c r="C26" s="40"/>
      <c r="D26" s="40"/>
      <c r="E26" s="40"/>
      <c r="F26" s="40"/>
      <c r="G26" s="40"/>
      <c r="H26" s="445" t="e">
        <f t="shared" si="2"/>
        <v>#DIV/0!</v>
      </c>
    </row>
    <row r="27" spans="1:10" ht="16.5" hidden="1" customHeight="1" x14ac:dyDescent="0.25">
      <c r="A27" s="43" t="s">
        <v>143</v>
      </c>
      <c r="B27" s="40"/>
      <c r="C27" s="40"/>
      <c r="D27" s="40"/>
      <c r="E27" s="40"/>
      <c r="F27" s="40"/>
      <c r="G27" s="40"/>
      <c r="H27" s="445" t="e">
        <f t="shared" si="2"/>
        <v>#DIV/0!</v>
      </c>
    </row>
    <row r="28" spans="1:10" ht="16.5" hidden="1" customHeight="1" x14ac:dyDescent="0.25">
      <c r="A28" s="43" t="s">
        <v>144</v>
      </c>
      <c r="B28" s="40"/>
      <c r="C28" s="40"/>
      <c r="D28" s="40"/>
      <c r="E28" s="40"/>
      <c r="F28" s="40"/>
      <c r="G28" s="40"/>
      <c r="H28" s="445" t="e">
        <f t="shared" si="2"/>
        <v>#DIV/0!</v>
      </c>
    </row>
    <row r="29" spans="1:10" ht="16.5" hidden="1" customHeight="1" x14ac:dyDescent="0.25">
      <c r="A29" s="43" t="s">
        <v>145</v>
      </c>
      <c r="B29" s="40"/>
      <c r="C29" s="40"/>
      <c r="D29" s="40"/>
      <c r="E29" s="40"/>
      <c r="F29" s="40"/>
      <c r="G29" s="40"/>
      <c r="H29" s="445" t="e">
        <f t="shared" si="2"/>
        <v>#DIV/0!</v>
      </c>
    </row>
    <row r="30" spans="1:10" ht="16.5" hidden="1" customHeight="1" x14ac:dyDescent="0.25">
      <c r="A30" s="43" t="s">
        <v>133</v>
      </c>
      <c r="B30" s="40"/>
      <c r="C30" s="40"/>
      <c r="D30" s="40"/>
      <c r="E30" s="40"/>
      <c r="F30" s="40"/>
      <c r="G30" s="40"/>
      <c r="H30" s="445" t="e">
        <f t="shared" si="2"/>
        <v>#DIV/0!</v>
      </c>
    </row>
    <row r="31" spans="1:10" ht="16.5" hidden="1" customHeight="1" x14ac:dyDescent="0.25">
      <c r="A31" s="43" t="s">
        <v>134</v>
      </c>
      <c r="B31" s="40"/>
      <c r="C31" s="40"/>
      <c r="D31" s="40"/>
      <c r="E31" s="40"/>
      <c r="F31" s="40"/>
      <c r="G31" s="40"/>
      <c r="H31" s="445" t="e">
        <f t="shared" si="2"/>
        <v>#DIV/0!</v>
      </c>
    </row>
    <row r="32" spans="1:10" ht="16.5" hidden="1" customHeight="1" x14ac:dyDescent="0.25">
      <c r="A32" s="43" t="s">
        <v>135</v>
      </c>
      <c r="B32" s="40"/>
      <c r="C32" s="40"/>
      <c r="D32" s="40"/>
      <c r="E32" s="40"/>
      <c r="F32" s="40"/>
      <c r="G32" s="40"/>
      <c r="H32" s="445" t="e">
        <f t="shared" si="2"/>
        <v>#DIV/0!</v>
      </c>
    </row>
    <row r="33" spans="1:8" ht="16.5" hidden="1" customHeight="1" x14ac:dyDescent="0.25">
      <c r="A33" s="43" t="s">
        <v>136</v>
      </c>
      <c r="B33" s="40"/>
      <c r="C33" s="40"/>
      <c r="D33" s="40"/>
      <c r="E33" s="40"/>
      <c r="F33" s="40"/>
      <c r="G33" s="40"/>
      <c r="H33" s="445" t="e">
        <f t="shared" si="2"/>
        <v>#DIV/0!</v>
      </c>
    </row>
    <row r="34" spans="1:8" ht="16.5" hidden="1" customHeight="1" x14ac:dyDescent="0.25">
      <c r="A34" s="43" t="s">
        <v>137</v>
      </c>
      <c r="B34" s="40"/>
      <c r="C34" s="40"/>
      <c r="D34" s="40"/>
      <c r="E34" s="40"/>
      <c r="F34" s="40"/>
      <c r="G34" s="40"/>
      <c r="H34" s="445" t="e">
        <f t="shared" si="2"/>
        <v>#DIV/0!</v>
      </c>
    </row>
    <row r="35" spans="1:8" ht="16.5" hidden="1" customHeight="1" thickBot="1" x14ac:dyDescent="0.3">
      <c r="A35" s="44" t="s">
        <v>138</v>
      </c>
      <c r="B35" s="42"/>
      <c r="C35" s="42"/>
      <c r="D35" s="42"/>
      <c r="E35" s="42"/>
      <c r="F35" s="42"/>
      <c r="G35" s="42"/>
      <c r="H35" s="445" t="e">
        <f t="shared" si="2"/>
        <v>#DIV/0!</v>
      </c>
    </row>
    <row r="36" spans="1:8" ht="16.5" hidden="1" customHeight="1" thickBot="1" x14ac:dyDescent="0.3"/>
    <row r="37" spans="1:8" ht="24.75" hidden="1" customHeight="1" x14ac:dyDescent="0.25">
      <c r="A37" s="1143" t="s">
        <v>146</v>
      </c>
      <c r="B37" s="1144"/>
      <c r="C37" s="1144"/>
      <c r="D37" s="1144"/>
      <c r="E37" s="1144"/>
      <c r="F37" s="1144"/>
      <c r="G37" s="1144"/>
      <c r="H37" s="1145"/>
    </row>
    <row r="38" spans="1:8" ht="25.5" hidden="1" customHeight="1" x14ac:dyDescent="0.25">
      <c r="A38" s="36" t="s">
        <v>62</v>
      </c>
      <c r="B38" s="37" t="s">
        <v>126</v>
      </c>
      <c r="C38" s="37" t="s">
        <v>127</v>
      </c>
      <c r="D38" s="37" t="s">
        <v>128</v>
      </c>
      <c r="E38" s="37" t="s">
        <v>129</v>
      </c>
      <c r="F38" s="37" t="s">
        <v>130</v>
      </c>
      <c r="G38" s="37" t="s">
        <v>131</v>
      </c>
      <c r="H38" s="436" t="s">
        <v>132</v>
      </c>
    </row>
    <row r="39" spans="1:8" s="3" customFormat="1" ht="109.35" hidden="1" customHeight="1" x14ac:dyDescent="0.25">
      <c r="A39" s="397" t="s">
        <v>140</v>
      </c>
      <c r="B39" s="400" t="s">
        <v>399</v>
      </c>
      <c r="C39" s="401">
        <v>0</v>
      </c>
      <c r="D39" s="402">
        <v>6598755000</v>
      </c>
      <c r="E39" s="402">
        <v>6256327000</v>
      </c>
      <c r="F39" s="403"/>
      <c r="G39" s="402">
        <v>0</v>
      </c>
      <c r="H39" s="473">
        <f>G39/E39</f>
        <v>0</v>
      </c>
    </row>
    <row r="40" spans="1:8" s="3" customFormat="1" ht="109.35" hidden="1" customHeight="1" x14ac:dyDescent="0.25">
      <c r="A40" s="397" t="s">
        <v>141</v>
      </c>
      <c r="B40" s="400" t="s">
        <v>399</v>
      </c>
      <c r="C40" s="401">
        <v>0</v>
      </c>
      <c r="D40" s="402">
        <v>6598755000</v>
      </c>
      <c r="E40" s="402">
        <v>6307107000</v>
      </c>
      <c r="F40" s="402">
        <v>53322901</v>
      </c>
      <c r="G40" s="402">
        <v>53322901</v>
      </c>
      <c r="H40" s="473">
        <f t="shared" ref="H40:H50" si="3">G40/E40</f>
        <v>8.4544151542061997E-3</v>
      </c>
    </row>
    <row r="41" spans="1:8" s="3" customFormat="1" ht="109.35" hidden="1" customHeight="1" x14ac:dyDescent="0.25">
      <c r="A41" s="397" t="s">
        <v>142</v>
      </c>
      <c r="B41" s="400" t="s">
        <v>399</v>
      </c>
      <c r="C41" s="401">
        <v>0</v>
      </c>
      <c r="D41" s="402">
        <v>6598755000</v>
      </c>
      <c r="E41" s="402">
        <v>6325816000</v>
      </c>
      <c r="F41" s="402">
        <v>571470735</v>
      </c>
      <c r="G41" s="402">
        <v>571470735</v>
      </c>
      <c r="H41" s="473">
        <f>G41/E41</f>
        <v>9.0339449487623416E-2</v>
      </c>
    </row>
    <row r="42" spans="1:8" ht="47.25" hidden="1" customHeight="1" x14ac:dyDescent="0.25">
      <c r="A42" s="470" t="s">
        <v>143</v>
      </c>
      <c r="B42" s="361" t="s">
        <v>399</v>
      </c>
      <c r="C42" s="471">
        <v>0</v>
      </c>
      <c r="D42" s="472">
        <v>6598755000</v>
      </c>
      <c r="E42" s="472">
        <v>6325816000</v>
      </c>
      <c r="F42" s="472">
        <v>1167198001</v>
      </c>
      <c r="G42" s="472">
        <v>1167198001</v>
      </c>
      <c r="H42" s="474">
        <f t="shared" ref="H42:H43" si="4">G42/E42</f>
        <v>0.18451342893944433</v>
      </c>
    </row>
    <row r="43" spans="1:8" ht="47.25" hidden="1" customHeight="1" x14ac:dyDescent="0.25">
      <c r="A43" s="470" t="s">
        <v>144</v>
      </c>
      <c r="B43" s="361" t="s">
        <v>399</v>
      </c>
      <c r="C43" s="471">
        <v>0</v>
      </c>
      <c r="D43" s="472">
        <v>6598755000</v>
      </c>
      <c r="E43" s="472">
        <v>6325816000</v>
      </c>
      <c r="F43" s="472">
        <v>1826029883</v>
      </c>
      <c r="G43" s="472">
        <v>1826029883</v>
      </c>
      <c r="H43" s="474">
        <f t="shared" si="4"/>
        <v>0.28866313579149316</v>
      </c>
    </row>
    <row r="44" spans="1:8" ht="57.75" hidden="1" customHeight="1" x14ac:dyDescent="0.25">
      <c r="A44" s="435" t="s">
        <v>145</v>
      </c>
      <c r="B44" s="361" t="s">
        <v>399</v>
      </c>
      <c r="C44" s="471">
        <v>0</v>
      </c>
      <c r="D44" s="434">
        <v>6598755000</v>
      </c>
      <c r="E44" s="434">
        <v>6325816000</v>
      </c>
      <c r="F44" s="434">
        <v>1865979883</v>
      </c>
      <c r="G44" s="434">
        <v>1865979883</v>
      </c>
      <c r="H44" s="475">
        <f t="shared" si="3"/>
        <v>0.29497852656479417</v>
      </c>
    </row>
    <row r="45" spans="1:8" ht="102" hidden="1" customHeight="1" x14ac:dyDescent="0.25">
      <c r="A45" s="435" t="s">
        <v>133</v>
      </c>
      <c r="B45" s="361" t="s">
        <v>399</v>
      </c>
      <c r="C45" s="471">
        <v>0</v>
      </c>
      <c r="D45" s="434">
        <v>6598755000</v>
      </c>
      <c r="E45" s="434">
        <v>6366374400</v>
      </c>
      <c r="F45" s="434">
        <v>3121528783</v>
      </c>
      <c r="G45" s="434">
        <v>3121528783</v>
      </c>
      <c r="H45" s="475">
        <f t="shared" si="3"/>
        <v>0.49031498728695566</v>
      </c>
    </row>
    <row r="46" spans="1:8" ht="55.5" hidden="1" customHeight="1" x14ac:dyDescent="0.25">
      <c r="A46" s="484" t="s">
        <v>134</v>
      </c>
      <c r="B46" s="485" t="s">
        <v>399</v>
      </c>
      <c r="C46" s="486">
        <v>0</v>
      </c>
      <c r="D46" s="487">
        <v>6598755000</v>
      </c>
      <c r="E46" s="487">
        <v>6420098700</v>
      </c>
      <c r="F46" s="487">
        <v>3721656152</v>
      </c>
      <c r="G46" s="487">
        <v>3721656152</v>
      </c>
      <c r="H46" s="488">
        <f t="shared" si="3"/>
        <v>0.57968830790716663</v>
      </c>
    </row>
    <row r="47" spans="1:8" ht="39.6" hidden="1" customHeight="1" x14ac:dyDescent="0.25">
      <c r="A47" s="510" t="s">
        <v>135</v>
      </c>
      <c r="B47" s="507" t="s">
        <v>399</v>
      </c>
      <c r="C47" s="508">
        <v>0</v>
      </c>
      <c r="D47" s="509">
        <v>6598755000</v>
      </c>
      <c r="E47" s="509">
        <v>6430026900</v>
      </c>
      <c r="F47" s="509">
        <v>4389079208</v>
      </c>
      <c r="G47" s="509">
        <v>4389079208</v>
      </c>
      <c r="H47" s="511">
        <f t="shared" si="3"/>
        <v>0.68259111139954953</v>
      </c>
    </row>
    <row r="48" spans="1:8" s="75" customFormat="1" ht="30.6" hidden="1" customHeight="1" x14ac:dyDescent="0.25">
      <c r="A48" s="564" t="s">
        <v>136</v>
      </c>
      <c r="B48" s="565" t="s">
        <v>399</v>
      </c>
      <c r="C48" s="565">
        <v>0</v>
      </c>
      <c r="D48" s="563">
        <v>7133755000</v>
      </c>
      <c r="E48" s="563">
        <v>6462669167</v>
      </c>
      <c r="F48" s="563">
        <v>5088334390</v>
      </c>
      <c r="G48" s="563">
        <v>5088334390</v>
      </c>
      <c r="H48" s="562">
        <f t="shared" si="3"/>
        <v>0.78734254508683565</v>
      </c>
    </row>
    <row r="49" spans="1:8" ht="55.5" hidden="1" customHeight="1" x14ac:dyDescent="0.25">
      <c r="A49" s="577" t="s">
        <v>137</v>
      </c>
      <c r="B49" s="578" t="s">
        <v>399</v>
      </c>
      <c r="C49" s="578">
        <v>0</v>
      </c>
      <c r="D49" s="579">
        <v>7133755000</v>
      </c>
      <c r="E49" s="579">
        <v>6462669167</v>
      </c>
      <c r="F49" s="579">
        <v>5723835820</v>
      </c>
      <c r="G49" s="579">
        <v>5723835820</v>
      </c>
      <c r="H49" s="580">
        <f t="shared" si="3"/>
        <v>0.88567674935726759</v>
      </c>
    </row>
    <row r="50" spans="1:8" ht="16.5" hidden="1" customHeight="1" thickBot="1" x14ac:dyDescent="0.3">
      <c r="A50" s="44" t="s">
        <v>138</v>
      </c>
      <c r="B50" s="42"/>
      <c r="C50" s="42"/>
      <c r="D50" s="42"/>
      <c r="E50" s="42"/>
      <c r="F50" s="42"/>
      <c r="G50" s="42"/>
      <c r="H50" s="445" t="e">
        <f t="shared" si="3"/>
        <v>#DIV/0!</v>
      </c>
    </row>
    <row r="51" spans="1:8" ht="16.5" customHeight="1" thickBot="1" x14ac:dyDescent="0.3"/>
    <row r="52" spans="1:8" ht="27.75" customHeight="1" x14ac:dyDescent="0.25">
      <c r="A52" s="1143" t="s">
        <v>147</v>
      </c>
      <c r="B52" s="1144"/>
      <c r="C52" s="1144"/>
      <c r="D52" s="1144"/>
      <c r="E52" s="1144"/>
      <c r="F52" s="1144"/>
      <c r="G52" s="1144"/>
      <c r="H52" s="1145"/>
    </row>
    <row r="53" spans="1:8" ht="25.5" customHeight="1" x14ac:dyDescent="0.25">
      <c r="A53" s="36" t="s">
        <v>63</v>
      </c>
      <c r="B53" s="37" t="s">
        <v>126</v>
      </c>
      <c r="C53" s="37" t="s">
        <v>127</v>
      </c>
      <c r="D53" s="37" t="s">
        <v>128</v>
      </c>
      <c r="E53" s="37" t="s">
        <v>129</v>
      </c>
      <c r="F53" s="37" t="s">
        <v>130</v>
      </c>
      <c r="G53" s="37" t="s">
        <v>131</v>
      </c>
      <c r="H53" s="648" t="s">
        <v>132</v>
      </c>
    </row>
    <row r="54" spans="1:8" ht="35.1" customHeight="1" x14ac:dyDescent="0.25">
      <c r="A54" s="649" t="s">
        <v>140</v>
      </c>
      <c r="B54" s="650" t="s">
        <v>399</v>
      </c>
      <c r="C54" s="651"/>
      <c r="D54" s="652">
        <v>5061662000</v>
      </c>
      <c r="E54" s="652">
        <v>1369056000</v>
      </c>
      <c r="F54" s="651">
        <v>0</v>
      </c>
      <c r="G54" s="651">
        <v>0</v>
      </c>
      <c r="H54" s="653">
        <f>G54/E54</f>
        <v>0</v>
      </c>
    </row>
    <row r="55" spans="1:8" ht="16.5" customHeight="1" x14ac:dyDescent="0.25">
      <c r="A55" s="43" t="s">
        <v>141</v>
      </c>
      <c r="B55" s="40"/>
      <c r="C55" s="40"/>
      <c r="D55" s="40"/>
      <c r="E55" s="40"/>
      <c r="F55" s="40"/>
      <c r="G55" s="40"/>
      <c r="H55" s="445" t="e">
        <f t="shared" ref="H55:H65" si="5">G55/E55</f>
        <v>#DIV/0!</v>
      </c>
    </row>
    <row r="56" spans="1:8" ht="16.5" customHeight="1" x14ac:dyDescent="0.25">
      <c r="A56" s="43" t="s">
        <v>142</v>
      </c>
      <c r="B56" s="40"/>
      <c r="C56" s="40"/>
      <c r="D56" s="40"/>
      <c r="E56" s="40"/>
      <c r="F56" s="40"/>
      <c r="G56" s="40"/>
      <c r="H56" s="445" t="e">
        <f t="shared" si="5"/>
        <v>#DIV/0!</v>
      </c>
    </row>
    <row r="57" spans="1:8" ht="16.5" customHeight="1" x14ac:dyDescent="0.25">
      <c r="A57" s="43" t="s">
        <v>143</v>
      </c>
      <c r="B57" s="40"/>
      <c r="C57" s="40"/>
      <c r="D57" s="40"/>
      <c r="E57" s="40"/>
      <c r="F57" s="40"/>
      <c r="G57" s="40"/>
      <c r="H57" s="445" t="e">
        <f t="shared" si="5"/>
        <v>#DIV/0!</v>
      </c>
    </row>
    <row r="58" spans="1:8" ht="16.5" customHeight="1" x14ac:dyDescent="0.25">
      <c r="A58" s="43" t="s">
        <v>144</v>
      </c>
      <c r="B58" s="40"/>
      <c r="C58" s="40"/>
      <c r="D58" s="40"/>
      <c r="E58" s="40"/>
      <c r="F58" s="40"/>
      <c r="G58" s="40"/>
      <c r="H58" s="445" t="e">
        <f t="shared" si="5"/>
        <v>#DIV/0!</v>
      </c>
    </row>
    <row r="59" spans="1:8" ht="16.5" customHeight="1" x14ac:dyDescent="0.25">
      <c r="A59" s="43" t="s">
        <v>145</v>
      </c>
      <c r="B59" s="40"/>
      <c r="C59" s="40"/>
      <c r="D59" s="40"/>
      <c r="E59" s="40"/>
      <c r="F59" s="40"/>
      <c r="G59" s="40"/>
      <c r="H59" s="445" t="e">
        <f t="shared" si="5"/>
        <v>#DIV/0!</v>
      </c>
    </row>
    <row r="60" spans="1:8" ht="16.5" customHeight="1" x14ac:dyDescent="0.25">
      <c r="A60" s="43" t="s">
        <v>133</v>
      </c>
      <c r="B60" s="40"/>
      <c r="C60" s="40"/>
      <c r="D60" s="40"/>
      <c r="E60" s="40"/>
      <c r="F60" s="40"/>
      <c r="G60" s="40"/>
      <c r="H60" s="445" t="e">
        <f t="shared" si="5"/>
        <v>#DIV/0!</v>
      </c>
    </row>
    <row r="61" spans="1:8" ht="16.5" customHeight="1" x14ac:dyDescent="0.25">
      <c r="A61" s="43" t="s">
        <v>134</v>
      </c>
      <c r="B61" s="40"/>
      <c r="C61" s="40"/>
      <c r="D61" s="40"/>
      <c r="E61" s="40"/>
      <c r="F61" s="40"/>
      <c r="G61" s="40"/>
      <c r="H61" s="445" t="e">
        <f t="shared" si="5"/>
        <v>#DIV/0!</v>
      </c>
    </row>
    <row r="62" spans="1:8" ht="16.5" customHeight="1" x14ac:dyDescent="0.25">
      <c r="A62" s="43" t="s">
        <v>135</v>
      </c>
      <c r="B62" s="40"/>
      <c r="C62" s="40"/>
      <c r="D62" s="40"/>
      <c r="E62" s="40"/>
      <c r="F62" s="40"/>
      <c r="G62" s="40"/>
      <c r="H62" s="445" t="e">
        <f t="shared" si="5"/>
        <v>#DIV/0!</v>
      </c>
    </row>
    <row r="63" spans="1:8" ht="16.5" customHeight="1" x14ac:dyDescent="0.25">
      <c r="A63" s="43" t="s">
        <v>136</v>
      </c>
      <c r="B63" s="40"/>
      <c r="C63" s="40"/>
      <c r="D63" s="40"/>
      <c r="E63" s="40"/>
      <c r="F63" s="40"/>
      <c r="G63" s="40"/>
      <c r="H63" s="445" t="e">
        <f t="shared" si="5"/>
        <v>#DIV/0!</v>
      </c>
    </row>
    <row r="64" spans="1:8" ht="16.5" customHeight="1" x14ac:dyDescent="0.25">
      <c r="A64" s="43" t="s">
        <v>137</v>
      </c>
      <c r="B64" s="40"/>
      <c r="C64" s="40"/>
      <c r="D64" s="40"/>
      <c r="E64" s="40"/>
      <c r="F64" s="40"/>
      <c r="G64" s="40"/>
      <c r="H64" s="445" t="e">
        <f t="shared" si="5"/>
        <v>#DIV/0!</v>
      </c>
    </row>
    <row r="65" spans="1:8" ht="16.5" customHeight="1" thickBot="1" x14ac:dyDescent="0.3">
      <c r="A65" s="44" t="s">
        <v>138</v>
      </c>
      <c r="B65" s="42"/>
      <c r="C65" s="42"/>
      <c r="D65" s="42"/>
      <c r="E65" s="42"/>
      <c r="F65" s="42"/>
      <c r="G65" s="42"/>
      <c r="H65" s="445" t="e">
        <f t="shared" si="5"/>
        <v>#DIV/0!</v>
      </c>
    </row>
    <row r="66" spans="1:8" ht="16.5" customHeight="1" x14ac:dyDescent="0.25"/>
    <row r="67" spans="1:8" ht="23.25" hidden="1" customHeight="1" x14ac:dyDescent="0.25">
      <c r="A67" s="1143" t="s">
        <v>148</v>
      </c>
      <c r="B67" s="1144"/>
      <c r="C67" s="1144"/>
      <c r="D67" s="1144"/>
      <c r="E67" s="1144"/>
      <c r="F67" s="1144"/>
      <c r="G67" s="1144"/>
      <c r="H67" s="1145"/>
    </row>
    <row r="68" spans="1:8" ht="25.5" hidden="1" customHeight="1" x14ac:dyDescent="0.25">
      <c r="A68" s="36" t="s">
        <v>64</v>
      </c>
      <c r="B68" s="37" t="s">
        <v>126</v>
      </c>
      <c r="C68" s="37" t="s">
        <v>127</v>
      </c>
      <c r="D68" s="37" t="s">
        <v>128</v>
      </c>
      <c r="E68" s="37" t="s">
        <v>129</v>
      </c>
      <c r="F68" s="37" t="s">
        <v>130</v>
      </c>
      <c r="G68" s="37" t="s">
        <v>131</v>
      </c>
      <c r="H68" s="436" t="s">
        <v>132</v>
      </c>
    </row>
    <row r="69" spans="1:8" ht="16.5" hidden="1" customHeight="1" x14ac:dyDescent="0.25">
      <c r="A69" s="43" t="s">
        <v>140</v>
      </c>
      <c r="B69" s="40"/>
      <c r="C69" s="40"/>
      <c r="D69" s="40"/>
      <c r="E69" s="40"/>
      <c r="F69" s="40"/>
      <c r="G69" s="40"/>
      <c r="H69" s="445" t="e">
        <f>G69/E69</f>
        <v>#DIV/0!</v>
      </c>
    </row>
    <row r="70" spans="1:8" ht="16.5" hidden="1" customHeight="1" x14ac:dyDescent="0.25">
      <c r="A70" s="43" t="s">
        <v>141</v>
      </c>
      <c r="B70" s="40"/>
      <c r="C70" s="40"/>
      <c r="D70" s="40"/>
      <c r="E70" s="40"/>
      <c r="F70" s="40"/>
      <c r="G70" s="40"/>
      <c r="H70" s="445" t="e">
        <f t="shared" ref="H70:H80" si="6">G70/E70</f>
        <v>#DIV/0!</v>
      </c>
    </row>
    <row r="71" spans="1:8" ht="16.5" hidden="1" customHeight="1" x14ac:dyDescent="0.25">
      <c r="A71" s="43" t="s">
        <v>142</v>
      </c>
      <c r="B71" s="40"/>
      <c r="C71" s="40"/>
      <c r="D71" s="40"/>
      <c r="E71" s="40"/>
      <c r="F71" s="40"/>
      <c r="G71" s="40"/>
      <c r="H71" s="445" t="e">
        <f t="shared" si="6"/>
        <v>#DIV/0!</v>
      </c>
    </row>
    <row r="72" spans="1:8" ht="16.5" hidden="1" customHeight="1" x14ac:dyDescent="0.25">
      <c r="A72" s="43" t="s">
        <v>143</v>
      </c>
      <c r="B72" s="40"/>
      <c r="C72" s="40"/>
      <c r="D72" s="40"/>
      <c r="E72" s="40"/>
      <c r="F72" s="40"/>
      <c r="G72" s="40"/>
      <c r="H72" s="445" t="e">
        <f t="shared" si="6"/>
        <v>#DIV/0!</v>
      </c>
    </row>
    <row r="73" spans="1:8" ht="16.5" hidden="1" customHeight="1" x14ac:dyDescent="0.25">
      <c r="A73" s="43" t="s">
        <v>144</v>
      </c>
      <c r="B73" s="40"/>
      <c r="C73" s="40"/>
      <c r="D73" s="40"/>
      <c r="E73" s="40"/>
      <c r="F73" s="40"/>
      <c r="G73" s="40"/>
      <c r="H73" s="445" t="e">
        <f t="shared" si="6"/>
        <v>#DIV/0!</v>
      </c>
    </row>
    <row r="74" spans="1:8" ht="16.5" hidden="1" customHeight="1" x14ac:dyDescent="0.25">
      <c r="A74" s="43" t="s">
        <v>145</v>
      </c>
      <c r="B74" s="40"/>
      <c r="C74" s="40"/>
      <c r="D74" s="40"/>
      <c r="E74" s="40"/>
      <c r="F74" s="40"/>
      <c r="G74" s="40"/>
      <c r="H74" s="445" t="e">
        <f t="shared" si="6"/>
        <v>#DIV/0!</v>
      </c>
    </row>
    <row r="75" spans="1:8" ht="16.5" hidden="1" customHeight="1" x14ac:dyDescent="0.25">
      <c r="A75" s="43" t="s">
        <v>133</v>
      </c>
      <c r="B75" s="40"/>
      <c r="C75" s="40"/>
      <c r="D75" s="40"/>
      <c r="E75" s="40"/>
      <c r="F75" s="40"/>
      <c r="G75" s="40"/>
      <c r="H75" s="445" t="e">
        <f t="shared" si="6"/>
        <v>#DIV/0!</v>
      </c>
    </row>
    <row r="76" spans="1:8" ht="16.5" hidden="1" customHeight="1" x14ac:dyDescent="0.25">
      <c r="A76" s="43" t="s">
        <v>134</v>
      </c>
      <c r="B76" s="40"/>
      <c r="C76" s="40"/>
      <c r="D76" s="40"/>
      <c r="E76" s="40"/>
      <c r="F76" s="40"/>
      <c r="G76" s="40"/>
      <c r="H76" s="445" t="e">
        <f t="shared" si="6"/>
        <v>#DIV/0!</v>
      </c>
    </row>
    <row r="77" spans="1:8" ht="16.5" hidden="1" customHeight="1" x14ac:dyDescent="0.25">
      <c r="A77" s="43" t="s">
        <v>135</v>
      </c>
      <c r="B77" s="40"/>
      <c r="C77" s="40"/>
      <c r="D77" s="40"/>
      <c r="E77" s="40"/>
      <c r="F77" s="40"/>
      <c r="G77" s="40"/>
      <c r="H77" s="445" t="e">
        <f t="shared" si="6"/>
        <v>#DIV/0!</v>
      </c>
    </row>
    <row r="78" spans="1:8" ht="16.5" hidden="1" customHeight="1" x14ac:dyDescent="0.25">
      <c r="A78" s="43" t="s">
        <v>136</v>
      </c>
      <c r="B78" s="40"/>
      <c r="C78" s="40"/>
      <c r="D78" s="40"/>
      <c r="E78" s="40"/>
      <c r="F78" s="40"/>
      <c r="G78" s="40"/>
      <c r="H78" s="445" t="e">
        <f t="shared" si="6"/>
        <v>#DIV/0!</v>
      </c>
    </row>
    <row r="79" spans="1:8" ht="16.5" hidden="1" customHeight="1" x14ac:dyDescent="0.25">
      <c r="A79" s="43" t="s">
        <v>137</v>
      </c>
      <c r="B79" s="40"/>
      <c r="C79" s="40"/>
      <c r="D79" s="40"/>
      <c r="E79" s="40"/>
      <c r="F79" s="40"/>
      <c r="G79" s="40"/>
      <c r="H79" s="445" t="e">
        <f t="shared" si="6"/>
        <v>#DIV/0!</v>
      </c>
    </row>
    <row r="80" spans="1:8" ht="16.5" hidden="1" customHeight="1" thickBot="1" x14ac:dyDescent="0.3">
      <c r="A80" s="44" t="s">
        <v>138</v>
      </c>
      <c r="B80" s="42"/>
      <c r="C80" s="42"/>
      <c r="D80" s="42"/>
      <c r="E80" s="42"/>
      <c r="F80" s="42"/>
      <c r="G80" s="42"/>
      <c r="H80" s="445" t="e">
        <f t="shared" si="6"/>
        <v>#DIV/0!</v>
      </c>
    </row>
    <row r="81" spans="1:14" ht="16.5" customHeight="1" x14ac:dyDescent="0.25"/>
    <row r="82" spans="1:14" ht="23.25" hidden="1" customHeight="1" x14ac:dyDescent="0.25">
      <c r="A82" s="1136" t="s">
        <v>270</v>
      </c>
      <c r="B82" s="1137"/>
      <c r="C82" s="1137"/>
      <c r="D82" s="1137"/>
      <c r="E82" s="1137"/>
      <c r="F82" s="1137"/>
      <c r="G82" s="1137"/>
      <c r="H82" s="1137"/>
      <c r="I82" s="1137"/>
      <c r="J82" s="1137"/>
      <c r="K82" s="1137"/>
      <c r="L82" s="1137"/>
      <c r="M82" s="1137"/>
      <c r="N82" s="1138"/>
    </row>
    <row r="83" spans="1:14" ht="44.25" hidden="1" customHeight="1" x14ac:dyDescent="0.25">
      <c r="A83" s="36" t="s">
        <v>50</v>
      </c>
      <c r="B83" s="37" t="s">
        <v>150</v>
      </c>
      <c r="C83" s="37" t="s">
        <v>151</v>
      </c>
      <c r="D83" s="37" t="s">
        <v>152</v>
      </c>
      <c r="E83" s="37" t="s">
        <v>153</v>
      </c>
      <c r="F83" s="37" t="s">
        <v>154</v>
      </c>
      <c r="G83" s="37" t="s">
        <v>155</v>
      </c>
      <c r="H83" s="446" t="s">
        <v>164</v>
      </c>
      <c r="I83" s="37" t="s">
        <v>165</v>
      </c>
      <c r="J83" s="45" t="s">
        <v>166</v>
      </c>
      <c r="K83" s="37" t="s">
        <v>159</v>
      </c>
      <c r="L83" s="37" t="s">
        <v>160</v>
      </c>
      <c r="M83" s="37" t="s">
        <v>161</v>
      </c>
      <c r="N83" s="38" t="s">
        <v>162</v>
      </c>
    </row>
    <row r="84" spans="1:14" ht="60" hidden="1" x14ac:dyDescent="0.25">
      <c r="A84" s="76" t="s">
        <v>140</v>
      </c>
      <c r="B84" s="287" t="s">
        <v>400</v>
      </c>
      <c r="C84" s="287" t="s">
        <v>401</v>
      </c>
      <c r="D84" s="269" t="s">
        <v>402</v>
      </c>
      <c r="E84" s="20" t="s">
        <v>403</v>
      </c>
      <c r="F84" s="20">
        <v>100</v>
      </c>
      <c r="G84" s="20">
        <v>2</v>
      </c>
      <c r="H84" s="447">
        <v>2</v>
      </c>
      <c r="I84" s="20">
        <v>0</v>
      </c>
      <c r="J84" s="20">
        <f>I84/H84</f>
        <v>0</v>
      </c>
      <c r="K84" s="98"/>
      <c r="L84" s="98"/>
      <c r="M84" s="98"/>
      <c r="N84" s="288"/>
    </row>
    <row r="85" spans="1:14" ht="60" hidden="1" x14ac:dyDescent="0.25">
      <c r="A85" s="76" t="s">
        <v>141</v>
      </c>
      <c r="B85" s="287" t="s">
        <v>400</v>
      </c>
      <c r="C85" s="287" t="s">
        <v>401</v>
      </c>
      <c r="D85" s="269" t="s">
        <v>402</v>
      </c>
      <c r="E85" s="20" t="s">
        <v>403</v>
      </c>
      <c r="F85" s="20">
        <v>100</v>
      </c>
      <c r="G85" s="20">
        <v>2</v>
      </c>
      <c r="H85" s="447">
        <v>2</v>
      </c>
      <c r="I85" s="20">
        <v>1</v>
      </c>
      <c r="J85" s="20">
        <f>I85/H85</f>
        <v>0.5</v>
      </c>
      <c r="K85" s="98"/>
      <c r="L85" s="98"/>
      <c r="M85" s="98"/>
      <c r="N85" s="288" t="s">
        <v>415</v>
      </c>
    </row>
    <row r="86" spans="1:14" ht="60" hidden="1" x14ac:dyDescent="0.25">
      <c r="A86" s="76" t="s">
        <v>142</v>
      </c>
      <c r="B86" s="287" t="s">
        <v>400</v>
      </c>
      <c r="C86" s="287" t="s">
        <v>401</v>
      </c>
      <c r="D86" s="269" t="s">
        <v>402</v>
      </c>
      <c r="E86" s="20" t="s">
        <v>403</v>
      </c>
      <c r="F86" s="20">
        <v>100</v>
      </c>
      <c r="G86" s="20">
        <v>2</v>
      </c>
      <c r="H86" s="447">
        <v>2</v>
      </c>
      <c r="I86" s="20">
        <v>1</v>
      </c>
      <c r="J86" s="20">
        <f>I86/H86</f>
        <v>0.5</v>
      </c>
      <c r="K86" s="98"/>
      <c r="L86" s="98"/>
      <c r="M86" s="98"/>
      <c r="N86" s="288"/>
    </row>
    <row r="87" spans="1:14" ht="60" hidden="1" x14ac:dyDescent="0.25">
      <c r="A87" s="76" t="s">
        <v>143</v>
      </c>
      <c r="B87" s="287" t="s">
        <v>400</v>
      </c>
      <c r="C87" s="287" t="s">
        <v>401</v>
      </c>
      <c r="D87" s="269" t="s">
        <v>402</v>
      </c>
      <c r="E87" s="20" t="s">
        <v>403</v>
      </c>
      <c r="F87" s="20">
        <v>100</v>
      </c>
      <c r="G87" s="20">
        <v>2</v>
      </c>
      <c r="H87" s="447">
        <v>2</v>
      </c>
      <c r="I87" s="20">
        <v>1</v>
      </c>
      <c r="J87" s="20">
        <f>I87/H87</f>
        <v>0.5</v>
      </c>
      <c r="K87" s="98"/>
      <c r="L87" s="98"/>
      <c r="M87" s="98"/>
      <c r="N87" s="288"/>
    </row>
    <row r="88" spans="1:14" ht="60" hidden="1" x14ac:dyDescent="0.25">
      <c r="A88" s="76" t="s">
        <v>144</v>
      </c>
      <c r="B88" s="287" t="s">
        <v>400</v>
      </c>
      <c r="C88" s="287" t="s">
        <v>401</v>
      </c>
      <c r="D88" s="269" t="s">
        <v>402</v>
      </c>
      <c r="E88" s="20" t="s">
        <v>403</v>
      </c>
      <c r="F88" s="20">
        <v>100</v>
      </c>
      <c r="G88" s="20">
        <v>2</v>
      </c>
      <c r="H88" s="447">
        <v>2</v>
      </c>
      <c r="I88" s="20">
        <v>1</v>
      </c>
      <c r="J88" s="20">
        <f>I88/H88</f>
        <v>0.5</v>
      </c>
      <c r="K88" s="98"/>
      <c r="L88" s="98"/>
      <c r="M88" s="98"/>
      <c r="N88" s="288"/>
    </row>
    <row r="89" spans="1:14" ht="60" hidden="1" x14ac:dyDescent="0.25">
      <c r="A89" s="76" t="s">
        <v>145</v>
      </c>
      <c r="B89" s="287" t="s">
        <v>400</v>
      </c>
      <c r="C89" s="287" t="s">
        <v>401</v>
      </c>
      <c r="D89" s="269" t="s">
        <v>402</v>
      </c>
      <c r="E89" s="20" t="s">
        <v>403</v>
      </c>
      <c r="F89" s="20">
        <v>100</v>
      </c>
      <c r="G89" s="20">
        <v>2</v>
      </c>
      <c r="H89" s="447">
        <v>2</v>
      </c>
      <c r="I89" s="20">
        <v>0</v>
      </c>
      <c r="J89" s="20">
        <v>0.5</v>
      </c>
      <c r="K89" s="98"/>
      <c r="L89" s="98"/>
      <c r="M89" s="98"/>
      <c r="N89" s="288"/>
    </row>
    <row r="90" spans="1:14" s="320" customFormat="1" ht="60" hidden="1" x14ac:dyDescent="0.25">
      <c r="A90" s="315" t="s">
        <v>133</v>
      </c>
      <c r="B90" s="316" t="s">
        <v>400</v>
      </c>
      <c r="C90" s="316" t="s">
        <v>401</v>
      </c>
      <c r="D90" s="314" t="s">
        <v>402</v>
      </c>
      <c r="E90" s="317" t="s">
        <v>403</v>
      </c>
      <c r="F90" s="317">
        <v>100</v>
      </c>
      <c r="G90" s="317">
        <v>2</v>
      </c>
      <c r="H90" s="448">
        <v>2</v>
      </c>
      <c r="I90" s="317">
        <v>0</v>
      </c>
      <c r="J90" s="317">
        <v>0.5</v>
      </c>
      <c r="K90" s="318"/>
      <c r="L90" s="318"/>
      <c r="M90" s="318"/>
      <c r="N90" s="319"/>
    </row>
    <row r="91" spans="1:14" ht="60" hidden="1" x14ac:dyDescent="0.25">
      <c r="A91" s="76" t="s">
        <v>134</v>
      </c>
      <c r="B91" s="287" t="s">
        <v>400</v>
      </c>
      <c r="C91" s="287" t="s">
        <v>401</v>
      </c>
      <c r="D91" s="269" t="s">
        <v>402</v>
      </c>
      <c r="E91" s="269" t="s">
        <v>403</v>
      </c>
      <c r="F91" s="269">
        <v>100</v>
      </c>
      <c r="G91" s="269">
        <v>2</v>
      </c>
      <c r="H91" s="449">
        <v>2</v>
      </c>
      <c r="I91" s="20">
        <v>0</v>
      </c>
      <c r="J91" s="20">
        <v>0.5</v>
      </c>
      <c r="K91" s="40"/>
      <c r="L91" s="40"/>
      <c r="M91" s="98"/>
      <c r="N91" s="289"/>
    </row>
    <row r="92" spans="1:14" s="341" customFormat="1" ht="60" hidden="1" x14ac:dyDescent="0.25">
      <c r="A92" s="335" t="s">
        <v>135</v>
      </c>
      <c r="B92" s="336" t="s">
        <v>400</v>
      </c>
      <c r="C92" s="336" t="s">
        <v>401</v>
      </c>
      <c r="D92" s="332" t="s">
        <v>402</v>
      </c>
      <c r="E92" s="332" t="s">
        <v>403</v>
      </c>
      <c r="F92" s="332">
        <v>100</v>
      </c>
      <c r="G92" s="332">
        <v>2</v>
      </c>
      <c r="H92" s="450">
        <v>2</v>
      </c>
      <c r="I92" s="337">
        <v>0</v>
      </c>
      <c r="J92" s="337">
        <v>0.5</v>
      </c>
      <c r="K92" s="338"/>
      <c r="L92" s="338"/>
      <c r="M92" s="339"/>
      <c r="N92" s="340"/>
    </row>
    <row r="93" spans="1:14" ht="60" hidden="1" x14ac:dyDescent="0.25">
      <c r="A93" s="76" t="s">
        <v>136</v>
      </c>
      <c r="B93" s="287" t="s">
        <v>400</v>
      </c>
      <c r="C93" s="287" t="s">
        <v>401</v>
      </c>
      <c r="D93" s="269" t="s">
        <v>402</v>
      </c>
      <c r="E93" s="269" t="s">
        <v>403</v>
      </c>
      <c r="F93" s="269">
        <v>100</v>
      </c>
      <c r="G93" s="269">
        <v>2</v>
      </c>
      <c r="H93" s="449">
        <v>2</v>
      </c>
      <c r="I93" s="20">
        <v>0</v>
      </c>
      <c r="J93" s="20">
        <v>0</v>
      </c>
      <c r="K93" s="40"/>
      <c r="L93" s="40"/>
      <c r="M93" s="98"/>
      <c r="N93" s="289"/>
    </row>
    <row r="94" spans="1:14" s="359" customFormat="1" ht="60" hidden="1" x14ac:dyDescent="0.25">
      <c r="A94" s="358" t="s">
        <v>137</v>
      </c>
      <c r="B94" s="360" t="s">
        <v>400</v>
      </c>
      <c r="C94" s="360" t="s">
        <v>401</v>
      </c>
      <c r="D94" s="361" t="s">
        <v>402</v>
      </c>
      <c r="E94" s="361" t="s">
        <v>403</v>
      </c>
      <c r="F94" s="361">
        <v>100</v>
      </c>
      <c r="G94" s="361">
        <v>2</v>
      </c>
      <c r="H94" s="451">
        <v>2</v>
      </c>
      <c r="I94" s="362">
        <v>1</v>
      </c>
      <c r="J94" s="362">
        <v>0.5</v>
      </c>
      <c r="K94" s="363"/>
      <c r="L94" s="363"/>
      <c r="M94" s="364"/>
      <c r="N94" s="365"/>
    </row>
    <row r="95" spans="1:14" ht="60.75" hidden="1" thickBot="1" x14ac:dyDescent="0.3">
      <c r="A95" s="290" t="s">
        <v>138</v>
      </c>
      <c r="B95" s="291" t="s">
        <v>400</v>
      </c>
      <c r="C95" s="291" t="s">
        <v>401</v>
      </c>
      <c r="D95" s="270" t="s">
        <v>402</v>
      </c>
      <c r="E95" s="270" t="s">
        <v>403</v>
      </c>
      <c r="F95" s="270">
        <v>100</v>
      </c>
      <c r="G95" s="270">
        <v>2</v>
      </c>
      <c r="H95" s="452">
        <v>2</v>
      </c>
      <c r="I95" s="157">
        <v>0</v>
      </c>
      <c r="J95" s="157">
        <v>0</v>
      </c>
      <c r="K95" s="42"/>
      <c r="L95" s="42"/>
      <c r="M95" s="292"/>
      <c r="N95" s="293"/>
    </row>
    <row r="97" spans="1:14" ht="20.25" hidden="1" x14ac:dyDescent="0.25">
      <c r="A97" s="1136" t="s">
        <v>270</v>
      </c>
      <c r="B97" s="1137"/>
      <c r="C97" s="1137"/>
      <c r="D97" s="1137"/>
      <c r="E97" s="1137"/>
      <c r="F97" s="1137"/>
      <c r="G97" s="1137"/>
      <c r="H97" s="1137"/>
      <c r="I97" s="1137"/>
      <c r="J97" s="1137"/>
      <c r="K97" s="1137"/>
      <c r="L97" s="1137"/>
      <c r="M97" s="1137"/>
      <c r="N97" s="1138"/>
    </row>
    <row r="98" spans="1:14" ht="44.25" hidden="1" customHeight="1" x14ac:dyDescent="0.25">
      <c r="A98" s="36" t="s">
        <v>50</v>
      </c>
      <c r="B98" s="37" t="s">
        <v>150</v>
      </c>
      <c r="C98" s="37" t="s">
        <v>151</v>
      </c>
      <c r="D98" s="37" t="s">
        <v>152</v>
      </c>
      <c r="E98" s="37" t="s">
        <v>153</v>
      </c>
      <c r="F98" s="37" t="s">
        <v>163</v>
      </c>
      <c r="G98" s="37" t="s">
        <v>155</v>
      </c>
      <c r="H98" s="446" t="s">
        <v>164</v>
      </c>
      <c r="I98" s="37" t="s">
        <v>165</v>
      </c>
      <c r="J98" s="45" t="s">
        <v>166</v>
      </c>
      <c r="K98" s="37" t="s">
        <v>159</v>
      </c>
      <c r="L98" s="37" t="s">
        <v>160</v>
      </c>
      <c r="M98" s="37" t="s">
        <v>161</v>
      </c>
      <c r="N98" s="38" t="s">
        <v>162</v>
      </c>
    </row>
    <row r="99" spans="1:14" ht="16.5" hidden="1" customHeight="1" x14ac:dyDescent="0.25">
      <c r="A99" s="43" t="s">
        <v>140</v>
      </c>
      <c r="B99" s="40"/>
      <c r="C99" s="40"/>
      <c r="D99" s="40"/>
      <c r="E99" s="40"/>
      <c r="F99" s="40"/>
      <c r="G99" s="40"/>
      <c r="H99" s="453"/>
      <c r="I99" s="40"/>
      <c r="J99" s="40" t="e">
        <f t="shared" ref="J99:J110" si="7">I99/H99</f>
        <v>#DIV/0!</v>
      </c>
      <c r="K99" s="40"/>
      <c r="L99" s="40"/>
      <c r="M99" s="40" t="e">
        <f t="shared" ref="M99:M110" si="8">L99/K99</f>
        <v>#DIV/0!</v>
      </c>
      <c r="N99" s="41"/>
    </row>
    <row r="100" spans="1:14" ht="16.5" hidden="1" customHeight="1" x14ac:dyDescent="0.25">
      <c r="A100" s="43" t="s">
        <v>141</v>
      </c>
      <c r="B100" s="40"/>
      <c r="C100" s="40"/>
      <c r="D100" s="40"/>
      <c r="E100" s="40"/>
      <c r="F100" s="40"/>
      <c r="G100" s="40"/>
      <c r="H100" s="453"/>
      <c r="I100" s="40"/>
      <c r="J100" s="40" t="e">
        <f t="shared" si="7"/>
        <v>#DIV/0!</v>
      </c>
      <c r="K100" s="40"/>
      <c r="L100" s="40"/>
      <c r="M100" s="40" t="e">
        <f t="shared" si="8"/>
        <v>#DIV/0!</v>
      </c>
      <c r="N100" s="41"/>
    </row>
    <row r="101" spans="1:14" ht="16.5" hidden="1" customHeight="1" x14ac:dyDescent="0.25">
      <c r="A101" s="43" t="s">
        <v>142</v>
      </c>
      <c r="B101" s="40"/>
      <c r="C101" s="40"/>
      <c r="D101" s="40"/>
      <c r="E101" s="40"/>
      <c r="F101" s="40"/>
      <c r="G101" s="40"/>
      <c r="H101" s="453"/>
      <c r="I101" s="40"/>
      <c r="J101" s="40" t="e">
        <f t="shared" si="7"/>
        <v>#DIV/0!</v>
      </c>
      <c r="K101" s="40"/>
      <c r="L101" s="40"/>
      <c r="M101" s="40" t="e">
        <f t="shared" si="8"/>
        <v>#DIV/0!</v>
      </c>
      <c r="N101" s="41"/>
    </row>
    <row r="102" spans="1:14" ht="16.5" hidden="1" customHeight="1" x14ac:dyDescent="0.25">
      <c r="A102" s="43" t="s">
        <v>143</v>
      </c>
      <c r="B102" s="40"/>
      <c r="C102" s="40"/>
      <c r="D102" s="40"/>
      <c r="E102" s="40"/>
      <c r="F102" s="40"/>
      <c r="G102" s="40"/>
      <c r="H102" s="453"/>
      <c r="I102" s="40"/>
      <c r="J102" s="40" t="e">
        <f t="shared" si="7"/>
        <v>#DIV/0!</v>
      </c>
      <c r="K102" s="40"/>
      <c r="L102" s="40"/>
      <c r="M102" s="40" t="e">
        <f t="shared" si="8"/>
        <v>#DIV/0!</v>
      </c>
      <c r="N102" s="41"/>
    </row>
    <row r="103" spans="1:14" ht="16.5" hidden="1" customHeight="1" x14ac:dyDescent="0.25">
      <c r="A103" s="43" t="s">
        <v>144</v>
      </c>
      <c r="B103" s="40"/>
      <c r="C103" s="40"/>
      <c r="D103" s="40"/>
      <c r="E103" s="40"/>
      <c r="F103" s="40"/>
      <c r="G103" s="40"/>
      <c r="H103" s="453"/>
      <c r="I103" s="40"/>
      <c r="J103" s="40" t="e">
        <f t="shared" si="7"/>
        <v>#DIV/0!</v>
      </c>
      <c r="K103" s="40"/>
      <c r="L103" s="40"/>
      <c r="M103" s="40" t="e">
        <f t="shared" si="8"/>
        <v>#DIV/0!</v>
      </c>
      <c r="N103" s="41"/>
    </row>
    <row r="104" spans="1:14" ht="16.5" hidden="1" customHeight="1" x14ac:dyDescent="0.25">
      <c r="A104" s="43" t="s">
        <v>145</v>
      </c>
      <c r="B104" s="40"/>
      <c r="C104" s="40"/>
      <c r="D104" s="40"/>
      <c r="E104" s="40"/>
      <c r="F104" s="40"/>
      <c r="G104" s="40"/>
      <c r="H104" s="453"/>
      <c r="I104" s="40"/>
      <c r="J104" s="40" t="e">
        <f t="shared" si="7"/>
        <v>#DIV/0!</v>
      </c>
      <c r="K104" s="40"/>
      <c r="L104" s="40"/>
      <c r="M104" s="40" t="e">
        <f t="shared" si="8"/>
        <v>#DIV/0!</v>
      </c>
      <c r="N104" s="41"/>
    </row>
    <row r="105" spans="1:14" hidden="1" x14ac:dyDescent="0.25">
      <c r="A105" s="43" t="s">
        <v>133</v>
      </c>
      <c r="B105" s="40"/>
      <c r="C105" s="40"/>
      <c r="D105" s="40"/>
      <c r="E105" s="40"/>
      <c r="F105" s="40"/>
      <c r="G105" s="40"/>
      <c r="H105" s="453"/>
      <c r="I105" s="40"/>
      <c r="J105" s="40" t="e">
        <f t="shared" si="7"/>
        <v>#DIV/0!</v>
      </c>
      <c r="K105" s="40"/>
      <c r="L105" s="40"/>
      <c r="M105" s="40" t="e">
        <f t="shared" si="8"/>
        <v>#DIV/0!</v>
      </c>
      <c r="N105" s="41"/>
    </row>
    <row r="106" spans="1:14" hidden="1" x14ac:dyDescent="0.25">
      <c r="A106" s="43" t="s">
        <v>134</v>
      </c>
      <c r="B106" s="40"/>
      <c r="C106" s="40"/>
      <c r="D106" s="40"/>
      <c r="E106" s="40"/>
      <c r="F106" s="40"/>
      <c r="G106" s="40"/>
      <c r="H106" s="453"/>
      <c r="I106" s="40"/>
      <c r="J106" s="40" t="e">
        <f t="shared" si="7"/>
        <v>#DIV/0!</v>
      </c>
      <c r="K106" s="40"/>
      <c r="L106" s="40"/>
      <c r="M106" s="40" t="e">
        <f t="shared" si="8"/>
        <v>#DIV/0!</v>
      </c>
      <c r="N106" s="41"/>
    </row>
    <row r="107" spans="1:14" hidden="1" x14ac:dyDescent="0.25">
      <c r="A107" s="43" t="s">
        <v>135</v>
      </c>
      <c r="B107" s="40"/>
      <c r="C107" s="40"/>
      <c r="D107" s="40"/>
      <c r="E107" s="40"/>
      <c r="F107" s="40"/>
      <c r="G107" s="40"/>
      <c r="H107" s="453"/>
      <c r="I107" s="40"/>
      <c r="J107" s="40" t="e">
        <f t="shared" si="7"/>
        <v>#DIV/0!</v>
      </c>
      <c r="K107" s="40"/>
      <c r="L107" s="40"/>
      <c r="M107" s="40" t="e">
        <f t="shared" si="8"/>
        <v>#DIV/0!</v>
      </c>
      <c r="N107" s="41"/>
    </row>
    <row r="108" spans="1:14" hidden="1" x14ac:dyDescent="0.25">
      <c r="A108" s="43" t="s">
        <v>136</v>
      </c>
      <c r="B108" s="40"/>
      <c r="C108" s="40"/>
      <c r="D108" s="40"/>
      <c r="E108" s="40"/>
      <c r="F108" s="40"/>
      <c r="G108" s="40"/>
      <c r="H108" s="453"/>
      <c r="I108" s="40"/>
      <c r="J108" s="40" t="e">
        <f t="shared" si="7"/>
        <v>#DIV/0!</v>
      </c>
      <c r="K108" s="40"/>
      <c r="L108" s="40"/>
      <c r="M108" s="40" t="e">
        <f t="shared" si="8"/>
        <v>#DIV/0!</v>
      </c>
      <c r="N108" s="41"/>
    </row>
    <row r="109" spans="1:14" hidden="1" x14ac:dyDescent="0.25">
      <c r="A109" s="43" t="s">
        <v>137</v>
      </c>
      <c r="B109" s="40"/>
      <c r="C109" s="40"/>
      <c r="D109" s="40"/>
      <c r="E109" s="40"/>
      <c r="F109" s="40"/>
      <c r="G109" s="40"/>
      <c r="H109" s="453"/>
      <c r="I109" s="40"/>
      <c r="J109" s="40" t="e">
        <f t="shared" si="7"/>
        <v>#DIV/0!</v>
      </c>
      <c r="K109" s="40"/>
      <c r="L109" s="40"/>
      <c r="M109" s="40" t="e">
        <f t="shared" si="8"/>
        <v>#DIV/0!</v>
      </c>
      <c r="N109" s="41"/>
    </row>
    <row r="110" spans="1:14" ht="15.75" hidden="1" thickBot="1" x14ac:dyDescent="0.3">
      <c r="A110" s="44" t="s">
        <v>138</v>
      </c>
      <c r="B110" s="42"/>
      <c r="C110" s="42"/>
      <c r="D110" s="42"/>
      <c r="E110" s="42"/>
      <c r="F110" s="42"/>
      <c r="G110" s="42"/>
      <c r="H110" s="454"/>
      <c r="I110" s="42"/>
      <c r="J110" s="42" t="e">
        <f t="shared" si="7"/>
        <v>#DIV/0!</v>
      </c>
      <c r="K110" s="42"/>
      <c r="L110" s="42"/>
      <c r="M110" s="42" t="e">
        <f t="shared" si="8"/>
        <v>#DIV/0!</v>
      </c>
      <c r="N110" s="46"/>
    </row>
    <row r="111" spans="1:14" ht="15.75" hidden="1" thickBot="1" x14ac:dyDescent="0.3"/>
    <row r="112" spans="1:14" ht="20.25" hidden="1" x14ac:dyDescent="0.25">
      <c r="A112" s="1136" t="s">
        <v>167</v>
      </c>
      <c r="B112" s="1137"/>
      <c r="C112" s="1137"/>
      <c r="D112" s="1137"/>
      <c r="E112" s="1137"/>
      <c r="F112" s="1137"/>
      <c r="G112" s="1137"/>
      <c r="H112" s="1137"/>
      <c r="I112" s="1137"/>
      <c r="J112" s="1137"/>
      <c r="K112" s="1137"/>
      <c r="L112" s="1137"/>
      <c r="M112" s="1137"/>
      <c r="N112" s="1138"/>
    </row>
    <row r="113" spans="1:14" ht="44.25" hidden="1" customHeight="1" x14ac:dyDescent="0.25">
      <c r="A113" s="36" t="s">
        <v>62</v>
      </c>
      <c r="B113" s="37" t="s">
        <v>150</v>
      </c>
      <c r="C113" s="37" t="s">
        <v>151</v>
      </c>
      <c r="D113" s="37" t="s">
        <v>152</v>
      </c>
      <c r="E113" s="37" t="s">
        <v>153</v>
      </c>
      <c r="F113" s="37" t="s">
        <v>168</v>
      </c>
      <c r="G113" s="37" t="s">
        <v>155</v>
      </c>
      <c r="H113" s="446" t="s">
        <v>169</v>
      </c>
      <c r="I113" s="37" t="s">
        <v>170</v>
      </c>
      <c r="J113" s="45" t="s">
        <v>171</v>
      </c>
      <c r="K113" s="37" t="s">
        <v>159</v>
      </c>
      <c r="L113" s="37" t="s">
        <v>160</v>
      </c>
      <c r="M113" s="37" t="s">
        <v>161</v>
      </c>
      <c r="N113" s="38" t="s">
        <v>162</v>
      </c>
    </row>
    <row r="114" spans="1:14" ht="57.6" hidden="1" customHeight="1" x14ac:dyDescent="0.25">
      <c r="A114" s="397" t="s">
        <v>140</v>
      </c>
      <c r="B114" s="476" t="s">
        <v>400</v>
      </c>
      <c r="C114" s="476" t="s">
        <v>401</v>
      </c>
      <c r="D114" s="476" t="s">
        <v>402</v>
      </c>
      <c r="E114" s="477" t="s">
        <v>403</v>
      </c>
      <c r="F114" s="477">
        <v>100</v>
      </c>
      <c r="G114" s="477">
        <v>2</v>
      </c>
      <c r="H114" s="477">
        <v>2</v>
      </c>
      <c r="I114" s="477">
        <v>0</v>
      </c>
      <c r="J114" s="477">
        <f>I114/H114</f>
        <v>0</v>
      </c>
      <c r="K114" s="477"/>
      <c r="L114" s="477"/>
      <c r="M114" s="477"/>
      <c r="N114" s="478"/>
    </row>
    <row r="115" spans="1:14" ht="57.6" hidden="1" customHeight="1" x14ac:dyDescent="0.25">
      <c r="A115" s="397" t="s">
        <v>141</v>
      </c>
      <c r="B115" s="476" t="s">
        <v>400</v>
      </c>
      <c r="C115" s="476" t="s">
        <v>401</v>
      </c>
      <c r="D115" s="476" t="s">
        <v>402</v>
      </c>
      <c r="E115" s="477" t="s">
        <v>403</v>
      </c>
      <c r="F115" s="477">
        <v>100</v>
      </c>
      <c r="G115" s="477">
        <v>2</v>
      </c>
      <c r="H115" s="477">
        <v>2</v>
      </c>
      <c r="I115" s="477">
        <v>1</v>
      </c>
      <c r="J115" s="477">
        <f>I115/H115</f>
        <v>0.5</v>
      </c>
      <c r="K115" s="477"/>
      <c r="L115" s="477"/>
      <c r="M115" s="477"/>
      <c r="N115" s="478" t="s">
        <v>465</v>
      </c>
    </row>
    <row r="116" spans="1:14" ht="57.6" hidden="1" customHeight="1" x14ac:dyDescent="0.25">
      <c r="A116" s="397" t="s">
        <v>142</v>
      </c>
      <c r="B116" s="476" t="s">
        <v>400</v>
      </c>
      <c r="C116" s="476" t="s">
        <v>401</v>
      </c>
      <c r="D116" s="476" t="s">
        <v>402</v>
      </c>
      <c r="E116" s="477" t="s">
        <v>403</v>
      </c>
      <c r="F116" s="477">
        <v>100</v>
      </c>
      <c r="G116" s="477">
        <v>2</v>
      </c>
      <c r="H116" s="477">
        <v>2</v>
      </c>
      <c r="I116" s="477">
        <v>1</v>
      </c>
      <c r="J116" s="477">
        <f>I116/H116</f>
        <v>0.5</v>
      </c>
      <c r="K116" s="477"/>
      <c r="L116" s="477"/>
      <c r="M116" s="477"/>
      <c r="N116" s="478"/>
    </row>
    <row r="117" spans="1:14" ht="120.75" hidden="1" customHeight="1" x14ac:dyDescent="0.25">
      <c r="A117" s="43" t="s">
        <v>143</v>
      </c>
      <c r="B117" s="480" t="s">
        <v>400</v>
      </c>
      <c r="C117" s="480" t="s">
        <v>401</v>
      </c>
      <c r="D117" s="480" t="s">
        <v>402</v>
      </c>
      <c r="E117" s="480" t="s">
        <v>403</v>
      </c>
      <c r="F117" s="480">
        <v>100</v>
      </c>
      <c r="G117" s="480">
        <v>2</v>
      </c>
      <c r="H117" s="480">
        <v>2</v>
      </c>
      <c r="I117" s="480">
        <v>1</v>
      </c>
      <c r="J117" s="480">
        <v>0.5</v>
      </c>
      <c r="K117" s="480"/>
      <c r="L117" s="480"/>
      <c r="M117" s="480" t="e">
        <v>#DIV/0!</v>
      </c>
      <c r="N117" s="482" t="s">
        <v>465</v>
      </c>
    </row>
    <row r="118" spans="1:14" ht="120.75" hidden="1" customHeight="1" x14ac:dyDescent="0.25">
      <c r="A118" s="43" t="s">
        <v>144</v>
      </c>
      <c r="B118" s="480" t="s">
        <v>400</v>
      </c>
      <c r="C118" s="480" t="s">
        <v>401</v>
      </c>
      <c r="D118" s="480" t="s">
        <v>402</v>
      </c>
      <c r="E118" s="480" t="s">
        <v>403</v>
      </c>
      <c r="F118" s="480">
        <v>100</v>
      </c>
      <c r="G118" s="480">
        <v>2</v>
      </c>
      <c r="H118" s="480">
        <v>2</v>
      </c>
      <c r="I118" s="480">
        <v>1</v>
      </c>
      <c r="J118" s="480">
        <v>0.5</v>
      </c>
      <c r="K118" s="480"/>
      <c r="L118" s="480"/>
      <c r="M118" s="480" t="e">
        <v>#DIV/0!</v>
      </c>
      <c r="N118" s="482" t="s">
        <v>465</v>
      </c>
    </row>
    <row r="119" spans="1:14" ht="115.5" hidden="1" customHeight="1" x14ac:dyDescent="0.25">
      <c r="A119" s="43" t="s">
        <v>145</v>
      </c>
      <c r="B119" s="479" t="s">
        <v>400</v>
      </c>
      <c r="C119" s="479" t="s">
        <v>401</v>
      </c>
      <c r="D119" s="479" t="s">
        <v>402</v>
      </c>
      <c r="E119" s="479" t="s">
        <v>403</v>
      </c>
      <c r="F119" s="480">
        <v>100</v>
      </c>
      <c r="G119" s="480">
        <v>2</v>
      </c>
      <c r="H119" s="480">
        <v>2</v>
      </c>
      <c r="I119" s="480">
        <v>1</v>
      </c>
      <c r="J119" s="480">
        <v>0.5</v>
      </c>
      <c r="K119" s="480"/>
      <c r="L119" s="480"/>
      <c r="M119" s="481" t="e">
        <f t="shared" ref="M119" si="9">L119/K119</f>
        <v>#DIV/0!</v>
      </c>
      <c r="N119" s="482" t="s">
        <v>465</v>
      </c>
    </row>
    <row r="120" spans="1:14" s="422" customFormat="1" ht="145.5" hidden="1" customHeight="1" x14ac:dyDescent="0.25">
      <c r="A120" s="421" t="s">
        <v>133</v>
      </c>
      <c r="B120" s="479" t="s">
        <v>400</v>
      </c>
      <c r="C120" s="479" t="s">
        <v>401</v>
      </c>
      <c r="D120" s="479" t="s">
        <v>402</v>
      </c>
      <c r="E120" s="479" t="s">
        <v>403</v>
      </c>
      <c r="F120" s="480">
        <v>100</v>
      </c>
      <c r="G120" s="480">
        <v>2</v>
      </c>
      <c r="H120" s="480">
        <v>2</v>
      </c>
      <c r="I120" s="480">
        <v>1</v>
      </c>
      <c r="J120" s="480">
        <v>0.5</v>
      </c>
      <c r="K120" s="480"/>
      <c r="L120" s="480"/>
      <c r="M120" s="481" t="e">
        <f t="shared" ref="M120" si="10">L120/K120</f>
        <v>#DIV/0!</v>
      </c>
      <c r="N120" s="482" t="s">
        <v>465</v>
      </c>
    </row>
    <row r="121" spans="1:14" s="104" customFormat="1" ht="75" hidden="1" customHeight="1" x14ac:dyDescent="0.25">
      <c r="A121" s="489" t="s">
        <v>134</v>
      </c>
      <c r="B121" s="485" t="s">
        <v>400</v>
      </c>
      <c r="C121" s="485" t="s">
        <v>401</v>
      </c>
      <c r="D121" s="485" t="s">
        <v>402</v>
      </c>
      <c r="E121" s="485" t="s">
        <v>403</v>
      </c>
      <c r="F121" s="485">
        <v>100</v>
      </c>
      <c r="G121" s="485">
        <v>2</v>
      </c>
      <c r="H121" s="490">
        <v>2</v>
      </c>
      <c r="I121" s="485">
        <v>1</v>
      </c>
      <c r="J121" s="485">
        <v>0.5</v>
      </c>
      <c r="K121" s="485"/>
      <c r="L121" s="485"/>
      <c r="M121" s="485" t="e">
        <v>#DIV/0!</v>
      </c>
      <c r="N121" s="491" t="s">
        <v>465</v>
      </c>
    </row>
    <row r="122" spans="1:14" ht="315" hidden="1" x14ac:dyDescent="0.25">
      <c r="A122" s="43" t="s">
        <v>135</v>
      </c>
      <c r="B122" s="507" t="s">
        <v>400</v>
      </c>
      <c r="C122" s="507" t="s">
        <v>401</v>
      </c>
      <c r="D122" s="507" t="s">
        <v>402</v>
      </c>
      <c r="E122" s="507" t="s">
        <v>403</v>
      </c>
      <c r="F122" s="507">
        <v>100</v>
      </c>
      <c r="G122" s="507">
        <v>2</v>
      </c>
      <c r="H122" s="512">
        <v>2</v>
      </c>
      <c r="I122" s="507">
        <v>1</v>
      </c>
      <c r="J122" s="507">
        <v>0.5</v>
      </c>
      <c r="K122" s="507"/>
      <c r="L122" s="507"/>
      <c r="M122" s="507" t="e">
        <v>#DIV/0!</v>
      </c>
      <c r="N122" s="513" t="s">
        <v>494</v>
      </c>
    </row>
    <row r="123" spans="1:14" ht="315" hidden="1" x14ac:dyDescent="0.25">
      <c r="A123" s="569" t="s">
        <v>136</v>
      </c>
      <c r="B123" s="566" t="s">
        <v>400</v>
      </c>
      <c r="C123" s="566" t="s">
        <v>401</v>
      </c>
      <c r="D123" s="566" t="s">
        <v>402</v>
      </c>
      <c r="E123" s="566" t="s">
        <v>403</v>
      </c>
      <c r="F123" s="566">
        <v>100</v>
      </c>
      <c r="G123" s="566">
        <v>2</v>
      </c>
      <c r="H123" s="567">
        <v>2</v>
      </c>
      <c r="I123" s="566">
        <v>1</v>
      </c>
      <c r="J123" s="566">
        <v>0.5</v>
      </c>
      <c r="K123" s="566"/>
      <c r="L123" s="566"/>
      <c r="M123" s="566" t="e">
        <v>#DIV/0!</v>
      </c>
      <c r="N123" s="568" t="s">
        <v>499</v>
      </c>
    </row>
    <row r="124" spans="1:14" ht="315" hidden="1" x14ac:dyDescent="0.25">
      <c r="A124" s="43" t="s">
        <v>137</v>
      </c>
      <c r="B124" s="581" t="s">
        <v>400</v>
      </c>
      <c r="C124" s="581" t="s">
        <v>401</v>
      </c>
      <c r="D124" s="581" t="s">
        <v>402</v>
      </c>
      <c r="E124" s="581" t="s">
        <v>403</v>
      </c>
      <c r="F124" s="581">
        <v>100</v>
      </c>
      <c r="G124" s="581">
        <v>2</v>
      </c>
      <c r="H124" s="582">
        <v>2</v>
      </c>
      <c r="I124" s="581">
        <v>1</v>
      </c>
      <c r="J124" s="581">
        <v>0.5</v>
      </c>
      <c r="K124" s="581"/>
      <c r="L124" s="581"/>
      <c r="M124" s="581" t="e">
        <v>#DIV/0!</v>
      </c>
      <c r="N124" s="583" t="s">
        <v>527</v>
      </c>
    </row>
    <row r="125" spans="1:14" ht="45.6" hidden="1" customHeight="1" thickBot="1" x14ac:dyDescent="0.3">
      <c r="A125" s="44" t="s">
        <v>138</v>
      </c>
      <c r="B125" s="581" t="s">
        <v>400</v>
      </c>
      <c r="C125" s="581" t="s">
        <v>401</v>
      </c>
      <c r="D125" s="581" t="s">
        <v>402</v>
      </c>
      <c r="E125" s="581" t="s">
        <v>403</v>
      </c>
      <c r="F125" s="581">
        <v>100</v>
      </c>
      <c r="G125" s="581">
        <v>2</v>
      </c>
      <c r="H125" s="582">
        <v>2</v>
      </c>
      <c r="I125" s="581">
        <v>1</v>
      </c>
      <c r="J125" s="581">
        <v>1</v>
      </c>
      <c r="K125" s="581"/>
      <c r="L125" s="581"/>
      <c r="M125" s="581" t="e">
        <v>#DIV/0!</v>
      </c>
      <c r="N125" s="583" t="s">
        <v>527</v>
      </c>
    </row>
    <row r="126" spans="1:14" ht="15.75" thickBot="1" x14ac:dyDescent="0.3"/>
    <row r="127" spans="1:14" ht="20.25" hidden="1" x14ac:dyDescent="0.25">
      <c r="A127" s="1136" t="s">
        <v>172</v>
      </c>
      <c r="B127" s="1137"/>
      <c r="C127" s="1137"/>
      <c r="D127" s="1137"/>
      <c r="E127" s="1137"/>
      <c r="F127" s="1137"/>
      <c r="G127" s="1137"/>
      <c r="H127" s="1137"/>
      <c r="I127" s="1137"/>
      <c r="J127" s="1137"/>
      <c r="K127" s="1137"/>
      <c r="L127" s="1137"/>
      <c r="M127" s="1137"/>
      <c r="N127" s="1138"/>
    </row>
    <row r="128" spans="1:14" ht="44.25" hidden="1" customHeight="1" x14ac:dyDescent="0.25">
      <c r="A128" s="36" t="s">
        <v>63</v>
      </c>
      <c r="B128" s="37" t="s">
        <v>150</v>
      </c>
      <c r="C128" s="37" t="s">
        <v>151</v>
      </c>
      <c r="D128" s="37" t="s">
        <v>152</v>
      </c>
      <c r="E128" s="37" t="s">
        <v>153</v>
      </c>
      <c r="F128" s="37" t="s">
        <v>173</v>
      </c>
      <c r="G128" s="37" t="s">
        <v>155</v>
      </c>
      <c r="H128" s="446" t="s">
        <v>174</v>
      </c>
      <c r="I128" s="37" t="s">
        <v>175</v>
      </c>
      <c r="J128" s="45" t="s">
        <v>176</v>
      </c>
      <c r="K128" s="37" t="s">
        <v>159</v>
      </c>
      <c r="L128" s="37" t="s">
        <v>160</v>
      </c>
      <c r="M128" s="37" t="s">
        <v>161</v>
      </c>
      <c r="N128" s="38" t="s">
        <v>162</v>
      </c>
    </row>
    <row r="129" spans="1:14" ht="16.5" hidden="1" customHeight="1" x14ac:dyDescent="0.25">
      <c r="A129" s="43" t="s">
        <v>140</v>
      </c>
      <c r="B129" s="40"/>
      <c r="C129" s="40"/>
      <c r="D129" s="40"/>
      <c r="E129" s="40"/>
      <c r="F129" s="40"/>
      <c r="G129" s="40"/>
      <c r="H129" s="453"/>
      <c r="I129" s="40"/>
      <c r="J129" s="40" t="e">
        <f t="shared" ref="J129:J140" si="11">I129/H129</f>
        <v>#DIV/0!</v>
      </c>
      <c r="K129" s="40"/>
      <c r="L129" s="40"/>
      <c r="M129" s="40" t="e">
        <f t="shared" ref="M129:M140" si="12">L129/K129</f>
        <v>#DIV/0!</v>
      </c>
      <c r="N129" s="41"/>
    </row>
    <row r="130" spans="1:14" ht="16.5" hidden="1" customHeight="1" x14ac:dyDescent="0.25">
      <c r="A130" s="43" t="s">
        <v>141</v>
      </c>
      <c r="B130" s="40"/>
      <c r="C130" s="40"/>
      <c r="D130" s="40"/>
      <c r="E130" s="40"/>
      <c r="F130" s="40"/>
      <c r="G130" s="40"/>
      <c r="H130" s="453"/>
      <c r="I130" s="40"/>
      <c r="J130" s="40" t="e">
        <f t="shared" si="11"/>
        <v>#DIV/0!</v>
      </c>
      <c r="K130" s="40"/>
      <c r="L130" s="40"/>
      <c r="M130" s="40" t="e">
        <f t="shared" si="12"/>
        <v>#DIV/0!</v>
      </c>
      <c r="N130" s="41"/>
    </row>
    <row r="131" spans="1:14" ht="16.5" hidden="1" customHeight="1" x14ac:dyDescent="0.25">
      <c r="A131" s="43" t="s">
        <v>142</v>
      </c>
      <c r="B131" s="40"/>
      <c r="C131" s="40"/>
      <c r="D131" s="40"/>
      <c r="E131" s="40"/>
      <c r="F131" s="40"/>
      <c r="G131" s="40"/>
      <c r="H131" s="453"/>
      <c r="I131" s="40"/>
      <c r="J131" s="40" t="e">
        <f t="shared" si="11"/>
        <v>#DIV/0!</v>
      </c>
      <c r="K131" s="40"/>
      <c r="L131" s="40"/>
      <c r="M131" s="40" t="e">
        <f t="shared" si="12"/>
        <v>#DIV/0!</v>
      </c>
      <c r="N131" s="41"/>
    </row>
    <row r="132" spans="1:14" ht="16.5" hidden="1" customHeight="1" x14ac:dyDescent="0.25">
      <c r="A132" s="43" t="s">
        <v>143</v>
      </c>
      <c r="B132" s="40"/>
      <c r="C132" s="40"/>
      <c r="D132" s="40"/>
      <c r="E132" s="40"/>
      <c r="F132" s="40"/>
      <c r="G132" s="40"/>
      <c r="H132" s="453"/>
      <c r="I132" s="40"/>
      <c r="J132" s="40" t="e">
        <f t="shared" si="11"/>
        <v>#DIV/0!</v>
      </c>
      <c r="K132" s="40"/>
      <c r="L132" s="40"/>
      <c r="M132" s="40" t="e">
        <f t="shared" si="12"/>
        <v>#DIV/0!</v>
      </c>
      <c r="N132" s="41"/>
    </row>
    <row r="133" spans="1:14" ht="16.5" hidden="1" customHeight="1" x14ac:dyDescent="0.25">
      <c r="A133" s="43" t="s">
        <v>144</v>
      </c>
      <c r="B133" s="40"/>
      <c r="C133" s="40"/>
      <c r="D133" s="40"/>
      <c r="E133" s="40"/>
      <c r="F133" s="40"/>
      <c r="G133" s="40"/>
      <c r="H133" s="453"/>
      <c r="I133" s="40"/>
      <c r="J133" s="40" t="e">
        <f t="shared" si="11"/>
        <v>#DIV/0!</v>
      </c>
      <c r="K133" s="40"/>
      <c r="L133" s="40"/>
      <c r="M133" s="40" t="e">
        <f t="shared" si="12"/>
        <v>#DIV/0!</v>
      </c>
      <c r="N133" s="41"/>
    </row>
    <row r="134" spans="1:14" ht="16.5" hidden="1" customHeight="1" x14ac:dyDescent="0.25">
      <c r="A134" s="43" t="s">
        <v>145</v>
      </c>
      <c r="B134" s="40"/>
      <c r="C134" s="40"/>
      <c r="D134" s="40"/>
      <c r="E134" s="40"/>
      <c r="F134" s="40"/>
      <c r="G134" s="40"/>
      <c r="H134" s="453"/>
      <c r="I134" s="40"/>
      <c r="J134" s="40" t="e">
        <f t="shared" si="11"/>
        <v>#DIV/0!</v>
      </c>
      <c r="K134" s="40"/>
      <c r="L134" s="40"/>
      <c r="M134" s="40" t="e">
        <f t="shared" si="12"/>
        <v>#DIV/0!</v>
      </c>
      <c r="N134" s="41"/>
    </row>
    <row r="135" spans="1:14" hidden="1" x14ac:dyDescent="0.25">
      <c r="A135" s="43" t="s">
        <v>133</v>
      </c>
      <c r="B135" s="40"/>
      <c r="C135" s="40"/>
      <c r="D135" s="40"/>
      <c r="E135" s="40"/>
      <c r="F135" s="40"/>
      <c r="G135" s="40"/>
      <c r="H135" s="453"/>
      <c r="I135" s="40"/>
      <c r="J135" s="40" t="e">
        <f t="shared" si="11"/>
        <v>#DIV/0!</v>
      </c>
      <c r="K135" s="40"/>
      <c r="L135" s="40"/>
      <c r="M135" s="40" t="e">
        <f t="shared" si="12"/>
        <v>#DIV/0!</v>
      </c>
      <c r="N135" s="41"/>
    </row>
    <row r="136" spans="1:14" hidden="1" x14ac:dyDescent="0.25">
      <c r="A136" s="43" t="s">
        <v>134</v>
      </c>
      <c r="B136" s="40"/>
      <c r="C136" s="40"/>
      <c r="D136" s="40"/>
      <c r="E136" s="40"/>
      <c r="F136" s="40"/>
      <c r="G136" s="40"/>
      <c r="H136" s="453"/>
      <c r="I136" s="40"/>
      <c r="J136" s="40" t="e">
        <f t="shared" si="11"/>
        <v>#DIV/0!</v>
      </c>
      <c r="K136" s="40"/>
      <c r="L136" s="40"/>
      <c r="M136" s="40" t="e">
        <f t="shared" si="12"/>
        <v>#DIV/0!</v>
      </c>
      <c r="N136" s="41"/>
    </row>
    <row r="137" spans="1:14" hidden="1" x14ac:dyDescent="0.25">
      <c r="A137" s="43" t="s">
        <v>135</v>
      </c>
      <c r="B137" s="40"/>
      <c r="C137" s="40"/>
      <c r="D137" s="40"/>
      <c r="E137" s="40"/>
      <c r="F137" s="40"/>
      <c r="G137" s="40"/>
      <c r="H137" s="453"/>
      <c r="I137" s="40"/>
      <c r="J137" s="40" t="e">
        <f t="shared" si="11"/>
        <v>#DIV/0!</v>
      </c>
      <c r="K137" s="40"/>
      <c r="L137" s="40"/>
      <c r="M137" s="40" t="e">
        <f t="shared" si="12"/>
        <v>#DIV/0!</v>
      </c>
      <c r="N137" s="41"/>
    </row>
    <row r="138" spans="1:14" hidden="1" x14ac:dyDescent="0.25">
      <c r="A138" s="43" t="s">
        <v>136</v>
      </c>
      <c r="B138" s="40"/>
      <c r="C138" s="40"/>
      <c r="D138" s="40"/>
      <c r="E138" s="40"/>
      <c r="F138" s="40"/>
      <c r="G138" s="40"/>
      <c r="H138" s="453"/>
      <c r="I138" s="40"/>
      <c r="J138" s="40" t="e">
        <f t="shared" si="11"/>
        <v>#DIV/0!</v>
      </c>
      <c r="K138" s="40"/>
      <c r="L138" s="40"/>
      <c r="M138" s="40" t="e">
        <f t="shared" si="12"/>
        <v>#DIV/0!</v>
      </c>
      <c r="N138" s="41"/>
    </row>
    <row r="139" spans="1:14" hidden="1" x14ac:dyDescent="0.25">
      <c r="A139" s="43" t="s">
        <v>137</v>
      </c>
      <c r="B139" s="40"/>
      <c r="C139" s="40"/>
      <c r="D139" s="40"/>
      <c r="E139" s="40"/>
      <c r="F139" s="40"/>
      <c r="G139" s="40"/>
      <c r="H139" s="453"/>
      <c r="I139" s="40"/>
      <c r="J139" s="40" t="e">
        <f t="shared" si="11"/>
        <v>#DIV/0!</v>
      </c>
      <c r="K139" s="40"/>
      <c r="L139" s="40"/>
      <c r="M139" s="40" t="e">
        <f t="shared" si="12"/>
        <v>#DIV/0!</v>
      </c>
      <c r="N139" s="41"/>
    </row>
    <row r="140" spans="1:14" ht="15.75" hidden="1" thickBot="1" x14ac:dyDescent="0.3">
      <c r="A140" s="44" t="s">
        <v>138</v>
      </c>
      <c r="B140" s="42"/>
      <c r="C140" s="42"/>
      <c r="D140" s="42"/>
      <c r="E140" s="42"/>
      <c r="F140" s="42"/>
      <c r="G140" s="42"/>
      <c r="H140" s="454"/>
      <c r="I140" s="42"/>
      <c r="J140" s="42" t="e">
        <f t="shared" si="11"/>
        <v>#DIV/0!</v>
      </c>
      <c r="K140" s="42"/>
      <c r="L140" s="42"/>
      <c r="M140" s="42" t="e">
        <f t="shared" si="12"/>
        <v>#DIV/0!</v>
      </c>
      <c r="N140" s="46"/>
    </row>
    <row r="141" spans="1:14" ht="15.75" hidden="1" thickBot="1" x14ac:dyDescent="0.3"/>
    <row r="142" spans="1:14" ht="20.25" hidden="1" x14ac:dyDescent="0.25">
      <c r="A142" s="1136" t="s">
        <v>177</v>
      </c>
      <c r="B142" s="1137"/>
      <c r="C142" s="1137"/>
      <c r="D142" s="1137"/>
      <c r="E142" s="1137"/>
      <c r="F142" s="1137"/>
      <c r="G142" s="1137"/>
      <c r="H142" s="1137"/>
      <c r="I142" s="1137"/>
      <c r="J142" s="1137"/>
      <c r="K142" s="1137"/>
      <c r="L142" s="1137"/>
      <c r="M142" s="1137"/>
      <c r="N142" s="1138"/>
    </row>
    <row r="143" spans="1:14" ht="44.25" hidden="1" customHeight="1" x14ac:dyDescent="0.25">
      <c r="A143" s="36" t="s">
        <v>64</v>
      </c>
      <c r="B143" s="37" t="s">
        <v>150</v>
      </c>
      <c r="C143" s="37" t="s">
        <v>151</v>
      </c>
      <c r="D143" s="37" t="s">
        <v>152</v>
      </c>
      <c r="E143" s="37" t="s">
        <v>153</v>
      </c>
      <c r="F143" s="37" t="s">
        <v>178</v>
      </c>
      <c r="G143" s="37" t="s">
        <v>155</v>
      </c>
      <c r="H143" s="446" t="s">
        <v>179</v>
      </c>
      <c r="I143" s="37" t="s">
        <v>180</v>
      </c>
      <c r="J143" s="45" t="s">
        <v>181</v>
      </c>
      <c r="K143" s="37" t="s">
        <v>159</v>
      </c>
      <c r="L143" s="37" t="s">
        <v>160</v>
      </c>
      <c r="M143" s="37" t="s">
        <v>161</v>
      </c>
      <c r="N143" s="38" t="s">
        <v>162</v>
      </c>
    </row>
    <row r="144" spans="1:14" ht="16.5" hidden="1" customHeight="1" x14ac:dyDescent="0.25">
      <c r="A144" s="43" t="s">
        <v>140</v>
      </c>
      <c r="B144" s="40"/>
      <c r="C144" s="40"/>
      <c r="D144" s="40"/>
      <c r="E144" s="40"/>
      <c r="F144" s="40"/>
      <c r="G144" s="40"/>
      <c r="H144" s="453"/>
      <c r="I144" s="40"/>
      <c r="J144" s="40" t="e">
        <f t="shared" ref="J144:J155" si="13">I144/H144</f>
        <v>#DIV/0!</v>
      </c>
      <c r="K144" s="40"/>
      <c r="L144" s="40"/>
      <c r="M144" s="40" t="e">
        <f t="shared" ref="M144:M155" si="14">L144/K144</f>
        <v>#DIV/0!</v>
      </c>
      <c r="N144" s="41"/>
    </row>
    <row r="145" spans="1:14" ht="16.5" hidden="1" customHeight="1" x14ac:dyDescent="0.25">
      <c r="A145" s="43" t="s">
        <v>141</v>
      </c>
      <c r="B145" s="40"/>
      <c r="C145" s="40"/>
      <c r="D145" s="40"/>
      <c r="E145" s="40"/>
      <c r="F145" s="40"/>
      <c r="G145" s="40"/>
      <c r="H145" s="453"/>
      <c r="I145" s="40"/>
      <c r="J145" s="40" t="e">
        <f t="shared" si="13"/>
        <v>#DIV/0!</v>
      </c>
      <c r="K145" s="40"/>
      <c r="L145" s="40"/>
      <c r="M145" s="40" t="e">
        <f t="shared" si="14"/>
        <v>#DIV/0!</v>
      </c>
      <c r="N145" s="41"/>
    </row>
    <row r="146" spans="1:14" ht="16.5" hidden="1" customHeight="1" x14ac:dyDescent="0.25">
      <c r="A146" s="43" t="s">
        <v>142</v>
      </c>
      <c r="B146" s="40"/>
      <c r="C146" s="40"/>
      <c r="D146" s="40"/>
      <c r="E146" s="40"/>
      <c r="F146" s="40"/>
      <c r="G146" s="40"/>
      <c r="H146" s="453"/>
      <c r="I146" s="40"/>
      <c r="J146" s="40" t="e">
        <f t="shared" si="13"/>
        <v>#DIV/0!</v>
      </c>
      <c r="K146" s="40"/>
      <c r="L146" s="40"/>
      <c r="M146" s="40" t="e">
        <f t="shared" si="14"/>
        <v>#DIV/0!</v>
      </c>
      <c r="N146" s="41"/>
    </row>
    <row r="147" spans="1:14" ht="16.5" hidden="1" customHeight="1" x14ac:dyDescent="0.25">
      <c r="A147" s="43" t="s">
        <v>143</v>
      </c>
      <c r="B147" s="40"/>
      <c r="C147" s="40"/>
      <c r="D147" s="40"/>
      <c r="E147" s="40"/>
      <c r="F147" s="40"/>
      <c r="G147" s="40"/>
      <c r="H147" s="453"/>
      <c r="I147" s="40"/>
      <c r="J147" s="40" t="e">
        <f t="shared" si="13"/>
        <v>#DIV/0!</v>
      </c>
      <c r="K147" s="40"/>
      <c r="L147" s="40"/>
      <c r="M147" s="40" t="e">
        <f t="shared" si="14"/>
        <v>#DIV/0!</v>
      </c>
      <c r="N147" s="41"/>
    </row>
    <row r="148" spans="1:14" ht="16.5" hidden="1" customHeight="1" x14ac:dyDescent="0.25">
      <c r="A148" s="43" t="s">
        <v>144</v>
      </c>
      <c r="B148" s="40"/>
      <c r="C148" s="40"/>
      <c r="D148" s="40"/>
      <c r="E148" s="40"/>
      <c r="F148" s="40"/>
      <c r="G148" s="40"/>
      <c r="H148" s="453"/>
      <c r="I148" s="40"/>
      <c r="J148" s="40" t="e">
        <f t="shared" si="13"/>
        <v>#DIV/0!</v>
      </c>
      <c r="K148" s="40"/>
      <c r="L148" s="40"/>
      <c r="M148" s="40" t="e">
        <f t="shared" si="14"/>
        <v>#DIV/0!</v>
      </c>
      <c r="N148" s="41"/>
    </row>
    <row r="149" spans="1:14" ht="16.5" hidden="1" customHeight="1" x14ac:dyDescent="0.25">
      <c r="A149" s="43" t="s">
        <v>145</v>
      </c>
      <c r="B149" s="40"/>
      <c r="C149" s="40"/>
      <c r="D149" s="40"/>
      <c r="E149" s="40"/>
      <c r="F149" s="40"/>
      <c r="G149" s="40"/>
      <c r="H149" s="453"/>
      <c r="I149" s="40"/>
      <c r="J149" s="40" t="e">
        <f t="shared" si="13"/>
        <v>#DIV/0!</v>
      </c>
      <c r="K149" s="40"/>
      <c r="L149" s="40"/>
      <c r="M149" s="40" t="e">
        <f t="shared" si="14"/>
        <v>#DIV/0!</v>
      </c>
      <c r="N149" s="41"/>
    </row>
    <row r="150" spans="1:14" hidden="1" x14ac:dyDescent="0.25">
      <c r="A150" s="43" t="s">
        <v>133</v>
      </c>
      <c r="B150" s="40"/>
      <c r="C150" s="40"/>
      <c r="D150" s="40"/>
      <c r="E150" s="40"/>
      <c r="F150" s="40"/>
      <c r="G150" s="40"/>
      <c r="H150" s="453"/>
      <c r="I150" s="40"/>
      <c r="J150" s="40" t="e">
        <f t="shared" si="13"/>
        <v>#DIV/0!</v>
      </c>
      <c r="K150" s="40"/>
      <c r="L150" s="40"/>
      <c r="M150" s="40" t="e">
        <f t="shared" si="14"/>
        <v>#DIV/0!</v>
      </c>
      <c r="N150" s="41"/>
    </row>
    <row r="151" spans="1:14" hidden="1" x14ac:dyDescent="0.25">
      <c r="A151" s="43" t="s">
        <v>134</v>
      </c>
      <c r="B151" s="40"/>
      <c r="C151" s="40"/>
      <c r="D151" s="40"/>
      <c r="E151" s="40"/>
      <c r="F151" s="40"/>
      <c r="G151" s="40"/>
      <c r="H151" s="453"/>
      <c r="I151" s="40"/>
      <c r="J151" s="40" t="e">
        <f t="shared" si="13"/>
        <v>#DIV/0!</v>
      </c>
      <c r="K151" s="40"/>
      <c r="L151" s="40"/>
      <c r="M151" s="40" t="e">
        <f t="shared" si="14"/>
        <v>#DIV/0!</v>
      </c>
      <c r="N151" s="41"/>
    </row>
    <row r="152" spans="1:14" hidden="1" x14ac:dyDescent="0.25">
      <c r="A152" s="43" t="s">
        <v>135</v>
      </c>
      <c r="B152" s="40"/>
      <c r="C152" s="40"/>
      <c r="D152" s="40"/>
      <c r="E152" s="40"/>
      <c r="F152" s="40"/>
      <c r="G152" s="40"/>
      <c r="H152" s="453"/>
      <c r="I152" s="40"/>
      <c r="J152" s="40" t="e">
        <f t="shared" si="13"/>
        <v>#DIV/0!</v>
      </c>
      <c r="K152" s="40"/>
      <c r="L152" s="40"/>
      <c r="M152" s="40" t="e">
        <f t="shared" si="14"/>
        <v>#DIV/0!</v>
      </c>
      <c r="N152" s="41"/>
    </row>
    <row r="153" spans="1:14" hidden="1" x14ac:dyDescent="0.25">
      <c r="A153" s="43" t="s">
        <v>136</v>
      </c>
      <c r="B153" s="40"/>
      <c r="C153" s="40"/>
      <c r="D153" s="40"/>
      <c r="E153" s="40"/>
      <c r="F153" s="40"/>
      <c r="G153" s="40"/>
      <c r="H153" s="453"/>
      <c r="I153" s="40"/>
      <c r="J153" s="40" t="e">
        <f t="shared" si="13"/>
        <v>#DIV/0!</v>
      </c>
      <c r="K153" s="40"/>
      <c r="L153" s="40"/>
      <c r="M153" s="40" t="e">
        <f t="shared" si="14"/>
        <v>#DIV/0!</v>
      </c>
      <c r="N153" s="41"/>
    </row>
    <row r="154" spans="1:14" hidden="1" x14ac:dyDescent="0.25">
      <c r="A154" s="43" t="s">
        <v>137</v>
      </c>
      <c r="B154" s="40"/>
      <c r="C154" s="40"/>
      <c r="D154" s="40"/>
      <c r="E154" s="40"/>
      <c r="F154" s="40"/>
      <c r="G154" s="40"/>
      <c r="H154" s="453"/>
      <c r="I154" s="40"/>
      <c r="J154" s="40" t="e">
        <f t="shared" si="13"/>
        <v>#DIV/0!</v>
      </c>
      <c r="K154" s="40"/>
      <c r="L154" s="40"/>
      <c r="M154" s="40" t="e">
        <f t="shared" si="14"/>
        <v>#DIV/0!</v>
      </c>
      <c r="N154" s="41"/>
    </row>
    <row r="155" spans="1:14" ht="15.75" hidden="1" thickBot="1" x14ac:dyDescent="0.3">
      <c r="A155" s="44" t="s">
        <v>138</v>
      </c>
      <c r="B155" s="42"/>
      <c r="C155" s="42"/>
      <c r="D155" s="42"/>
      <c r="E155" s="42"/>
      <c r="F155" s="42"/>
      <c r="G155" s="42"/>
      <c r="H155" s="454"/>
      <c r="I155" s="42"/>
      <c r="J155" s="42" t="e">
        <f t="shared" si="13"/>
        <v>#DIV/0!</v>
      </c>
      <c r="K155" s="42"/>
      <c r="L155" s="42"/>
      <c r="M155" s="42" t="e">
        <f t="shared" si="14"/>
        <v>#DIV/0!</v>
      </c>
      <c r="N155" s="46"/>
    </row>
    <row r="156" spans="1:14" ht="20.25" x14ac:dyDescent="0.25">
      <c r="A156" s="1136" t="s">
        <v>172</v>
      </c>
      <c r="B156" s="1137"/>
      <c r="C156" s="1137"/>
      <c r="D156" s="1137"/>
      <c r="E156" s="1137"/>
      <c r="F156" s="1137"/>
      <c r="G156" s="1137"/>
      <c r="H156" s="1137"/>
      <c r="I156" s="1137"/>
      <c r="J156" s="1137"/>
      <c r="K156" s="1137"/>
      <c r="L156" s="1137"/>
      <c r="M156" s="1137"/>
      <c r="N156" s="1138"/>
    </row>
    <row r="157" spans="1:14" ht="44.25" customHeight="1" x14ac:dyDescent="0.25">
      <c r="A157" s="36" t="s">
        <v>50</v>
      </c>
      <c r="B157" s="37" t="s">
        <v>150</v>
      </c>
      <c r="C157" s="37" t="s">
        <v>151</v>
      </c>
      <c r="D157" s="37" t="s">
        <v>152</v>
      </c>
      <c r="E157" s="37" t="s">
        <v>153</v>
      </c>
      <c r="F157" s="37" t="s">
        <v>173</v>
      </c>
      <c r="G157" s="37" t="s">
        <v>155</v>
      </c>
      <c r="H157" s="654" t="s">
        <v>174</v>
      </c>
      <c r="I157" s="37" t="s">
        <v>175</v>
      </c>
      <c r="J157" s="45" t="s">
        <v>176</v>
      </c>
      <c r="K157" s="37" t="s">
        <v>159</v>
      </c>
      <c r="L157" s="37" t="s">
        <v>160</v>
      </c>
      <c r="M157" s="37" t="s">
        <v>161</v>
      </c>
      <c r="N157" s="38" t="s">
        <v>162</v>
      </c>
    </row>
    <row r="158" spans="1:14" s="3" customFormat="1" ht="69" customHeight="1" x14ac:dyDescent="0.25">
      <c r="A158" s="649" t="s">
        <v>140</v>
      </c>
      <c r="B158" s="655" t="s">
        <v>400</v>
      </c>
      <c r="C158" s="655" t="s">
        <v>401</v>
      </c>
      <c r="D158" s="655" t="s">
        <v>402</v>
      </c>
      <c r="E158" s="656" t="s">
        <v>403</v>
      </c>
      <c r="F158" s="656">
        <v>100</v>
      </c>
      <c r="G158" s="656">
        <v>2</v>
      </c>
      <c r="H158" s="656">
        <v>2</v>
      </c>
      <c r="I158" s="656">
        <v>0</v>
      </c>
      <c r="J158" s="656">
        <f>I158/H158</f>
        <v>0</v>
      </c>
      <c r="K158" s="656"/>
      <c r="L158" s="651"/>
      <c r="M158" s="651" t="e">
        <f t="shared" ref="M158:M169" si="15">L158/K158</f>
        <v>#DIV/0!</v>
      </c>
      <c r="N158" s="657"/>
    </row>
    <row r="159" spans="1:14" ht="16.5" customHeight="1" x14ac:dyDescent="0.25">
      <c r="A159" s="43" t="s">
        <v>141</v>
      </c>
      <c r="B159" s="40"/>
      <c r="C159" s="40"/>
      <c r="D159" s="40"/>
      <c r="E159" s="40"/>
      <c r="F159" s="40"/>
      <c r="G159" s="40"/>
      <c r="H159" s="453"/>
      <c r="I159" s="40"/>
      <c r="J159" s="40" t="e">
        <f t="shared" ref="J159:J169" si="16">I159/H159</f>
        <v>#DIV/0!</v>
      </c>
      <c r="K159" s="40"/>
      <c r="L159" s="40"/>
      <c r="M159" s="40" t="e">
        <f t="shared" si="15"/>
        <v>#DIV/0!</v>
      </c>
      <c r="N159" s="41"/>
    </row>
    <row r="160" spans="1:14" ht="16.5" customHeight="1" x14ac:dyDescent="0.25">
      <c r="A160" s="43" t="s">
        <v>142</v>
      </c>
      <c r="B160" s="40"/>
      <c r="C160" s="40"/>
      <c r="D160" s="40"/>
      <c r="E160" s="40"/>
      <c r="F160" s="40"/>
      <c r="G160" s="40"/>
      <c r="H160" s="453"/>
      <c r="I160" s="40"/>
      <c r="J160" s="40" t="e">
        <f t="shared" si="16"/>
        <v>#DIV/0!</v>
      </c>
      <c r="K160" s="40"/>
      <c r="L160" s="40"/>
      <c r="M160" s="40" t="e">
        <f t="shared" si="15"/>
        <v>#DIV/0!</v>
      </c>
      <c r="N160" s="41"/>
    </row>
    <row r="161" spans="1:14" ht="16.5" customHeight="1" x14ac:dyDescent="0.25">
      <c r="A161" s="43" t="s">
        <v>143</v>
      </c>
      <c r="B161" s="40"/>
      <c r="C161" s="40"/>
      <c r="D161" s="40"/>
      <c r="E161" s="40"/>
      <c r="F161" s="40"/>
      <c r="G161" s="40"/>
      <c r="H161" s="453"/>
      <c r="I161" s="40"/>
      <c r="J161" s="40" t="e">
        <f t="shared" si="16"/>
        <v>#DIV/0!</v>
      </c>
      <c r="K161" s="40"/>
      <c r="L161" s="40"/>
      <c r="M161" s="40" t="e">
        <f t="shared" si="15"/>
        <v>#DIV/0!</v>
      </c>
      <c r="N161" s="41"/>
    </row>
    <row r="162" spans="1:14" ht="16.5" customHeight="1" x14ac:dyDescent="0.25">
      <c r="A162" s="43" t="s">
        <v>144</v>
      </c>
      <c r="B162" s="40"/>
      <c r="C162" s="40"/>
      <c r="D162" s="40"/>
      <c r="E162" s="40"/>
      <c r="F162" s="40"/>
      <c r="G162" s="40"/>
      <c r="H162" s="453"/>
      <c r="I162" s="40"/>
      <c r="J162" s="40" t="e">
        <f t="shared" si="16"/>
        <v>#DIV/0!</v>
      </c>
      <c r="K162" s="40"/>
      <c r="L162" s="40"/>
      <c r="M162" s="40" t="e">
        <f t="shared" si="15"/>
        <v>#DIV/0!</v>
      </c>
      <c r="N162" s="41"/>
    </row>
    <row r="163" spans="1:14" ht="16.5" customHeight="1" x14ac:dyDescent="0.25">
      <c r="A163" s="43" t="s">
        <v>145</v>
      </c>
      <c r="B163" s="40"/>
      <c r="C163" s="40"/>
      <c r="D163" s="40"/>
      <c r="E163" s="40"/>
      <c r="F163" s="40"/>
      <c r="G163" s="40"/>
      <c r="H163" s="453"/>
      <c r="I163" s="40"/>
      <c r="J163" s="40" t="e">
        <f t="shared" si="16"/>
        <v>#DIV/0!</v>
      </c>
      <c r="K163" s="40"/>
      <c r="L163" s="40"/>
      <c r="M163" s="40" t="e">
        <f t="shared" si="15"/>
        <v>#DIV/0!</v>
      </c>
      <c r="N163" s="41"/>
    </row>
    <row r="164" spans="1:14" x14ac:dyDescent="0.25">
      <c r="A164" s="43" t="s">
        <v>133</v>
      </c>
      <c r="B164" s="40"/>
      <c r="C164" s="40"/>
      <c r="D164" s="40"/>
      <c r="E164" s="40"/>
      <c r="F164" s="40"/>
      <c r="G164" s="40"/>
      <c r="H164" s="453"/>
      <c r="I164" s="40"/>
      <c r="J164" s="40" t="e">
        <f t="shared" si="16"/>
        <v>#DIV/0!</v>
      </c>
      <c r="K164" s="40"/>
      <c r="L164" s="40"/>
      <c r="M164" s="40" t="e">
        <f t="shared" si="15"/>
        <v>#DIV/0!</v>
      </c>
      <c r="N164" s="41"/>
    </row>
    <row r="165" spans="1:14" x14ac:dyDescent="0.25">
      <c r="A165" s="43" t="s">
        <v>134</v>
      </c>
      <c r="B165" s="40"/>
      <c r="C165" s="40"/>
      <c r="D165" s="40"/>
      <c r="E165" s="40"/>
      <c r="F165" s="40"/>
      <c r="G165" s="40"/>
      <c r="H165" s="453"/>
      <c r="I165" s="40"/>
      <c r="J165" s="40" t="e">
        <f t="shared" si="16"/>
        <v>#DIV/0!</v>
      </c>
      <c r="K165" s="40"/>
      <c r="L165" s="40"/>
      <c r="M165" s="40" t="e">
        <f t="shared" si="15"/>
        <v>#DIV/0!</v>
      </c>
      <c r="N165" s="41"/>
    </row>
    <row r="166" spans="1:14" x14ac:dyDescent="0.25">
      <c r="A166" s="43" t="s">
        <v>135</v>
      </c>
      <c r="B166" s="40"/>
      <c r="C166" s="40"/>
      <c r="D166" s="40"/>
      <c r="E166" s="40"/>
      <c r="F166" s="40"/>
      <c r="G166" s="40"/>
      <c r="H166" s="453"/>
      <c r="I166" s="40"/>
      <c r="J166" s="40" t="e">
        <f t="shared" si="16"/>
        <v>#DIV/0!</v>
      </c>
      <c r="K166" s="40"/>
      <c r="L166" s="40"/>
      <c r="M166" s="40" t="e">
        <f t="shared" si="15"/>
        <v>#DIV/0!</v>
      </c>
      <c r="N166" s="41"/>
    </row>
    <row r="167" spans="1:14" x14ac:dyDescent="0.25">
      <c r="A167" s="43" t="s">
        <v>136</v>
      </c>
      <c r="B167" s="40"/>
      <c r="C167" s="40"/>
      <c r="D167" s="40"/>
      <c r="E167" s="40"/>
      <c r="F167" s="40"/>
      <c r="G167" s="40"/>
      <c r="H167" s="453"/>
      <c r="I167" s="40"/>
      <c r="J167" s="40" t="e">
        <f t="shared" si="16"/>
        <v>#DIV/0!</v>
      </c>
      <c r="K167" s="40"/>
      <c r="L167" s="40"/>
      <c r="M167" s="40" t="e">
        <f t="shared" si="15"/>
        <v>#DIV/0!</v>
      </c>
      <c r="N167" s="41"/>
    </row>
    <row r="168" spans="1:14" x14ac:dyDescent="0.25">
      <c r="A168" s="43" t="s">
        <v>137</v>
      </c>
      <c r="B168" s="40"/>
      <c r="C168" s="40"/>
      <c r="D168" s="40"/>
      <c r="E168" s="40"/>
      <c r="F168" s="40"/>
      <c r="G168" s="40"/>
      <c r="H168" s="453"/>
      <c r="I168" s="40"/>
      <c r="J168" s="40" t="e">
        <f t="shared" si="16"/>
        <v>#DIV/0!</v>
      </c>
      <c r="K168" s="40"/>
      <c r="L168" s="40"/>
      <c r="M168" s="40" t="e">
        <f t="shared" si="15"/>
        <v>#DIV/0!</v>
      </c>
      <c r="N168" s="41"/>
    </row>
    <row r="169" spans="1:14" ht="15.75" thickBot="1" x14ac:dyDescent="0.3">
      <c r="A169" s="44" t="s">
        <v>138</v>
      </c>
      <c r="B169" s="42"/>
      <c r="C169" s="42"/>
      <c r="D169" s="42"/>
      <c r="E169" s="42"/>
      <c r="F169" s="42"/>
      <c r="G169" s="42"/>
      <c r="H169" s="454"/>
      <c r="I169" s="42"/>
      <c r="J169" s="42" t="e">
        <f t="shared" si="16"/>
        <v>#DIV/0!</v>
      </c>
      <c r="K169" s="42"/>
      <c r="L169" s="42"/>
      <c r="M169" s="42" t="e">
        <f t="shared" si="15"/>
        <v>#DIV/0!</v>
      </c>
      <c r="N169" s="46"/>
    </row>
    <row r="172" spans="1:14" ht="26.25" hidden="1" customHeight="1" x14ac:dyDescent="0.3">
      <c r="A172" s="1167" t="s">
        <v>187</v>
      </c>
      <c r="B172" s="1168"/>
      <c r="C172" s="1168"/>
      <c r="D172" s="1168"/>
      <c r="E172" s="1168"/>
      <c r="F172" s="1168"/>
      <c r="G172" s="1169"/>
    </row>
    <row r="173" spans="1:14" ht="39" hidden="1" thickBot="1" x14ac:dyDescent="0.3">
      <c r="A173" s="36" t="s">
        <v>50</v>
      </c>
      <c r="B173" s="47" t="s">
        <v>150</v>
      </c>
      <c r="C173" s="47" t="s">
        <v>151</v>
      </c>
      <c r="D173" s="47" t="s">
        <v>183</v>
      </c>
      <c r="E173" s="47" t="s">
        <v>188</v>
      </c>
      <c r="F173" s="47" t="s">
        <v>189</v>
      </c>
      <c r="G173" s="48" t="s">
        <v>186</v>
      </c>
    </row>
    <row r="174" spans="1:14" ht="86.25" hidden="1" x14ac:dyDescent="0.25">
      <c r="A174" s="1149" t="s">
        <v>140</v>
      </c>
      <c r="B174" s="1152" t="s">
        <v>400</v>
      </c>
      <c r="C174" s="1152" t="s">
        <v>401</v>
      </c>
      <c r="D174" s="294" t="s">
        <v>404</v>
      </c>
      <c r="E174" s="295">
        <v>3647631000</v>
      </c>
      <c r="F174" s="295">
        <v>0</v>
      </c>
      <c r="G174" s="296" t="s">
        <v>405</v>
      </c>
    </row>
    <row r="175" spans="1:14" ht="86.25" hidden="1" x14ac:dyDescent="0.25">
      <c r="A175" s="1150"/>
      <c r="B175" s="1153"/>
      <c r="C175" s="1153"/>
      <c r="D175" s="294" t="s">
        <v>406</v>
      </c>
      <c r="E175" s="295">
        <v>254951000</v>
      </c>
      <c r="F175" s="295">
        <v>0</v>
      </c>
      <c r="G175" s="296" t="s">
        <v>405</v>
      </c>
    </row>
    <row r="176" spans="1:14" ht="58.5" hidden="1" thickBot="1" x14ac:dyDescent="0.3">
      <c r="A176" s="1151"/>
      <c r="B176" s="1154"/>
      <c r="C176" s="1154"/>
      <c r="D176" s="294" t="s">
        <v>407</v>
      </c>
      <c r="E176" s="295">
        <v>364061000</v>
      </c>
      <c r="F176" s="295">
        <v>0</v>
      </c>
      <c r="G176" s="296" t="s">
        <v>405</v>
      </c>
    </row>
    <row r="177" spans="1:8" ht="86.25" hidden="1" x14ac:dyDescent="0.25">
      <c r="A177" s="1149" t="s">
        <v>141</v>
      </c>
      <c r="B177" s="1152" t="s">
        <v>400</v>
      </c>
      <c r="C177" s="1152" t="s">
        <v>401</v>
      </c>
      <c r="D177" s="294" t="s">
        <v>404</v>
      </c>
      <c r="E177" s="295">
        <v>3647631000</v>
      </c>
      <c r="F177" s="295">
        <v>0</v>
      </c>
      <c r="G177" s="296"/>
      <c r="H177" s="455"/>
    </row>
    <row r="178" spans="1:8" ht="86.25" hidden="1" x14ac:dyDescent="0.25">
      <c r="A178" s="1150"/>
      <c r="B178" s="1153"/>
      <c r="C178" s="1153"/>
      <c r="D178" s="294" t="s">
        <v>406</v>
      </c>
      <c r="E178" s="295">
        <v>254951000</v>
      </c>
      <c r="F178" s="295">
        <v>0</v>
      </c>
      <c r="G178" s="296"/>
    </row>
    <row r="179" spans="1:8" ht="58.5" hidden="1" thickBot="1" x14ac:dyDescent="0.3">
      <c r="A179" s="1151"/>
      <c r="B179" s="1154"/>
      <c r="C179" s="1154"/>
      <c r="D179" s="294" t="s">
        <v>407</v>
      </c>
      <c r="E179" s="295">
        <v>364061000</v>
      </c>
      <c r="F179" s="295">
        <v>0</v>
      </c>
      <c r="G179" s="296"/>
    </row>
    <row r="180" spans="1:8" ht="86.25" hidden="1" x14ac:dyDescent="0.25">
      <c r="A180" s="1149" t="s">
        <v>142</v>
      </c>
      <c r="B180" s="1152" t="s">
        <v>400</v>
      </c>
      <c r="C180" s="1152" t="s">
        <v>401</v>
      </c>
      <c r="D180" s="294" t="s">
        <v>404</v>
      </c>
      <c r="E180" s="295">
        <v>3647631000</v>
      </c>
      <c r="F180" s="295">
        <v>8038933</v>
      </c>
      <c r="G180" s="296"/>
    </row>
    <row r="181" spans="1:8" ht="86.25" hidden="1" x14ac:dyDescent="0.25">
      <c r="A181" s="1150"/>
      <c r="B181" s="1153"/>
      <c r="C181" s="1153"/>
      <c r="D181" s="294" t="s">
        <v>406</v>
      </c>
      <c r="E181" s="295">
        <v>254951000</v>
      </c>
      <c r="F181" s="295">
        <v>2538667</v>
      </c>
      <c r="G181" s="296"/>
    </row>
    <row r="182" spans="1:8" ht="58.5" hidden="1" thickBot="1" x14ac:dyDescent="0.3">
      <c r="A182" s="1151"/>
      <c r="B182" s="1154"/>
      <c r="C182" s="1154"/>
      <c r="D182" s="294" t="s">
        <v>407</v>
      </c>
      <c r="E182" s="295">
        <v>364061000</v>
      </c>
      <c r="F182" s="295">
        <v>0</v>
      </c>
      <c r="G182" s="296"/>
    </row>
    <row r="183" spans="1:8" ht="86.25" hidden="1" x14ac:dyDescent="0.25">
      <c r="A183" s="1149" t="s">
        <v>143</v>
      </c>
      <c r="B183" s="1152" t="s">
        <v>400</v>
      </c>
      <c r="C183" s="1152" t="s">
        <v>401</v>
      </c>
      <c r="D183" s="294" t="s">
        <v>404</v>
      </c>
      <c r="E183" s="295">
        <v>3647631000</v>
      </c>
      <c r="F183" s="295">
        <v>212974000</v>
      </c>
      <c r="G183" s="296"/>
    </row>
    <row r="184" spans="1:8" ht="86.25" hidden="1" x14ac:dyDescent="0.25">
      <c r="A184" s="1150"/>
      <c r="B184" s="1153"/>
      <c r="C184" s="1153"/>
      <c r="D184" s="294" t="s">
        <v>406</v>
      </c>
      <c r="E184" s="295">
        <v>254951000</v>
      </c>
      <c r="F184" s="295">
        <v>27400334</v>
      </c>
      <c r="G184" s="296"/>
    </row>
    <row r="185" spans="1:8" ht="58.5" hidden="1" thickBot="1" x14ac:dyDescent="0.3">
      <c r="A185" s="1151"/>
      <c r="B185" s="1154"/>
      <c r="C185" s="1154"/>
      <c r="D185" s="294" t="s">
        <v>407</v>
      </c>
      <c r="E185" s="295">
        <v>364061000</v>
      </c>
      <c r="F185" s="295">
        <v>21245000</v>
      </c>
      <c r="G185" s="296"/>
    </row>
    <row r="186" spans="1:8" ht="142.5" hidden="1" x14ac:dyDescent="0.25">
      <c r="A186" s="1149" t="s">
        <v>144</v>
      </c>
      <c r="B186" s="1152" t="s">
        <v>400</v>
      </c>
      <c r="C186" s="1152" t="s">
        <v>401</v>
      </c>
      <c r="D186" s="294" t="s">
        <v>404</v>
      </c>
      <c r="E186" s="295">
        <v>3647631000</v>
      </c>
      <c r="F186" s="295">
        <v>559910434</v>
      </c>
      <c r="G186" s="300" t="s">
        <v>412</v>
      </c>
    </row>
    <row r="187" spans="1:8" ht="99.75" hidden="1" x14ac:dyDescent="0.25">
      <c r="A187" s="1150"/>
      <c r="B187" s="1153"/>
      <c r="C187" s="1153"/>
      <c r="D187" s="294" t="s">
        <v>406</v>
      </c>
      <c r="E187" s="295">
        <v>254951000</v>
      </c>
      <c r="F187" s="295">
        <v>48053334</v>
      </c>
      <c r="G187" s="300" t="s">
        <v>413</v>
      </c>
    </row>
    <row r="188" spans="1:8" ht="58.5" hidden="1" thickBot="1" x14ac:dyDescent="0.3">
      <c r="A188" s="1151"/>
      <c r="B188" s="1154"/>
      <c r="C188" s="1154"/>
      <c r="D188" s="294" t="s">
        <v>407</v>
      </c>
      <c r="E188" s="295">
        <v>364061000</v>
      </c>
      <c r="F188" s="295">
        <v>55308867</v>
      </c>
      <c r="G188" s="304" t="s">
        <v>414</v>
      </c>
    </row>
    <row r="189" spans="1:8" ht="142.5" hidden="1" x14ac:dyDescent="0.25">
      <c r="A189" s="1149" t="s">
        <v>145</v>
      </c>
      <c r="B189" s="1152" t="s">
        <v>400</v>
      </c>
      <c r="C189" s="1152" t="s">
        <v>401</v>
      </c>
      <c r="D189" s="294" t="s">
        <v>404</v>
      </c>
      <c r="E189" s="295">
        <v>3647631000</v>
      </c>
      <c r="F189" s="295">
        <v>953087141</v>
      </c>
      <c r="G189" s="300" t="s">
        <v>416</v>
      </c>
    </row>
    <row r="190" spans="1:8" ht="99.75" hidden="1" x14ac:dyDescent="0.25">
      <c r="A190" s="1150"/>
      <c r="B190" s="1153"/>
      <c r="C190" s="1153"/>
      <c r="D190" s="294" t="s">
        <v>406</v>
      </c>
      <c r="E190" s="295">
        <v>254951000</v>
      </c>
      <c r="F190" s="295">
        <v>68706334</v>
      </c>
      <c r="G190" s="300" t="s">
        <v>417</v>
      </c>
    </row>
    <row r="191" spans="1:8" ht="58.5" hidden="1" thickBot="1" x14ac:dyDescent="0.3">
      <c r="A191" s="1151"/>
      <c r="B191" s="1154"/>
      <c r="C191" s="1154"/>
      <c r="D191" s="294" t="s">
        <v>407</v>
      </c>
      <c r="E191" s="295">
        <v>364061000</v>
      </c>
      <c r="F191" s="295">
        <v>98469867</v>
      </c>
      <c r="G191" s="300" t="s">
        <v>418</v>
      </c>
    </row>
    <row r="192" spans="1:8" ht="409.5" hidden="1" x14ac:dyDescent="0.25">
      <c r="A192" s="1170" t="s">
        <v>133</v>
      </c>
      <c r="B192" s="1173" t="s">
        <v>400</v>
      </c>
      <c r="C192" s="1173" t="s">
        <v>401</v>
      </c>
      <c r="D192" s="311" t="s">
        <v>404</v>
      </c>
      <c r="E192" s="312">
        <v>3647631000</v>
      </c>
      <c r="F192" s="312">
        <v>1335877375</v>
      </c>
      <c r="G192" s="313" t="s">
        <v>419</v>
      </c>
    </row>
    <row r="193" spans="1:8" ht="186" hidden="1" customHeight="1" x14ac:dyDescent="0.25">
      <c r="A193" s="1171"/>
      <c r="B193" s="1174"/>
      <c r="C193" s="1174"/>
      <c r="D193" s="311" t="s">
        <v>406</v>
      </c>
      <c r="E193" s="312">
        <v>254951000</v>
      </c>
      <c r="F193" s="312">
        <v>107098134</v>
      </c>
      <c r="G193" s="313" t="s">
        <v>420</v>
      </c>
    </row>
    <row r="194" spans="1:8" ht="409.5" hidden="1" x14ac:dyDescent="0.25">
      <c r="A194" s="1172"/>
      <c r="B194" s="1175"/>
      <c r="C194" s="1175"/>
      <c r="D194" s="311" t="s">
        <v>407</v>
      </c>
      <c r="E194" s="312">
        <v>364061000</v>
      </c>
      <c r="F194" s="312">
        <v>134690867</v>
      </c>
      <c r="G194" s="313" t="s">
        <v>421</v>
      </c>
    </row>
    <row r="195" spans="1:8" ht="85.5" hidden="1" x14ac:dyDescent="0.25">
      <c r="A195" s="1149" t="s">
        <v>134</v>
      </c>
      <c r="B195" s="1176" t="s">
        <v>400</v>
      </c>
      <c r="C195" s="1176" t="s">
        <v>401</v>
      </c>
      <c r="D195" s="297" t="s">
        <v>404</v>
      </c>
      <c r="E195" s="295">
        <v>3647631000</v>
      </c>
      <c r="F195" s="295">
        <v>0</v>
      </c>
      <c r="G195" s="296"/>
    </row>
    <row r="196" spans="1:8" ht="86.25" hidden="1" x14ac:dyDescent="0.25">
      <c r="A196" s="1150"/>
      <c r="B196" s="1153"/>
      <c r="C196" s="1153"/>
      <c r="D196" s="294" t="s">
        <v>406</v>
      </c>
      <c r="E196" s="295">
        <v>254951000</v>
      </c>
      <c r="F196" s="295">
        <v>0</v>
      </c>
      <c r="G196" s="296"/>
    </row>
    <row r="197" spans="1:8" ht="57.75" hidden="1" x14ac:dyDescent="0.25">
      <c r="A197" s="1151"/>
      <c r="B197" s="1154"/>
      <c r="C197" s="1154"/>
      <c r="D197" s="294" t="s">
        <v>407</v>
      </c>
      <c r="E197" s="295">
        <v>364061000</v>
      </c>
      <c r="F197" s="295">
        <v>0</v>
      </c>
      <c r="G197" s="296"/>
    </row>
    <row r="198" spans="1:8" ht="409.5" hidden="1" x14ac:dyDescent="0.25">
      <c r="A198" s="1177" t="s">
        <v>135</v>
      </c>
      <c r="B198" s="1180" t="s">
        <v>400</v>
      </c>
      <c r="C198" s="1180" t="s">
        <v>401</v>
      </c>
      <c r="D198" s="342" t="s">
        <v>404</v>
      </c>
      <c r="E198" s="343">
        <v>3782244731</v>
      </c>
      <c r="F198" s="343">
        <v>2144158452</v>
      </c>
      <c r="G198" s="345" t="s">
        <v>423</v>
      </c>
    </row>
    <row r="199" spans="1:8" ht="256.5" hidden="1" x14ac:dyDescent="0.25">
      <c r="A199" s="1178"/>
      <c r="B199" s="1181"/>
      <c r="C199" s="1181"/>
      <c r="D199" s="342" t="s">
        <v>406</v>
      </c>
      <c r="E199" s="343">
        <v>285882269</v>
      </c>
      <c r="F199" s="343">
        <v>174576134</v>
      </c>
      <c r="G199" s="344" t="s">
        <v>424</v>
      </c>
    </row>
    <row r="200" spans="1:8" ht="100.5" hidden="1" customHeight="1" x14ac:dyDescent="0.25">
      <c r="A200" s="1179"/>
      <c r="B200" s="1182"/>
      <c r="C200" s="1182"/>
      <c r="D200" s="342" t="s">
        <v>407</v>
      </c>
      <c r="E200" s="343">
        <v>339715000</v>
      </c>
      <c r="F200" s="343">
        <v>207132867</v>
      </c>
      <c r="G200" s="345" t="s">
        <v>422</v>
      </c>
    </row>
    <row r="201" spans="1:8" ht="86.25" hidden="1" x14ac:dyDescent="0.25">
      <c r="A201" s="1149" t="s">
        <v>136</v>
      </c>
      <c r="B201" s="1176" t="s">
        <v>400</v>
      </c>
      <c r="C201" s="1176" t="s">
        <v>401</v>
      </c>
      <c r="D201" s="294" t="s">
        <v>404</v>
      </c>
      <c r="E201" s="295">
        <v>3647631000</v>
      </c>
      <c r="F201" s="295"/>
      <c r="G201" s="296"/>
    </row>
    <row r="202" spans="1:8" ht="86.25" hidden="1" x14ac:dyDescent="0.25">
      <c r="A202" s="1150"/>
      <c r="B202" s="1153"/>
      <c r="C202" s="1153"/>
      <c r="D202" s="294" t="s">
        <v>406</v>
      </c>
      <c r="E202" s="295">
        <v>254951000</v>
      </c>
      <c r="F202" s="295"/>
      <c r="G202" s="296"/>
    </row>
    <row r="203" spans="1:8" ht="57.75" hidden="1" x14ac:dyDescent="0.25">
      <c r="A203" s="1151"/>
      <c r="B203" s="1154"/>
      <c r="C203" s="1154"/>
      <c r="D203" s="294" t="s">
        <v>407</v>
      </c>
      <c r="E203" s="295">
        <v>364061000</v>
      </c>
      <c r="F203" s="295"/>
      <c r="G203" s="296"/>
    </row>
    <row r="204" spans="1:8" ht="93.75" hidden="1" customHeight="1" x14ac:dyDescent="0.25">
      <c r="A204" s="1183" t="s">
        <v>137</v>
      </c>
      <c r="B204" s="1186" t="s">
        <v>400</v>
      </c>
      <c r="C204" s="1186" t="s">
        <v>401</v>
      </c>
      <c r="D204" s="353" t="s">
        <v>404</v>
      </c>
      <c r="E204" s="354">
        <v>3782244731</v>
      </c>
      <c r="F204" s="354">
        <v>3716403098</v>
      </c>
      <c r="G204" s="357" t="s">
        <v>429</v>
      </c>
    </row>
    <row r="205" spans="1:8" ht="270.75" hidden="1" x14ac:dyDescent="0.25">
      <c r="A205" s="1184"/>
      <c r="B205" s="1187"/>
      <c r="C205" s="1187"/>
      <c r="D205" s="355" t="s">
        <v>406</v>
      </c>
      <c r="E205" s="354">
        <v>285882269</v>
      </c>
      <c r="F205" s="354">
        <v>283441733</v>
      </c>
      <c r="G205" s="356" t="s">
        <v>428</v>
      </c>
    </row>
    <row r="206" spans="1:8" ht="409.5" hidden="1" x14ac:dyDescent="0.25">
      <c r="A206" s="1185"/>
      <c r="B206" s="1188"/>
      <c r="C206" s="1188"/>
      <c r="D206" s="355" t="s">
        <v>407</v>
      </c>
      <c r="E206" s="354">
        <v>339715000</v>
      </c>
      <c r="F206" s="354">
        <v>339715000</v>
      </c>
      <c r="G206" s="356" t="s">
        <v>427</v>
      </c>
    </row>
    <row r="207" spans="1:8" ht="86.25" hidden="1" x14ac:dyDescent="0.25">
      <c r="A207" s="1149" t="s">
        <v>138</v>
      </c>
      <c r="B207" s="1176" t="s">
        <v>400</v>
      </c>
      <c r="C207" s="1191" t="s">
        <v>401</v>
      </c>
      <c r="D207" s="294" t="s">
        <v>404</v>
      </c>
      <c r="E207" s="295">
        <v>3647631000</v>
      </c>
      <c r="F207" s="295"/>
      <c r="G207" s="296"/>
      <c r="H207" s="455"/>
    </row>
    <row r="208" spans="1:8" ht="86.25" hidden="1" x14ac:dyDescent="0.25">
      <c r="A208" s="1150"/>
      <c r="B208" s="1153"/>
      <c r="C208" s="1192"/>
      <c r="D208" s="294" t="s">
        <v>406</v>
      </c>
      <c r="E208" s="295">
        <v>254951000</v>
      </c>
      <c r="F208" s="295"/>
      <c r="G208" s="298"/>
      <c r="H208" s="455"/>
    </row>
    <row r="209" spans="1:8" ht="58.5" hidden="1" thickBot="1" x14ac:dyDescent="0.3">
      <c r="A209" s="1189"/>
      <c r="B209" s="1190"/>
      <c r="C209" s="1193"/>
      <c r="D209" s="294" t="s">
        <v>407</v>
      </c>
      <c r="E209" s="295">
        <v>364061000</v>
      </c>
      <c r="F209" s="295"/>
      <c r="G209" s="296"/>
      <c r="H209" s="455"/>
    </row>
    <row r="211" spans="1:8" x14ac:dyDescent="0.25">
      <c r="A211" s="55"/>
      <c r="G211" s="56"/>
    </row>
    <row r="212" spans="1:8" ht="26.25" hidden="1" customHeight="1" x14ac:dyDescent="0.3">
      <c r="A212" s="1167" t="s">
        <v>408</v>
      </c>
      <c r="B212" s="1168"/>
      <c r="C212" s="1168"/>
      <c r="D212" s="1168"/>
      <c r="E212" s="1168"/>
      <c r="F212" s="1168"/>
      <c r="G212" s="1169"/>
    </row>
    <row r="213" spans="1:8" ht="39" hidden="1" thickBot="1" x14ac:dyDescent="0.3">
      <c r="A213" s="36" t="s">
        <v>62</v>
      </c>
      <c r="B213" s="47" t="s">
        <v>150</v>
      </c>
      <c r="C213" s="47" t="s">
        <v>151</v>
      </c>
      <c r="D213" s="47" t="s">
        <v>183</v>
      </c>
      <c r="E213" s="47" t="s">
        <v>409</v>
      </c>
      <c r="F213" s="47" t="s">
        <v>410</v>
      </c>
      <c r="G213" s="48" t="s">
        <v>186</v>
      </c>
    </row>
    <row r="214" spans="1:8" ht="114" hidden="1" x14ac:dyDescent="0.25">
      <c r="A214" s="1114" t="s">
        <v>140</v>
      </c>
      <c r="B214" s="1117" t="s">
        <v>400</v>
      </c>
      <c r="C214" s="1117" t="s">
        <v>401</v>
      </c>
      <c r="D214" s="404" t="s">
        <v>404</v>
      </c>
      <c r="E214" s="405">
        <v>5896434000</v>
      </c>
      <c r="F214" s="405">
        <v>0</v>
      </c>
      <c r="G214" s="406" t="s">
        <v>466</v>
      </c>
    </row>
    <row r="215" spans="1:8" ht="86.25" hidden="1" x14ac:dyDescent="0.25">
      <c r="A215" s="1115"/>
      <c r="B215" s="1118"/>
      <c r="C215" s="1118"/>
      <c r="D215" s="404" t="s">
        <v>406</v>
      </c>
      <c r="E215" s="405">
        <v>414984000</v>
      </c>
      <c r="F215" s="405">
        <v>0</v>
      </c>
      <c r="G215" s="406" t="s">
        <v>467</v>
      </c>
    </row>
    <row r="216" spans="1:8" ht="72" hidden="1" thickBot="1" x14ac:dyDescent="0.3">
      <c r="A216" s="1116"/>
      <c r="B216" s="1119"/>
      <c r="C216" s="1119"/>
      <c r="D216" s="404" t="s">
        <v>407</v>
      </c>
      <c r="E216" s="405">
        <v>287337000</v>
      </c>
      <c r="F216" s="405">
        <v>0</v>
      </c>
      <c r="G216" s="406" t="s">
        <v>468</v>
      </c>
    </row>
    <row r="217" spans="1:8" ht="409.5" hidden="1" x14ac:dyDescent="0.25">
      <c r="A217" s="1114" t="s">
        <v>141</v>
      </c>
      <c r="B217" s="1117" t="s">
        <v>400</v>
      </c>
      <c r="C217" s="1117" t="s">
        <v>401</v>
      </c>
      <c r="D217" s="404" t="s">
        <v>404</v>
      </c>
      <c r="E217" s="405">
        <v>5896434000</v>
      </c>
      <c r="F217" s="405">
        <v>48250334</v>
      </c>
      <c r="G217" s="406" t="s">
        <v>469</v>
      </c>
      <c r="H217" s="455"/>
    </row>
    <row r="218" spans="1:8" ht="171" hidden="1" x14ac:dyDescent="0.25">
      <c r="A218" s="1115"/>
      <c r="B218" s="1118"/>
      <c r="C218" s="1118"/>
      <c r="D218" s="404" t="s">
        <v>406</v>
      </c>
      <c r="E218" s="405">
        <v>414984000</v>
      </c>
      <c r="F218" s="405">
        <v>1895300</v>
      </c>
      <c r="G218" s="406" t="s">
        <v>470</v>
      </c>
    </row>
    <row r="219" spans="1:8" ht="72" hidden="1" thickBot="1" x14ac:dyDescent="0.3">
      <c r="A219" s="1116"/>
      <c r="B219" s="1119"/>
      <c r="C219" s="1119"/>
      <c r="D219" s="404" t="s">
        <v>407</v>
      </c>
      <c r="E219" s="405">
        <v>287337000</v>
      </c>
      <c r="F219" s="405">
        <v>3177267</v>
      </c>
      <c r="G219" s="406" t="s">
        <v>473</v>
      </c>
    </row>
    <row r="220" spans="1:8" ht="409.5" hidden="1" x14ac:dyDescent="0.25">
      <c r="A220" s="1114" t="s">
        <v>142</v>
      </c>
      <c r="B220" s="1117" t="s">
        <v>400</v>
      </c>
      <c r="C220" s="1117" t="s">
        <v>401</v>
      </c>
      <c r="D220" s="404" t="s">
        <v>404</v>
      </c>
      <c r="E220" s="405">
        <v>5896434000</v>
      </c>
      <c r="F220" s="405">
        <v>506733768</v>
      </c>
      <c r="G220" s="406" t="s">
        <v>471</v>
      </c>
    </row>
    <row r="221" spans="1:8" ht="99.75" hidden="1" x14ac:dyDescent="0.25">
      <c r="A221" s="1115"/>
      <c r="B221" s="1118"/>
      <c r="C221" s="1118"/>
      <c r="D221" s="404" t="s">
        <v>406</v>
      </c>
      <c r="E221" s="405">
        <v>414984000</v>
      </c>
      <c r="F221" s="405">
        <v>38916700</v>
      </c>
      <c r="G221" s="406" t="s">
        <v>472</v>
      </c>
    </row>
    <row r="222" spans="1:8" ht="409.6" hidden="1" thickBot="1" x14ac:dyDescent="0.3">
      <c r="A222" s="1116"/>
      <c r="B222" s="1119"/>
      <c r="C222" s="1119"/>
      <c r="D222" s="404" t="s">
        <v>407</v>
      </c>
      <c r="E222" s="405">
        <v>287337000</v>
      </c>
      <c r="F222" s="405">
        <v>25820267</v>
      </c>
      <c r="G222" s="406" t="s">
        <v>461</v>
      </c>
    </row>
    <row r="223" spans="1:8" s="2" customFormat="1" ht="235.5" hidden="1" customHeight="1" x14ac:dyDescent="0.25">
      <c r="A223" s="1114" t="s">
        <v>143</v>
      </c>
      <c r="B223" s="1117" t="s">
        <v>400</v>
      </c>
      <c r="C223" s="1117" t="s">
        <v>401</v>
      </c>
      <c r="D223" s="404" t="s">
        <v>404</v>
      </c>
      <c r="E223" s="405">
        <v>5896434000</v>
      </c>
      <c r="F223" s="405">
        <v>1036702034</v>
      </c>
      <c r="G223" s="406" t="s">
        <v>481</v>
      </c>
      <c r="H223" s="456"/>
    </row>
    <row r="224" spans="1:8" s="2" customFormat="1" ht="129" hidden="1" customHeight="1" x14ac:dyDescent="0.25">
      <c r="A224" s="1115"/>
      <c r="B224" s="1118"/>
      <c r="C224" s="1118"/>
      <c r="D224" s="404" t="s">
        <v>406</v>
      </c>
      <c r="E224" s="405">
        <v>414984000</v>
      </c>
      <c r="F224" s="405">
        <v>71787700</v>
      </c>
      <c r="G224" s="406" t="s">
        <v>485</v>
      </c>
      <c r="H224" s="456"/>
    </row>
    <row r="225" spans="1:8" s="2" customFormat="1" ht="129" hidden="1" customHeight="1" thickBot="1" x14ac:dyDescent="0.3">
      <c r="A225" s="1116"/>
      <c r="B225" s="1119"/>
      <c r="C225" s="1119"/>
      <c r="D225" s="404" t="s">
        <v>407</v>
      </c>
      <c r="E225" s="405">
        <v>287337000</v>
      </c>
      <c r="F225" s="405">
        <v>58708267</v>
      </c>
      <c r="G225" s="406" t="s">
        <v>484</v>
      </c>
      <c r="H225" s="456"/>
    </row>
    <row r="226" spans="1:8" s="2" customFormat="1" ht="185.25" hidden="1" x14ac:dyDescent="0.25">
      <c r="A226" s="1114" t="s">
        <v>144</v>
      </c>
      <c r="B226" s="1117" t="s">
        <v>400</v>
      </c>
      <c r="C226" s="1117" t="s">
        <v>401</v>
      </c>
      <c r="D226" s="404" t="s">
        <v>404</v>
      </c>
      <c r="E226" s="405">
        <v>5896434000</v>
      </c>
      <c r="F226" s="405">
        <v>1614869916</v>
      </c>
      <c r="G226" s="406" t="s">
        <v>480</v>
      </c>
      <c r="H226" s="456"/>
    </row>
    <row r="227" spans="1:8" s="2" customFormat="1" ht="99.75" hidden="1" x14ac:dyDescent="0.25">
      <c r="A227" s="1115"/>
      <c r="B227" s="1118"/>
      <c r="C227" s="1118"/>
      <c r="D227" s="404" t="s">
        <v>406</v>
      </c>
      <c r="E227" s="405">
        <v>414984000</v>
      </c>
      <c r="F227" s="405">
        <v>118816700</v>
      </c>
      <c r="G227" s="406" t="s">
        <v>482</v>
      </c>
      <c r="H227" s="456"/>
    </row>
    <row r="228" spans="1:8" s="2" customFormat="1" ht="72" hidden="1" thickBot="1" x14ac:dyDescent="0.3">
      <c r="A228" s="1116"/>
      <c r="B228" s="1119"/>
      <c r="C228" s="1119"/>
      <c r="D228" s="404" t="s">
        <v>407</v>
      </c>
      <c r="E228" s="405">
        <v>287337000</v>
      </c>
      <c r="F228" s="405">
        <v>92343267</v>
      </c>
      <c r="G228" s="406" t="s">
        <v>483</v>
      </c>
      <c r="H228" s="456"/>
    </row>
    <row r="229" spans="1:8" s="2" customFormat="1" ht="186" hidden="1" customHeight="1" x14ac:dyDescent="0.25">
      <c r="A229" s="1114" t="s">
        <v>145</v>
      </c>
      <c r="B229" s="1117" t="s">
        <v>400</v>
      </c>
      <c r="C229" s="1117" t="s">
        <v>401</v>
      </c>
      <c r="D229" s="404" t="s">
        <v>404</v>
      </c>
      <c r="E229" s="405">
        <v>5896434000</v>
      </c>
      <c r="F229" s="405">
        <v>1614869916</v>
      </c>
      <c r="G229" s="406" t="s">
        <v>477</v>
      </c>
      <c r="H229" s="456">
        <f>LEN(G229)</f>
        <v>586</v>
      </c>
    </row>
    <row r="230" spans="1:8" s="2" customFormat="1" ht="86.25" hidden="1" x14ac:dyDescent="0.25">
      <c r="A230" s="1115"/>
      <c r="B230" s="1118"/>
      <c r="C230" s="1118"/>
      <c r="D230" s="404" t="s">
        <v>406</v>
      </c>
      <c r="E230" s="405">
        <v>414984000</v>
      </c>
      <c r="F230" s="405">
        <v>158766700</v>
      </c>
      <c r="G230" s="406" t="s">
        <v>478</v>
      </c>
      <c r="H230" s="456">
        <f>LEN(G230)</f>
        <v>274</v>
      </c>
    </row>
    <row r="231" spans="1:8" s="2" customFormat="1" ht="72" hidden="1" thickBot="1" x14ac:dyDescent="0.3">
      <c r="A231" s="1116"/>
      <c r="B231" s="1119"/>
      <c r="C231" s="1119"/>
      <c r="D231" s="404" t="s">
        <v>407</v>
      </c>
      <c r="E231" s="405">
        <v>287337000</v>
      </c>
      <c r="F231" s="405">
        <v>92343267</v>
      </c>
      <c r="G231" s="406" t="s">
        <v>479</v>
      </c>
      <c r="H231" s="456">
        <f>LEN(G231)</f>
        <v>225</v>
      </c>
    </row>
    <row r="232" spans="1:8" s="2" customFormat="1" ht="166.5" hidden="1" customHeight="1" x14ac:dyDescent="0.25">
      <c r="A232" s="1120" t="s">
        <v>133</v>
      </c>
      <c r="B232" s="1123" t="s">
        <v>400</v>
      </c>
      <c r="C232" s="1123" t="s">
        <v>401</v>
      </c>
      <c r="D232" s="423" t="s">
        <v>404</v>
      </c>
      <c r="E232" s="424">
        <v>5896434000</v>
      </c>
      <c r="F232" s="424">
        <v>2771024816</v>
      </c>
      <c r="G232" s="425" t="s">
        <v>474</v>
      </c>
      <c r="H232" s="457">
        <f>LEN(G232)</f>
        <v>490</v>
      </c>
    </row>
    <row r="233" spans="1:8" s="2" customFormat="1" ht="186" hidden="1" customHeight="1" x14ac:dyDescent="0.25">
      <c r="A233" s="1121"/>
      <c r="B233" s="1124"/>
      <c r="C233" s="1124"/>
      <c r="D233" s="423" t="s">
        <v>406</v>
      </c>
      <c r="E233" s="424">
        <v>414984000</v>
      </c>
      <c r="F233" s="424">
        <v>198716700</v>
      </c>
      <c r="G233" s="425" t="s">
        <v>475</v>
      </c>
      <c r="H233" s="457">
        <f t="shared" ref="H233:H240" si="17">LEN(G233)</f>
        <v>345</v>
      </c>
    </row>
    <row r="234" spans="1:8" s="2" customFormat="1" ht="97.5" hidden="1" customHeight="1" x14ac:dyDescent="0.25">
      <c r="A234" s="1122"/>
      <c r="B234" s="1125"/>
      <c r="C234" s="1125"/>
      <c r="D234" s="423" t="s">
        <v>407</v>
      </c>
      <c r="E234" s="424">
        <v>287337000</v>
      </c>
      <c r="F234" s="424">
        <v>151787267</v>
      </c>
      <c r="G234" s="425" t="s">
        <v>476</v>
      </c>
      <c r="H234" s="457">
        <f t="shared" si="17"/>
        <v>225</v>
      </c>
    </row>
    <row r="235" spans="1:8" s="2" customFormat="1" ht="147.75" hidden="1" customHeight="1" x14ac:dyDescent="0.25">
      <c r="A235" s="1126" t="s">
        <v>134</v>
      </c>
      <c r="B235" s="1129" t="s">
        <v>400</v>
      </c>
      <c r="C235" s="1129" t="s">
        <v>401</v>
      </c>
      <c r="D235" s="492" t="s">
        <v>404</v>
      </c>
      <c r="E235" s="493">
        <v>5896434000</v>
      </c>
      <c r="F235" s="493">
        <v>3311790185</v>
      </c>
      <c r="G235" s="495" t="s">
        <v>486</v>
      </c>
      <c r="H235" s="456">
        <f t="shared" si="17"/>
        <v>934</v>
      </c>
    </row>
    <row r="236" spans="1:8" s="2" customFormat="1" ht="123.75" hidden="1" customHeight="1" x14ac:dyDescent="0.25">
      <c r="A236" s="1127"/>
      <c r="B236" s="1130"/>
      <c r="C236" s="1130"/>
      <c r="D236" s="494" t="s">
        <v>406</v>
      </c>
      <c r="E236" s="493">
        <v>414984000</v>
      </c>
      <c r="F236" s="493">
        <v>228356700</v>
      </c>
      <c r="G236" s="495" t="s">
        <v>487</v>
      </c>
      <c r="H236" s="456">
        <f t="shared" si="17"/>
        <v>360</v>
      </c>
    </row>
    <row r="237" spans="1:8" s="2" customFormat="1" ht="409.5" hidden="1" x14ac:dyDescent="0.25">
      <c r="A237" s="1128"/>
      <c r="B237" s="1131"/>
      <c r="C237" s="1131"/>
      <c r="D237" s="494" t="s">
        <v>407</v>
      </c>
      <c r="E237" s="493">
        <v>287337000</v>
      </c>
      <c r="F237" s="493">
        <v>181509267</v>
      </c>
      <c r="G237" s="495" t="s">
        <v>488</v>
      </c>
      <c r="H237" s="456">
        <f t="shared" si="17"/>
        <v>1684</v>
      </c>
    </row>
    <row r="238" spans="1:8" s="2" customFormat="1" ht="409.5" hidden="1" x14ac:dyDescent="0.25">
      <c r="A238" s="1102" t="s">
        <v>135</v>
      </c>
      <c r="B238" s="1105" t="s">
        <v>400</v>
      </c>
      <c r="C238" s="1105" t="s">
        <v>401</v>
      </c>
      <c r="D238" s="514" t="s">
        <v>404</v>
      </c>
      <c r="E238" s="515">
        <v>5896434000</v>
      </c>
      <c r="F238" s="515">
        <v>3908608241</v>
      </c>
      <c r="G238" s="516" t="s">
        <v>495</v>
      </c>
      <c r="H238" s="456">
        <f t="shared" si="17"/>
        <v>1481</v>
      </c>
    </row>
    <row r="239" spans="1:8" s="2" customFormat="1" ht="156.75" hidden="1" x14ac:dyDescent="0.25">
      <c r="A239" s="1103"/>
      <c r="B239" s="1106"/>
      <c r="C239" s="1106"/>
      <c r="D239" s="514" t="s">
        <v>406</v>
      </c>
      <c r="E239" s="515">
        <v>414984000</v>
      </c>
      <c r="F239" s="515">
        <v>269239700</v>
      </c>
      <c r="G239" s="517" t="s">
        <v>496</v>
      </c>
      <c r="H239" s="456">
        <f t="shared" si="17"/>
        <v>550</v>
      </c>
    </row>
    <row r="240" spans="1:8" s="2" customFormat="1" ht="100.5" hidden="1" customHeight="1" x14ac:dyDescent="0.25">
      <c r="A240" s="1104"/>
      <c r="B240" s="1107"/>
      <c r="C240" s="1107"/>
      <c r="D240" s="514" t="s">
        <v>407</v>
      </c>
      <c r="E240" s="515">
        <v>287337000</v>
      </c>
      <c r="F240" s="515">
        <v>211231267</v>
      </c>
      <c r="G240" s="516" t="s">
        <v>497</v>
      </c>
      <c r="H240" s="456">
        <f t="shared" si="17"/>
        <v>1864</v>
      </c>
    </row>
    <row r="241" spans="1:8" s="2" customFormat="1" ht="409.5" hidden="1" x14ac:dyDescent="0.25">
      <c r="A241" s="1108" t="s">
        <v>136</v>
      </c>
      <c r="B241" s="1111" t="s">
        <v>400</v>
      </c>
      <c r="C241" s="1111" t="s">
        <v>401</v>
      </c>
      <c r="D241" s="576" t="s">
        <v>404</v>
      </c>
      <c r="E241" s="570">
        <v>6391008066</v>
      </c>
      <c r="F241" s="570">
        <v>4563448723</v>
      </c>
      <c r="G241" s="571" t="s">
        <v>502</v>
      </c>
      <c r="H241" s="456"/>
    </row>
    <row r="242" spans="1:8" s="2" customFormat="1" ht="171" hidden="1" x14ac:dyDescent="0.25">
      <c r="A242" s="1109"/>
      <c r="B242" s="1112"/>
      <c r="C242" s="1112"/>
      <c r="D242" s="576" t="s">
        <v>406</v>
      </c>
      <c r="E242" s="570">
        <v>420430000</v>
      </c>
      <c r="F242" s="570">
        <v>287820700</v>
      </c>
      <c r="G242" s="571" t="s">
        <v>500</v>
      </c>
      <c r="H242" s="456"/>
    </row>
    <row r="243" spans="1:8" s="2" customFormat="1" ht="409.5" hidden="1" x14ac:dyDescent="0.25">
      <c r="A243" s="1110"/>
      <c r="B243" s="1113"/>
      <c r="C243" s="1113"/>
      <c r="D243" s="576" t="s">
        <v>407</v>
      </c>
      <c r="E243" s="570">
        <v>322316934</v>
      </c>
      <c r="F243" s="570">
        <v>237064967</v>
      </c>
      <c r="G243" s="571" t="s">
        <v>501</v>
      </c>
      <c r="H243" s="456"/>
    </row>
    <row r="244" spans="1:8" s="2" customFormat="1" ht="93.75" hidden="1" customHeight="1" x14ac:dyDescent="0.25">
      <c r="A244" s="1087" t="s">
        <v>137</v>
      </c>
      <c r="B244" s="1090" t="s">
        <v>400</v>
      </c>
      <c r="C244" s="1090" t="s">
        <v>401</v>
      </c>
      <c r="D244" s="584" t="s">
        <v>404</v>
      </c>
      <c r="E244" s="585">
        <v>6391008066</v>
      </c>
      <c r="F244" s="585">
        <v>5118584720</v>
      </c>
      <c r="G244" s="586" t="s">
        <v>529</v>
      </c>
      <c r="H244" s="456"/>
    </row>
    <row r="245" spans="1:8" s="2" customFormat="1" ht="171" hidden="1" x14ac:dyDescent="0.25">
      <c r="A245" s="1088"/>
      <c r="B245" s="1091"/>
      <c r="C245" s="1091"/>
      <c r="D245" s="587" t="s">
        <v>406</v>
      </c>
      <c r="E245" s="585">
        <v>420430000</v>
      </c>
      <c r="F245" s="585">
        <v>335149000</v>
      </c>
      <c r="G245" s="588" t="s">
        <v>528</v>
      </c>
      <c r="H245" s="456"/>
    </row>
    <row r="246" spans="1:8" s="2" customFormat="1" ht="409.5" hidden="1" x14ac:dyDescent="0.25">
      <c r="A246" s="1089"/>
      <c r="B246" s="1092"/>
      <c r="C246" s="1092"/>
      <c r="D246" s="587" t="s">
        <v>407</v>
      </c>
      <c r="E246" s="585">
        <v>322316934</v>
      </c>
      <c r="F246" s="585">
        <v>270102100</v>
      </c>
      <c r="G246" s="588" t="s">
        <v>526</v>
      </c>
      <c r="H246" s="456"/>
    </row>
    <row r="247" spans="1:8" s="2" customFormat="1" ht="86.25" hidden="1" x14ac:dyDescent="0.25">
      <c r="A247" s="1093" t="s">
        <v>138</v>
      </c>
      <c r="B247" s="1096" t="s">
        <v>400</v>
      </c>
      <c r="C247" s="1099" t="s">
        <v>401</v>
      </c>
      <c r="D247" s="407" t="s">
        <v>404</v>
      </c>
      <c r="E247" s="408"/>
      <c r="F247" s="408"/>
      <c r="G247" s="409"/>
      <c r="H247" s="458"/>
    </row>
    <row r="248" spans="1:8" s="2" customFormat="1" ht="86.25" hidden="1" x14ac:dyDescent="0.25">
      <c r="A248" s="1094"/>
      <c r="B248" s="1097"/>
      <c r="C248" s="1100"/>
      <c r="D248" s="407" t="s">
        <v>406</v>
      </c>
      <c r="E248" s="408"/>
      <c r="F248" s="408"/>
      <c r="G248" s="410"/>
      <c r="H248" s="458"/>
    </row>
    <row r="249" spans="1:8" s="2" customFormat="1" ht="58.5" hidden="1" thickBot="1" x14ac:dyDescent="0.3">
      <c r="A249" s="1095"/>
      <c r="B249" s="1098"/>
      <c r="C249" s="1101"/>
      <c r="D249" s="407" t="s">
        <v>407</v>
      </c>
      <c r="E249" s="408"/>
      <c r="F249" s="408"/>
      <c r="G249" s="409"/>
      <c r="H249" s="458"/>
    </row>
    <row r="250" spans="1:8" x14ac:dyDescent="0.25">
      <c r="A250" s="2"/>
      <c r="B250" s="2"/>
      <c r="C250" s="2"/>
      <c r="D250" s="2"/>
      <c r="E250" s="2"/>
      <c r="F250" s="2"/>
      <c r="G250" s="2"/>
      <c r="H250" s="456"/>
    </row>
    <row r="251" spans="1:8" ht="15.75" thickBot="1" x14ac:dyDescent="0.3"/>
    <row r="252" spans="1:8" ht="26.25" customHeight="1" x14ac:dyDescent="0.3">
      <c r="A252" s="1167" t="s">
        <v>190</v>
      </c>
      <c r="B252" s="1168"/>
      <c r="C252" s="1168"/>
      <c r="D252" s="1168"/>
      <c r="E252" s="1168"/>
      <c r="F252" s="1168"/>
      <c r="G252" s="1169"/>
    </row>
    <row r="253" spans="1:8" ht="39" thickBot="1" x14ac:dyDescent="0.3">
      <c r="A253" s="36" t="s">
        <v>63</v>
      </c>
      <c r="B253" s="47" t="s">
        <v>150</v>
      </c>
      <c r="C253" s="47" t="s">
        <v>151</v>
      </c>
      <c r="D253" s="47" t="s">
        <v>183</v>
      </c>
      <c r="E253" s="47" t="s">
        <v>409</v>
      </c>
      <c r="F253" s="47" t="s">
        <v>410</v>
      </c>
      <c r="G253" s="48" t="s">
        <v>186</v>
      </c>
    </row>
    <row r="254" spans="1:8" ht="409.5" x14ac:dyDescent="0.25">
      <c r="A254" s="1197" t="s">
        <v>140</v>
      </c>
      <c r="B254" s="1200" t="s">
        <v>400</v>
      </c>
      <c r="C254" s="1200" t="s">
        <v>401</v>
      </c>
      <c r="D254" s="658" t="s">
        <v>404</v>
      </c>
      <c r="E254" s="295">
        <v>4481764000</v>
      </c>
      <c r="F254" s="295">
        <v>0</v>
      </c>
      <c r="G254" s="300" t="s">
        <v>540</v>
      </c>
    </row>
    <row r="255" spans="1:8" ht="185.25" x14ac:dyDescent="0.25">
      <c r="A255" s="1198"/>
      <c r="B255" s="1201"/>
      <c r="C255" s="1201"/>
      <c r="D255" s="658" t="s">
        <v>406</v>
      </c>
      <c r="E255" s="295">
        <v>335366000</v>
      </c>
      <c r="F255" s="295">
        <v>0</v>
      </c>
      <c r="G255" s="300" t="s">
        <v>533</v>
      </c>
    </row>
    <row r="256" spans="1:8" ht="58.5" thickBot="1" x14ac:dyDescent="0.3">
      <c r="A256" s="1199"/>
      <c r="B256" s="1202"/>
      <c r="C256" s="1202"/>
      <c r="D256" s="658" t="s">
        <v>407</v>
      </c>
      <c r="E256" s="295">
        <v>244532000</v>
      </c>
      <c r="F256" s="295">
        <v>0</v>
      </c>
      <c r="G256" s="300" t="s">
        <v>535</v>
      </c>
    </row>
    <row r="257" spans="1:8" ht="86.25" x14ac:dyDescent="0.25">
      <c r="A257" s="1197" t="s">
        <v>141</v>
      </c>
      <c r="B257" s="1200" t="s">
        <v>400</v>
      </c>
      <c r="C257" s="1200" t="s">
        <v>401</v>
      </c>
      <c r="D257" s="658" t="s">
        <v>404</v>
      </c>
      <c r="E257" s="295"/>
      <c r="F257" s="295"/>
      <c r="G257" s="300"/>
      <c r="H257" s="455"/>
    </row>
    <row r="258" spans="1:8" ht="86.25" x14ac:dyDescent="0.25">
      <c r="A258" s="1198"/>
      <c r="B258" s="1201"/>
      <c r="C258" s="1201"/>
      <c r="D258" s="658" t="s">
        <v>406</v>
      </c>
      <c r="E258" s="295"/>
      <c r="F258" s="295"/>
      <c r="G258" s="300"/>
    </row>
    <row r="259" spans="1:8" ht="58.5" thickBot="1" x14ac:dyDescent="0.3">
      <c r="A259" s="1199"/>
      <c r="B259" s="1202"/>
      <c r="C259" s="1202"/>
      <c r="D259" s="658" t="s">
        <v>407</v>
      </c>
      <c r="E259" s="295"/>
      <c r="F259" s="295"/>
      <c r="G259" s="300"/>
    </row>
    <row r="260" spans="1:8" ht="86.25" x14ac:dyDescent="0.25">
      <c r="A260" s="1197" t="s">
        <v>142</v>
      </c>
      <c r="B260" s="1200" t="s">
        <v>400</v>
      </c>
      <c r="C260" s="1200" t="s">
        <v>401</v>
      </c>
      <c r="D260" s="658" t="s">
        <v>404</v>
      </c>
      <c r="E260" s="295"/>
      <c r="F260" s="295"/>
      <c r="G260" s="300"/>
    </row>
    <row r="261" spans="1:8" ht="86.25" x14ac:dyDescent="0.25">
      <c r="A261" s="1198"/>
      <c r="B261" s="1201"/>
      <c r="C261" s="1201"/>
      <c r="D261" s="658" t="s">
        <v>406</v>
      </c>
      <c r="E261" s="295"/>
      <c r="F261" s="295"/>
      <c r="G261" s="300"/>
    </row>
    <row r="262" spans="1:8" ht="58.5" thickBot="1" x14ac:dyDescent="0.3">
      <c r="A262" s="1199"/>
      <c r="B262" s="1202"/>
      <c r="C262" s="1202"/>
      <c r="D262" s="658" t="s">
        <v>407</v>
      </c>
      <c r="E262" s="295"/>
      <c r="F262" s="295"/>
      <c r="G262" s="300"/>
    </row>
    <row r="263" spans="1:8" s="2" customFormat="1" ht="235.5" customHeight="1" x14ac:dyDescent="0.25">
      <c r="A263" s="1197" t="s">
        <v>143</v>
      </c>
      <c r="B263" s="1200" t="s">
        <v>400</v>
      </c>
      <c r="C263" s="1200" t="s">
        <v>401</v>
      </c>
      <c r="D263" s="658" t="s">
        <v>404</v>
      </c>
      <c r="E263" s="295"/>
      <c r="F263" s="295"/>
      <c r="G263" s="300"/>
      <c r="H263" s="456"/>
    </row>
    <row r="264" spans="1:8" s="2" customFormat="1" ht="129" customHeight="1" x14ac:dyDescent="0.25">
      <c r="A264" s="1198"/>
      <c r="B264" s="1201"/>
      <c r="C264" s="1201"/>
      <c r="D264" s="658" t="s">
        <v>406</v>
      </c>
      <c r="E264" s="295"/>
      <c r="F264" s="295"/>
      <c r="G264" s="300"/>
      <c r="H264" s="456"/>
    </row>
    <row r="265" spans="1:8" s="2" customFormat="1" ht="129" customHeight="1" thickBot="1" x14ac:dyDescent="0.3">
      <c r="A265" s="1199"/>
      <c r="B265" s="1202"/>
      <c r="C265" s="1202"/>
      <c r="D265" s="658" t="s">
        <v>407</v>
      </c>
      <c r="E265" s="295"/>
      <c r="F265" s="295"/>
      <c r="G265" s="300"/>
      <c r="H265" s="456"/>
    </row>
    <row r="266" spans="1:8" s="2" customFormat="1" ht="86.25" x14ac:dyDescent="0.25">
      <c r="A266" s="1093" t="s">
        <v>144</v>
      </c>
      <c r="B266" s="1204" t="s">
        <v>400</v>
      </c>
      <c r="C266" s="1204" t="s">
        <v>401</v>
      </c>
      <c r="D266" s="407" t="s">
        <v>404</v>
      </c>
      <c r="E266" s="408"/>
      <c r="F266" s="408"/>
      <c r="G266" s="304"/>
      <c r="H266" s="456"/>
    </row>
    <row r="267" spans="1:8" s="2" customFormat="1" ht="86.25" x14ac:dyDescent="0.25">
      <c r="A267" s="1094"/>
      <c r="B267" s="1097"/>
      <c r="C267" s="1097"/>
      <c r="D267" s="407" t="s">
        <v>406</v>
      </c>
      <c r="E267" s="408"/>
      <c r="F267" s="408"/>
      <c r="G267" s="304"/>
      <c r="H267" s="456"/>
    </row>
    <row r="268" spans="1:8" s="2" customFormat="1" ht="58.5" thickBot="1" x14ac:dyDescent="0.3">
      <c r="A268" s="1203"/>
      <c r="B268" s="1205"/>
      <c r="C268" s="1205"/>
      <c r="D268" s="407" t="s">
        <v>407</v>
      </c>
      <c r="E268" s="408"/>
      <c r="F268" s="408"/>
      <c r="G268" s="304"/>
      <c r="H268" s="456"/>
    </row>
    <row r="269" spans="1:8" s="2" customFormat="1" ht="186" customHeight="1" x14ac:dyDescent="0.25">
      <c r="A269" s="1093" t="s">
        <v>145</v>
      </c>
      <c r="B269" s="1204" t="s">
        <v>400</v>
      </c>
      <c r="C269" s="1204" t="s">
        <v>401</v>
      </c>
      <c r="D269" s="407" t="s">
        <v>404</v>
      </c>
      <c r="E269" s="408"/>
      <c r="F269" s="408"/>
      <c r="G269" s="304"/>
      <c r="H269" s="456">
        <f>LEN(G269)</f>
        <v>0</v>
      </c>
    </row>
    <row r="270" spans="1:8" s="2" customFormat="1" ht="86.25" x14ac:dyDescent="0.25">
      <c r="A270" s="1094"/>
      <c r="B270" s="1097"/>
      <c r="C270" s="1097"/>
      <c r="D270" s="407" t="s">
        <v>406</v>
      </c>
      <c r="E270" s="408"/>
      <c r="F270" s="408"/>
      <c r="G270" s="304"/>
      <c r="H270" s="456">
        <f>LEN(G270)</f>
        <v>0</v>
      </c>
    </row>
    <row r="271" spans="1:8" s="2" customFormat="1" ht="58.5" thickBot="1" x14ac:dyDescent="0.3">
      <c r="A271" s="1203"/>
      <c r="B271" s="1205"/>
      <c r="C271" s="1205"/>
      <c r="D271" s="407" t="s">
        <v>407</v>
      </c>
      <c r="E271" s="408"/>
      <c r="F271" s="408"/>
      <c r="G271" s="304"/>
      <c r="H271" s="456">
        <f>LEN(G271)</f>
        <v>0</v>
      </c>
    </row>
    <row r="272" spans="1:8" s="2" customFormat="1" ht="166.5" customHeight="1" x14ac:dyDescent="0.25">
      <c r="A272" s="1093" t="s">
        <v>133</v>
      </c>
      <c r="B272" s="1204" t="s">
        <v>400</v>
      </c>
      <c r="C272" s="1204" t="s">
        <v>401</v>
      </c>
      <c r="D272" s="407" t="s">
        <v>404</v>
      </c>
      <c r="E272" s="408"/>
      <c r="F272" s="408"/>
      <c r="G272" s="304"/>
      <c r="H272" s="457">
        <f>LEN(G272)</f>
        <v>0</v>
      </c>
    </row>
    <row r="273" spans="1:8" s="2" customFormat="1" ht="186" customHeight="1" x14ac:dyDescent="0.25">
      <c r="A273" s="1094"/>
      <c r="B273" s="1097"/>
      <c r="C273" s="1097"/>
      <c r="D273" s="407" t="s">
        <v>406</v>
      </c>
      <c r="E273" s="408"/>
      <c r="F273" s="408"/>
      <c r="G273" s="304"/>
      <c r="H273" s="457">
        <f t="shared" ref="H273:H280" si="18">LEN(G273)</f>
        <v>0</v>
      </c>
    </row>
    <row r="274" spans="1:8" s="2" customFormat="1" ht="97.5" customHeight="1" x14ac:dyDescent="0.25">
      <c r="A274" s="1203"/>
      <c r="B274" s="1205"/>
      <c r="C274" s="1205"/>
      <c r="D274" s="407" t="s">
        <v>407</v>
      </c>
      <c r="E274" s="408"/>
      <c r="F274" s="408"/>
      <c r="G274" s="304"/>
      <c r="H274" s="457">
        <f t="shared" si="18"/>
        <v>0</v>
      </c>
    </row>
    <row r="275" spans="1:8" s="2" customFormat="1" ht="147.75" customHeight="1" x14ac:dyDescent="0.25">
      <c r="A275" s="1093" t="s">
        <v>134</v>
      </c>
      <c r="B275" s="1096" t="s">
        <v>400</v>
      </c>
      <c r="C275" s="1096" t="s">
        <v>401</v>
      </c>
      <c r="D275" s="600" t="s">
        <v>404</v>
      </c>
      <c r="E275" s="408"/>
      <c r="F275" s="408"/>
      <c r="G275" s="304"/>
      <c r="H275" s="456">
        <f t="shared" si="18"/>
        <v>0</v>
      </c>
    </row>
    <row r="276" spans="1:8" s="2" customFormat="1" ht="123.75" customHeight="1" x14ac:dyDescent="0.25">
      <c r="A276" s="1094"/>
      <c r="B276" s="1097"/>
      <c r="C276" s="1097"/>
      <c r="D276" s="407" t="s">
        <v>406</v>
      </c>
      <c r="E276" s="408"/>
      <c r="F276" s="408"/>
      <c r="G276" s="304"/>
      <c r="H276" s="456">
        <f t="shared" si="18"/>
        <v>0</v>
      </c>
    </row>
    <row r="277" spans="1:8" s="2" customFormat="1" ht="57.75" x14ac:dyDescent="0.25">
      <c r="A277" s="1203"/>
      <c r="B277" s="1205"/>
      <c r="C277" s="1205"/>
      <c r="D277" s="407" t="s">
        <v>407</v>
      </c>
      <c r="E277" s="408"/>
      <c r="F277" s="408"/>
      <c r="G277" s="304"/>
      <c r="H277" s="456">
        <f t="shared" si="18"/>
        <v>0</v>
      </c>
    </row>
    <row r="278" spans="1:8" s="2" customFormat="1" ht="86.25" x14ac:dyDescent="0.25">
      <c r="A278" s="1093" t="s">
        <v>135</v>
      </c>
      <c r="B278" s="1096" t="s">
        <v>400</v>
      </c>
      <c r="C278" s="1096" t="s">
        <v>401</v>
      </c>
      <c r="D278" s="407" t="s">
        <v>404</v>
      </c>
      <c r="E278" s="408"/>
      <c r="F278" s="408"/>
      <c r="G278" s="304"/>
      <c r="H278" s="456">
        <f t="shared" si="18"/>
        <v>0</v>
      </c>
    </row>
    <row r="279" spans="1:8" s="2" customFormat="1" ht="86.25" x14ac:dyDescent="0.25">
      <c r="A279" s="1094"/>
      <c r="B279" s="1097"/>
      <c r="C279" s="1097"/>
      <c r="D279" s="407" t="s">
        <v>406</v>
      </c>
      <c r="E279" s="408"/>
      <c r="F279" s="408"/>
      <c r="G279" s="410"/>
      <c r="H279" s="456">
        <f t="shared" si="18"/>
        <v>0</v>
      </c>
    </row>
    <row r="280" spans="1:8" s="2" customFormat="1" ht="100.5" customHeight="1" x14ac:dyDescent="0.25">
      <c r="A280" s="1203"/>
      <c r="B280" s="1205"/>
      <c r="C280" s="1205"/>
      <c r="D280" s="407" t="s">
        <v>407</v>
      </c>
      <c r="E280" s="408"/>
      <c r="F280" s="408"/>
      <c r="G280" s="304"/>
      <c r="H280" s="456">
        <f t="shared" si="18"/>
        <v>0</v>
      </c>
    </row>
    <row r="281" spans="1:8" s="2" customFormat="1" ht="85.5" x14ac:dyDescent="0.25">
      <c r="A281" s="1093" t="s">
        <v>136</v>
      </c>
      <c r="B281" s="1096" t="s">
        <v>400</v>
      </c>
      <c r="C281" s="1096" t="s">
        <v>401</v>
      </c>
      <c r="D281" s="601" t="s">
        <v>404</v>
      </c>
      <c r="E281" s="408"/>
      <c r="F281" s="408"/>
      <c r="G281" s="410"/>
      <c r="H281" s="456"/>
    </row>
    <row r="282" spans="1:8" s="2" customFormat="1" ht="85.5" x14ac:dyDescent="0.25">
      <c r="A282" s="1094"/>
      <c r="B282" s="1097"/>
      <c r="C282" s="1097"/>
      <c r="D282" s="601" t="s">
        <v>406</v>
      </c>
      <c r="E282" s="408"/>
      <c r="F282" s="408"/>
      <c r="G282" s="410"/>
      <c r="H282" s="456"/>
    </row>
    <row r="283" spans="1:8" s="2" customFormat="1" ht="57" x14ac:dyDescent="0.25">
      <c r="A283" s="1203"/>
      <c r="B283" s="1205"/>
      <c r="C283" s="1205"/>
      <c r="D283" s="601" t="s">
        <v>407</v>
      </c>
      <c r="E283" s="408"/>
      <c r="F283" s="408"/>
      <c r="G283" s="410"/>
      <c r="H283" s="456"/>
    </row>
    <row r="284" spans="1:8" s="2" customFormat="1" ht="93.75" customHeight="1" x14ac:dyDescent="0.25">
      <c r="A284" s="1093" t="s">
        <v>137</v>
      </c>
      <c r="B284" s="1096" t="s">
        <v>400</v>
      </c>
      <c r="C284" s="1096" t="s">
        <v>401</v>
      </c>
      <c r="D284" s="600" t="s">
        <v>404</v>
      </c>
      <c r="E284" s="408"/>
      <c r="F284" s="408"/>
      <c r="G284" s="304"/>
      <c r="H284" s="456"/>
    </row>
    <row r="285" spans="1:8" s="2" customFormat="1" ht="86.25" x14ac:dyDescent="0.25">
      <c r="A285" s="1094"/>
      <c r="B285" s="1097"/>
      <c r="C285" s="1097"/>
      <c r="D285" s="407" t="s">
        <v>406</v>
      </c>
      <c r="E285" s="408"/>
      <c r="F285" s="408"/>
      <c r="G285" s="410"/>
      <c r="H285" s="456"/>
    </row>
    <row r="286" spans="1:8" s="2" customFormat="1" ht="57.75" x14ac:dyDescent="0.25">
      <c r="A286" s="1203"/>
      <c r="B286" s="1205"/>
      <c r="C286" s="1205"/>
      <c r="D286" s="407" t="s">
        <v>407</v>
      </c>
      <c r="E286" s="408"/>
      <c r="F286" s="408"/>
      <c r="G286" s="410"/>
      <c r="H286" s="456"/>
    </row>
    <row r="287" spans="1:8" s="2" customFormat="1" ht="86.25" x14ac:dyDescent="0.25">
      <c r="A287" s="1093" t="s">
        <v>138</v>
      </c>
      <c r="B287" s="1096" t="s">
        <v>400</v>
      </c>
      <c r="C287" s="1099" t="s">
        <v>401</v>
      </c>
      <c r="D287" s="407" t="s">
        <v>404</v>
      </c>
      <c r="E287" s="408"/>
      <c r="F287" s="408"/>
      <c r="G287" s="409"/>
      <c r="H287" s="458"/>
    </row>
    <row r="288" spans="1:8" s="2" customFormat="1" ht="86.25" x14ac:dyDescent="0.25">
      <c r="A288" s="1094"/>
      <c r="B288" s="1097"/>
      <c r="C288" s="1100"/>
      <c r="D288" s="407" t="s">
        <v>406</v>
      </c>
      <c r="E288" s="408"/>
      <c r="F288" s="408"/>
      <c r="G288" s="410"/>
      <c r="H288" s="458"/>
    </row>
    <row r="289" spans="1:8" s="2" customFormat="1" ht="58.5" thickBot="1" x14ac:dyDescent="0.3">
      <c r="A289" s="1095"/>
      <c r="B289" s="1098"/>
      <c r="C289" s="1101"/>
      <c r="D289" s="407" t="s">
        <v>407</v>
      </c>
      <c r="E289" s="408"/>
      <c r="F289" s="408"/>
      <c r="G289" s="409"/>
      <c r="H289" s="458"/>
    </row>
    <row r="290" spans="1:8" ht="24.75" hidden="1" customHeight="1" x14ac:dyDescent="0.3">
      <c r="A290" s="1194" t="s">
        <v>269</v>
      </c>
      <c r="B290" s="1195"/>
      <c r="C290" s="1195"/>
      <c r="D290" s="1195"/>
      <c r="E290" s="1195"/>
      <c r="F290" s="1195"/>
      <c r="G290" s="1195"/>
      <c r="H290" s="1196"/>
    </row>
    <row r="291" spans="1:8" ht="46.5" hidden="1" customHeight="1" x14ac:dyDescent="0.25">
      <c r="A291" s="411" t="s">
        <v>50</v>
      </c>
      <c r="B291" s="412" t="s">
        <v>197</v>
      </c>
      <c r="C291" s="413" t="s">
        <v>153</v>
      </c>
      <c r="D291" s="413" t="s">
        <v>154</v>
      </c>
      <c r="E291" s="413" t="s">
        <v>285</v>
      </c>
      <c r="F291" s="413" t="s">
        <v>286</v>
      </c>
      <c r="G291" s="413" t="s">
        <v>287</v>
      </c>
      <c r="H291" s="459" t="s">
        <v>186</v>
      </c>
    </row>
    <row r="292" spans="1:8" ht="28.5" hidden="1" x14ac:dyDescent="0.25">
      <c r="A292" s="414" t="s">
        <v>140</v>
      </c>
      <c r="B292" s="415" t="s">
        <v>411</v>
      </c>
      <c r="C292" s="416" t="s">
        <v>403</v>
      </c>
      <c r="D292" s="416">
        <v>100</v>
      </c>
      <c r="E292" s="416">
        <v>2</v>
      </c>
      <c r="F292" s="416">
        <v>0</v>
      </c>
      <c r="G292" s="416">
        <f>F292/E292</f>
        <v>0</v>
      </c>
      <c r="H292" s="460"/>
    </row>
    <row r="293" spans="1:8" ht="45" hidden="1" x14ac:dyDescent="0.25">
      <c r="A293" s="414" t="s">
        <v>141</v>
      </c>
      <c r="B293" s="415" t="s">
        <v>411</v>
      </c>
      <c r="C293" s="416" t="s">
        <v>403</v>
      </c>
      <c r="D293" s="416">
        <v>100</v>
      </c>
      <c r="E293" s="416">
        <v>2</v>
      </c>
      <c r="F293" s="416">
        <v>1</v>
      </c>
      <c r="G293" s="416">
        <f>F293/E293</f>
        <v>0.5</v>
      </c>
      <c r="H293" s="461" t="s">
        <v>415</v>
      </c>
    </row>
    <row r="294" spans="1:8" ht="28.5" hidden="1" x14ac:dyDescent="0.25">
      <c r="A294" s="414" t="s">
        <v>142</v>
      </c>
      <c r="B294" s="415" t="s">
        <v>411</v>
      </c>
      <c r="C294" s="416" t="s">
        <v>403</v>
      </c>
      <c r="D294" s="416">
        <v>100</v>
      </c>
      <c r="E294" s="416">
        <v>2</v>
      </c>
      <c r="F294" s="416">
        <v>1</v>
      </c>
      <c r="G294" s="416">
        <f>F294/E294</f>
        <v>0.5</v>
      </c>
      <c r="H294" s="460"/>
    </row>
    <row r="295" spans="1:8" ht="28.5" hidden="1" x14ac:dyDescent="0.25">
      <c r="A295" s="414" t="s">
        <v>143</v>
      </c>
      <c r="B295" s="415" t="s">
        <v>411</v>
      </c>
      <c r="C295" s="416" t="s">
        <v>403</v>
      </c>
      <c r="D295" s="416">
        <v>100</v>
      </c>
      <c r="E295" s="416">
        <v>2</v>
      </c>
      <c r="F295" s="416">
        <v>1</v>
      </c>
      <c r="G295" s="416">
        <f>F295/E295</f>
        <v>0.5</v>
      </c>
      <c r="H295" s="460"/>
    </row>
    <row r="296" spans="1:8" ht="28.5" hidden="1" x14ac:dyDescent="0.25">
      <c r="A296" s="414" t="s">
        <v>144</v>
      </c>
      <c r="B296" s="415" t="s">
        <v>411</v>
      </c>
      <c r="C296" s="416" t="s">
        <v>403</v>
      </c>
      <c r="D296" s="416">
        <v>100</v>
      </c>
      <c r="E296" s="416">
        <v>2</v>
      </c>
      <c r="F296" s="416">
        <v>1</v>
      </c>
      <c r="G296" s="416">
        <f>F296/E296</f>
        <v>0.5</v>
      </c>
      <c r="H296" s="460"/>
    </row>
    <row r="297" spans="1:8" ht="28.5" hidden="1" x14ac:dyDescent="0.25">
      <c r="A297" s="414" t="s">
        <v>145</v>
      </c>
      <c r="B297" s="415" t="s">
        <v>411</v>
      </c>
      <c r="C297" s="416" t="s">
        <v>403</v>
      </c>
      <c r="D297" s="416">
        <v>100</v>
      </c>
      <c r="E297" s="416">
        <v>2</v>
      </c>
      <c r="F297" s="416">
        <v>0</v>
      </c>
      <c r="G297" s="416">
        <v>0.5</v>
      </c>
      <c r="H297" s="460"/>
    </row>
    <row r="298" spans="1:8" s="2" customFormat="1" ht="57.75" hidden="1" x14ac:dyDescent="0.25">
      <c r="A298" s="414" t="s">
        <v>133</v>
      </c>
      <c r="B298" s="415" t="s">
        <v>411</v>
      </c>
      <c r="C298" s="416" t="s">
        <v>403</v>
      </c>
      <c r="D298" s="416">
        <v>100</v>
      </c>
      <c r="E298" s="416">
        <v>2</v>
      </c>
      <c r="F298" s="416">
        <v>0</v>
      </c>
      <c r="G298" s="416">
        <v>0.5</v>
      </c>
      <c r="H298" s="460" t="s">
        <v>426</v>
      </c>
    </row>
    <row r="299" spans="1:8" s="2" customFormat="1" ht="28.5" hidden="1" x14ac:dyDescent="0.25">
      <c r="A299" s="414" t="s">
        <v>134</v>
      </c>
      <c r="B299" s="415" t="s">
        <v>411</v>
      </c>
      <c r="C299" s="416" t="s">
        <v>403</v>
      </c>
      <c r="D299" s="416">
        <v>100</v>
      </c>
      <c r="E299" s="416">
        <v>2</v>
      </c>
      <c r="F299" s="416">
        <v>0</v>
      </c>
      <c r="G299" s="416">
        <f t="shared" ref="G299:G303" si="19">F299/E299</f>
        <v>0</v>
      </c>
      <c r="H299" s="460"/>
    </row>
    <row r="300" spans="1:8" s="2" customFormat="1" ht="100.5" hidden="1" x14ac:dyDescent="0.25">
      <c r="A300" s="414" t="s">
        <v>135</v>
      </c>
      <c r="B300" s="415" t="s">
        <v>411</v>
      </c>
      <c r="C300" s="416" t="s">
        <v>403</v>
      </c>
      <c r="D300" s="416">
        <v>100</v>
      </c>
      <c r="E300" s="416">
        <v>2</v>
      </c>
      <c r="F300" s="416">
        <v>1</v>
      </c>
      <c r="G300" s="416">
        <v>0.5</v>
      </c>
      <c r="H300" s="460" t="s">
        <v>425</v>
      </c>
    </row>
    <row r="301" spans="1:8" s="2" customFormat="1" ht="28.5" hidden="1" x14ac:dyDescent="0.25">
      <c r="A301" s="414" t="s">
        <v>136</v>
      </c>
      <c r="B301" s="415" t="s">
        <v>411</v>
      </c>
      <c r="C301" s="416" t="s">
        <v>403</v>
      </c>
      <c r="D301" s="416">
        <v>100</v>
      </c>
      <c r="E301" s="416">
        <v>2</v>
      </c>
      <c r="F301" s="416">
        <v>0</v>
      </c>
      <c r="G301" s="416">
        <f t="shared" si="19"/>
        <v>0</v>
      </c>
      <c r="H301" s="460"/>
    </row>
    <row r="302" spans="1:8" s="2" customFormat="1" ht="100.5" hidden="1" x14ac:dyDescent="0.25">
      <c r="A302" s="414" t="s">
        <v>137</v>
      </c>
      <c r="B302" s="415" t="s">
        <v>411</v>
      </c>
      <c r="C302" s="416" t="s">
        <v>403</v>
      </c>
      <c r="D302" s="416">
        <v>100</v>
      </c>
      <c r="E302" s="416">
        <v>2</v>
      </c>
      <c r="F302" s="416">
        <v>1</v>
      </c>
      <c r="G302" s="416">
        <v>0.5</v>
      </c>
      <c r="H302" s="460" t="s">
        <v>430</v>
      </c>
    </row>
    <row r="303" spans="1:8" ht="36.75" hidden="1" customHeight="1" thickBot="1" x14ac:dyDescent="0.3">
      <c r="A303" s="417" t="s">
        <v>138</v>
      </c>
      <c r="B303" s="415" t="s">
        <v>411</v>
      </c>
      <c r="C303" s="418" t="s">
        <v>403</v>
      </c>
      <c r="D303" s="418">
        <v>100</v>
      </c>
      <c r="E303" s="418">
        <v>2</v>
      </c>
      <c r="F303" s="418">
        <v>0</v>
      </c>
      <c r="G303" s="418">
        <f t="shared" si="19"/>
        <v>0</v>
      </c>
      <c r="H303" s="462"/>
    </row>
    <row r="305" spans="1:9" ht="20.25" hidden="1" x14ac:dyDescent="0.3">
      <c r="A305" s="1167" t="s">
        <v>201</v>
      </c>
      <c r="B305" s="1168"/>
      <c r="C305" s="1168"/>
      <c r="D305" s="1168"/>
      <c r="E305" s="1168"/>
      <c r="F305" s="1168"/>
      <c r="G305" s="1168"/>
      <c r="H305" s="1169"/>
    </row>
    <row r="306" spans="1:9" ht="54.75" hidden="1" customHeight="1" x14ac:dyDescent="0.25">
      <c r="A306" s="36" t="s">
        <v>62</v>
      </c>
      <c r="B306" s="37" t="s">
        <v>197</v>
      </c>
      <c r="C306" s="57" t="s">
        <v>153</v>
      </c>
      <c r="D306" s="57" t="s">
        <v>168</v>
      </c>
      <c r="E306" s="57" t="s">
        <v>202</v>
      </c>
      <c r="F306" s="57" t="s">
        <v>203</v>
      </c>
      <c r="G306" s="57" t="s">
        <v>204</v>
      </c>
      <c r="H306" s="436" t="s">
        <v>186</v>
      </c>
    </row>
    <row r="307" spans="1:9" ht="16.5" hidden="1" customHeight="1" x14ac:dyDescent="0.25">
      <c r="A307" s="43" t="s">
        <v>140</v>
      </c>
      <c r="B307" s="40"/>
      <c r="C307" s="40" t="s">
        <v>369</v>
      </c>
      <c r="D307" s="40"/>
      <c r="E307" s="396">
        <v>16364428.039999999</v>
      </c>
      <c r="F307" s="396">
        <v>0</v>
      </c>
      <c r="G307" s="427">
        <f>F307/E307</f>
        <v>0</v>
      </c>
      <c r="H307" s="445"/>
    </row>
    <row r="308" spans="1:9" ht="45" hidden="1" x14ac:dyDescent="0.25">
      <c r="A308" s="43" t="s">
        <v>141</v>
      </c>
      <c r="B308" s="40"/>
      <c r="C308" s="40" t="s">
        <v>369</v>
      </c>
      <c r="D308" s="40"/>
      <c r="E308" s="396">
        <v>16364428.039999999</v>
      </c>
      <c r="F308" s="396">
        <v>721758.44</v>
      </c>
      <c r="G308" s="427">
        <f t="shared" ref="G308:G318" si="20">F308/E308</f>
        <v>4.4105326396729962E-2</v>
      </c>
      <c r="H308" s="464" t="s">
        <v>463</v>
      </c>
      <c r="I308">
        <f>LEN(H308)</f>
        <v>195</v>
      </c>
    </row>
    <row r="309" spans="1:9" s="3" customFormat="1" ht="141.6" hidden="1" customHeight="1" x14ac:dyDescent="0.25">
      <c r="A309" s="397" t="s">
        <v>142</v>
      </c>
      <c r="B309" s="398"/>
      <c r="C309" s="398" t="s">
        <v>462</v>
      </c>
      <c r="D309" s="398"/>
      <c r="E309" s="399">
        <v>16364428.039999999</v>
      </c>
      <c r="F309" s="399">
        <v>2524276.92</v>
      </c>
      <c r="G309" s="428">
        <f>F309/E309</f>
        <v>0.15425390449515522</v>
      </c>
      <c r="H309" s="465" t="s">
        <v>464</v>
      </c>
      <c r="I309">
        <f>LEN(H309)</f>
        <v>277</v>
      </c>
    </row>
    <row r="310" spans="1:9" ht="16.5" hidden="1" customHeight="1" x14ac:dyDescent="0.25">
      <c r="A310" s="43" t="s">
        <v>143</v>
      </c>
      <c r="B310" s="40"/>
      <c r="C310" s="398" t="s">
        <v>462</v>
      </c>
      <c r="D310" s="40"/>
      <c r="E310" s="40"/>
      <c r="F310" s="40"/>
      <c r="G310" s="427" t="e">
        <f t="shared" si="20"/>
        <v>#DIV/0!</v>
      </c>
      <c r="H310" s="445"/>
    </row>
    <row r="311" spans="1:9" ht="16.5" hidden="1" customHeight="1" x14ac:dyDescent="0.25">
      <c r="A311" s="43" t="s">
        <v>144</v>
      </c>
      <c r="B311" s="40"/>
      <c r="C311" s="398" t="s">
        <v>462</v>
      </c>
      <c r="D311" s="40"/>
      <c r="E311" s="40"/>
      <c r="F311" s="40"/>
      <c r="G311" s="427" t="e">
        <f t="shared" si="20"/>
        <v>#DIV/0!</v>
      </c>
      <c r="H311" s="445"/>
    </row>
    <row r="312" spans="1:9" ht="152.25" hidden="1" customHeight="1" x14ac:dyDescent="0.25">
      <c r="A312" s="467" t="s">
        <v>145</v>
      </c>
      <c r="B312" s="466"/>
      <c r="C312" s="467" t="s">
        <v>462</v>
      </c>
      <c r="D312" s="466"/>
      <c r="E312" s="468">
        <v>16364428.039999999</v>
      </c>
      <c r="F312" s="468">
        <v>7681227.2000000002</v>
      </c>
      <c r="G312" s="469">
        <f t="shared" ref="G312" si="21">F312/E312</f>
        <v>0.46938561990828986</v>
      </c>
      <c r="H312" s="602" t="s">
        <v>490</v>
      </c>
    </row>
    <row r="313" spans="1:9" ht="138.75" hidden="1" customHeight="1" x14ac:dyDescent="0.25">
      <c r="A313" s="433" t="s">
        <v>133</v>
      </c>
      <c r="B313" s="429"/>
      <c r="C313" s="430" t="s">
        <v>462</v>
      </c>
      <c r="D313" s="429"/>
      <c r="E313" s="431">
        <v>16364428.039999999</v>
      </c>
      <c r="F313" s="431">
        <v>9365682.8000000007</v>
      </c>
      <c r="G313" s="432">
        <f t="shared" si="20"/>
        <v>0.57231959327311765</v>
      </c>
      <c r="H313" s="603" t="s">
        <v>489</v>
      </c>
    </row>
    <row r="314" spans="1:9" s="75" customFormat="1" ht="141" hidden="1" customHeight="1" x14ac:dyDescent="0.25">
      <c r="A314" s="496" t="s">
        <v>134</v>
      </c>
      <c r="B314" s="497"/>
      <c r="C314" s="498" t="s">
        <v>462</v>
      </c>
      <c r="D314" s="497"/>
      <c r="E314" s="499">
        <v>16364428.039999999</v>
      </c>
      <c r="F314" s="499">
        <v>10995310.424000001</v>
      </c>
      <c r="G314" s="500">
        <f>F314/E314</f>
        <v>0.67190313019947145</v>
      </c>
      <c r="H314" s="604" t="s">
        <v>491</v>
      </c>
    </row>
    <row r="315" spans="1:9" ht="75" hidden="1" x14ac:dyDescent="0.25">
      <c r="A315" s="522" t="s">
        <v>135</v>
      </c>
      <c r="B315" s="520"/>
      <c r="C315" s="520" t="s">
        <v>462</v>
      </c>
      <c r="D315" s="520"/>
      <c r="E315" s="521">
        <v>16364428.039999999</v>
      </c>
      <c r="F315" s="518">
        <v>12670715.43155</v>
      </c>
      <c r="G315" s="519">
        <f t="shared" si="20"/>
        <v>0.77428403856087358</v>
      </c>
      <c r="H315" s="605" t="s">
        <v>498</v>
      </c>
    </row>
    <row r="316" spans="1:9" ht="146.1" hidden="1" customHeight="1" x14ac:dyDescent="0.25">
      <c r="A316" s="569" t="s">
        <v>136</v>
      </c>
      <c r="B316" s="561"/>
      <c r="C316" s="572" t="s">
        <v>462</v>
      </c>
      <c r="D316" s="561"/>
      <c r="E316" s="573">
        <v>16364428.039999999</v>
      </c>
      <c r="F316" s="575">
        <v>14491999.902000001</v>
      </c>
      <c r="G316" s="574">
        <f t="shared" si="20"/>
        <v>0.88557937170653489</v>
      </c>
      <c r="H316" s="606" t="s">
        <v>503</v>
      </c>
    </row>
    <row r="317" spans="1:9" ht="114" hidden="1" customHeight="1" x14ac:dyDescent="0.25">
      <c r="A317" s="593" t="s">
        <v>137</v>
      </c>
      <c r="B317" s="125"/>
      <c r="C317" s="589" t="s">
        <v>462</v>
      </c>
      <c r="D317" s="125"/>
      <c r="E317" s="590">
        <v>16364428.039999999</v>
      </c>
      <c r="F317" s="591">
        <v>15825105.0866</v>
      </c>
      <c r="G317" s="592">
        <f t="shared" si="20"/>
        <v>0.96704296953845759</v>
      </c>
      <c r="H317" s="607" t="s">
        <v>530</v>
      </c>
    </row>
    <row r="318" spans="1:9" ht="15.75" hidden="1" thickBot="1" x14ac:dyDescent="0.3">
      <c r="A318" s="44" t="s">
        <v>138</v>
      </c>
      <c r="B318" s="42"/>
      <c r="C318" s="42"/>
      <c r="D318" s="42"/>
      <c r="E318" s="42"/>
      <c r="F318" s="42"/>
      <c r="G318" s="426" t="e">
        <f t="shared" si="20"/>
        <v>#DIV/0!</v>
      </c>
      <c r="H318" s="463"/>
    </row>
    <row r="319" spans="1:9" ht="15.75" thickBot="1" x14ac:dyDescent="0.3"/>
    <row r="320" spans="1:9" ht="20.25" x14ac:dyDescent="0.3">
      <c r="A320" s="1167" t="s">
        <v>205</v>
      </c>
      <c r="B320" s="1168"/>
      <c r="C320" s="1168"/>
      <c r="D320" s="1168"/>
      <c r="E320" s="1168"/>
      <c r="F320" s="1168"/>
      <c r="G320" s="1168"/>
      <c r="H320" s="1169"/>
    </row>
    <row r="321" spans="1:8" ht="52.5" customHeight="1" x14ac:dyDescent="0.25">
      <c r="A321" s="36" t="s">
        <v>63</v>
      </c>
      <c r="B321" s="37" t="s">
        <v>197</v>
      </c>
      <c r="C321" s="57" t="s">
        <v>153</v>
      </c>
      <c r="D321" s="57" t="s">
        <v>173</v>
      </c>
      <c r="E321" s="57" t="s">
        <v>206</v>
      </c>
      <c r="F321" s="57" t="s">
        <v>207</v>
      </c>
      <c r="G321" s="57" t="s">
        <v>208</v>
      </c>
      <c r="H321" s="648" t="s">
        <v>186</v>
      </c>
    </row>
    <row r="322" spans="1:8" ht="109.35" customHeight="1" x14ac:dyDescent="0.25">
      <c r="A322" s="659" t="s">
        <v>140</v>
      </c>
      <c r="B322" s="660"/>
      <c r="C322" s="650" t="s">
        <v>462</v>
      </c>
      <c r="D322" s="661"/>
      <c r="E322" s="662">
        <v>15500000</v>
      </c>
      <c r="F322" s="662">
        <v>16410</v>
      </c>
      <c r="G322" s="663">
        <f t="shared" ref="G322" si="22">F322/E322</f>
        <v>1.0587096774193549E-3</v>
      </c>
      <c r="H322" s="664" t="s">
        <v>539</v>
      </c>
    </row>
    <row r="323" spans="1:8" ht="16.5" customHeight="1" x14ac:dyDescent="0.25">
      <c r="A323" s="43" t="s">
        <v>141</v>
      </c>
      <c r="B323" s="40"/>
      <c r="C323" s="40"/>
      <c r="D323" s="40"/>
      <c r="E323" s="40"/>
      <c r="F323" s="40"/>
      <c r="G323" s="40" t="e">
        <f t="shared" ref="G323:G333" si="23">F323/E323</f>
        <v>#DIV/0!</v>
      </c>
      <c r="H323" s="464"/>
    </row>
    <row r="324" spans="1:8" ht="16.5" customHeight="1" x14ac:dyDescent="0.25">
      <c r="A324" s="43" t="s">
        <v>142</v>
      </c>
      <c r="B324" s="40"/>
      <c r="C324" s="40"/>
      <c r="D324" s="40"/>
      <c r="E324" s="40"/>
      <c r="F324" s="40"/>
      <c r="G324" s="40" t="e">
        <f t="shared" si="23"/>
        <v>#DIV/0!</v>
      </c>
      <c r="H324" s="445"/>
    </row>
    <row r="325" spans="1:8" ht="16.5" customHeight="1" x14ac:dyDescent="0.25">
      <c r="A325" s="43" t="s">
        <v>143</v>
      </c>
      <c r="B325" s="40"/>
      <c r="C325" s="40"/>
      <c r="D325" s="40"/>
      <c r="E325" s="40"/>
      <c r="F325" s="40"/>
      <c r="G325" s="40" t="e">
        <f t="shared" si="23"/>
        <v>#DIV/0!</v>
      </c>
      <c r="H325" s="445"/>
    </row>
    <row r="326" spans="1:8" ht="16.5" customHeight="1" x14ac:dyDescent="0.25">
      <c r="A326" s="43" t="s">
        <v>144</v>
      </c>
      <c r="B326" s="40"/>
      <c r="C326" s="40"/>
      <c r="D326" s="40"/>
      <c r="E326" s="40"/>
      <c r="F326" s="40"/>
      <c r="G326" s="40" t="e">
        <f t="shared" si="23"/>
        <v>#DIV/0!</v>
      </c>
      <c r="H326" s="445"/>
    </row>
    <row r="327" spans="1:8" ht="16.5" customHeight="1" x14ac:dyDescent="0.25">
      <c r="A327" s="43" t="s">
        <v>145</v>
      </c>
      <c r="B327" s="40"/>
      <c r="C327" s="40"/>
      <c r="D327" s="40"/>
      <c r="E327" s="40"/>
      <c r="F327" s="40"/>
      <c r="G327" s="40" t="e">
        <f t="shared" si="23"/>
        <v>#DIV/0!</v>
      </c>
      <c r="H327" s="445"/>
    </row>
    <row r="328" spans="1:8" x14ac:dyDescent="0.25">
      <c r="A328" s="43" t="s">
        <v>133</v>
      </c>
      <c r="B328" s="40"/>
      <c r="C328" s="40"/>
      <c r="D328" s="40"/>
      <c r="E328" s="40"/>
      <c r="F328" s="40"/>
      <c r="G328" s="40" t="e">
        <f t="shared" si="23"/>
        <v>#DIV/0!</v>
      </c>
      <c r="H328" s="445"/>
    </row>
    <row r="329" spans="1:8" x14ac:dyDescent="0.25">
      <c r="A329" s="43" t="s">
        <v>134</v>
      </c>
      <c r="B329" s="40"/>
      <c r="C329" s="40"/>
      <c r="D329" s="40"/>
      <c r="E329" s="40"/>
      <c r="F329" s="40"/>
      <c r="G329" s="40" t="e">
        <f t="shared" si="23"/>
        <v>#DIV/0!</v>
      </c>
      <c r="H329" s="445"/>
    </row>
    <row r="330" spans="1:8" x14ac:dyDescent="0.25">
      <c r="A330" s="43" t="s">
        <v>135</v>
      </c>
      <c r="B330" s="40"/>
      <c r="C330" s="40"/>
      <c r="D330" s="40"/>
      <c r="E330" s="40"/>
      <c r="F330" s="40"/>
      <c r="G330" s="40" t="e">
        <f t="shared" si="23"/>
        <v>#DIV/0!</v>
      </c>
      <c r="H330" s="445"/>
    </row>
    <row r="331" spans="1:8" x14ac:dyDescent="0.25">
      <c r="A331" s="43" t="s">
        <v>136</v>
      </c>
      <c r="B331" s="40"/>
      <c r="C331" s="40"/>
      <c r="D331" s="40"/>
      <c r="E331" s="40"/>
      <c r="F331" s="40"/>
      <c r="G331" s="40" t="e">
        <f t="shared" si="23"/>
        <v>#DIV/0!</v>
      </c>
      <c r="H331" s="445"/>
    </row>
    <row r="332" spans="1:8" x14ac:dyDescent="0.25">
      <c r="A332" s="43" t="s">
        <v>137</v>
      </c>
      <c r="B332" s="40"/>
      <c r="C332" s="40"/>
      <c r="D332" s="40"/>
      <c r="E332" s="40"/>
      <c r="F332" s="40"/>
      <c r="G332" s="40" t="e">
        <f t="shared" si="23"/>
        <v>#DIV/0!</v>
      </c>
      <c r="H332" s="445"/>
    </row>
    <row r="333" spans="1:8" ht="15.75" thickBot="1" x14ac:dyDescent="0.3">
      <c r="A333" s="44" t="s">
        <v>138</v>
      </c>
      <c r="B333" s="42"/>
      <c r="C333" s="42"/>
      <c r="D333" s="42"/>
      <c r="E333" s="42"/>
      <c r="F333" s="42"/>
      <c r="G333" s="42" t="e">
        <f t="shared" si="23"/>
        <v>#DIV/0!</v>
      </c>
      <c r="H333" s="463"/>
    </row>
    <row r="335" spans="1:8" ht="20.25" hidden="1" x14ac:dyDescent="0.3">
      <c r="A335" s="1167" t="s">
        <v>209</v>
      </c>
      <c r="B335" s="1168"/>
      <c r="C335" s="1168"/>
      <c r="D335" s="1168"/>
      <c r="E335" s="1168"/>
      <c r="F335" s="1168"/>
      <c r="G335" s="1168"/>
      <c r="H335" s="1169"/>
    </row>
    <row r="336" spans="1:8" ht="63.75" hidden="1" customHeight="1" x14ac:dyDescent="0.25">
      <c r="A336" s="36" t="s">
        <v>64</v>
      </c>
      <c r="B336" s="37" t="s">
        <v>197</v>
      </c>
      <c r="C336" s="57" t="s">
        <v>153</v>
      </c>
      <c r="D336" s="57" t="s">
        <v>178</v>
      </c>
      <c r="E336" s="57" t="s">
        <v>210</v>
      </c>
      <c r="F336" s="57" t="s">
        <v>211</v>
      </c>
      <c r="G336" s="57" t="s">
        <v>212</v>
      </c>
      <c r="H336" s="436" t="s">
        <v>186</v>
      </c>
    </row>
    <row r="337" spans="1:33" hidden="1" x14ac:dyDescent="0.25">
      <c r="A337" s="43" t="s">
        <v>140</v>
      </c>
      <c r="B337" s="40"/>
      <c r="C337" s="40"/>
      <c r="D337" s="40"/>
      <c r="E337" s="40"/>
      <c r="F337" s="40"/>
      <c r="G337" s="40" t="e">
        <f>F337/E337</f>
        <v>#DIV/0!</v>
      </c>
      <c r="H337" s="445"/>
    </row>
    <row r="338" spans="1:33" hidden="1" x14ac:dyDescent="0.25">
      <c r="A338" s="43" t="s">
        <v>141</v>
      </c>
      <c r="B338" s="40"/>
      <c r="C338" s="40"/>
      <c r="D338" s="40"/>
      <c r="E338" s="40"/>
      <c r="F338" s="40"/>
      <c r="G338" s="40" t="e">
        <f t="shared" ref="G338:G348" si="24">F338/E338</f>
        <v>#DIV/0!</v>
      </c>
      <c r="H338" s="445"/>
    </row>
    <row r="339" spans="1:33" hidden="1" x14ac:dyDescent="0.25">
      <c r="A339" s="43" t="s">
        <v>142</v>
      </c>
      <c r="B339" s="40"/>
      <c r="C339" s="40"/>
      <c r="D339" s="40"/>
      <c r="E339" s="40"/>
      <c r="F339" s="40"/>
      <c r="G339" s="40" t="e">
        <f t="shared" si="24"/>
        <v>#DIV/0!</v>
      </c>
      <c r="H339" s="445"/>
    </row>
    <row r="340" spans="1:33" hidden="1" x14ac:dyDescent="0.25">
      <c r="A340" s="43" t="s">
        <v>143</v>
      </c>
      <c r="B340" s="40"/>
      <c r="C340" s="40"/>
      <c r="D340" s="40"/>
      <c r="E340" s="40"/>
      <c r="F340" s="40"/>
      <c r="G340" s="40" t="e">
        <f t="shared" si="24"/>
        <v>#DIV/0!</v>
      </c>
      <c r="H340" s="445"/>
    </row>
    <row r="341" spans="1:33" hidden="1" x14ac:dyDescent="0.25">
      <c r="A341" s="43" t="s">
        <v>144</v>
      </c>
      <c r="B341" s="40"/>
      <c r="C341" s="40"/>
      <c r="D341" s="40"/>
      <c r="E341" s="40"/>
      <c r="F341" s="40"/>
      <c r="G341" s="40" t="e">
        <f t="shared" si="24"/>
        <v>#DIV/0!</v>
      </c>
      <c r="H341" s="445"/>
    </row>
    <row r="342" spans="1:33" hidden="1" x14ac:dyDescent="0.25">
      <c r="A342" s="43" t="s">
        <v>145</v>
      </c>
      <c r="B342" s="40"/>
      <c r="C342" s="40"/>
      <c r="D342" s="40"/>
      <c r="E342" s="40"/>
      <c r="F342" s="40"/>
      <c r="G342" s="40" t="e">
        <f t="shared" si="24"/>
        <v>#DIV/0!</v>
      </c>
      <c r="H342" s="445"/>
    </row>
    <row r="343" spans="1:33" hidden="1" x14ac:dyDescent="0.25">
      <c r="A343" s="43" t="s">
        <v>133</v>
      </c>
      <c r="B343" s="40"/>
      <c r="C343" s="40"/>
      <c r="D343" s="40"/>
      <c r="E343" s="40"/>
      <c r="F343" s="40"/>
      <c r="G343" s="40" t="e">
        <f t="shared" si="24"/>
        <v>#DIV/0!</v>
      </c>
      <c r="H343" s="445"/>
    </row>
    <row r="344" spans="1:33" hidden="1" x14ac:dyDescent="0.25">
      <c r="A344" s="43" t="s">
        <v>134</v>
      </c>
      <c r="B344" s="40"/>
      <c r="C344" s="40"/>
      <c r="D344" s="40"/>
      <c r="E344" s="40"/>
      <c r="F344" s="40"/>
      <c r="G344" s="40" t="e">
        <f t="shared" si="24"/>
        <v>#DIV/0!</v>
      </c>
      <c r="H344" s="445"/>
    </row>
    <row r="345" spans="1:33" hidden="1" x14ac:dyDescent="0.25">
      <c r="A345" s="43" t="s">
        <v>135</v>
      </c>
      <c r="B345" s="40"/>
      <c r="C345" s="40"/>
      <c r="D345" s="40"/>
      <c r="E345" s="40"/>
      <c r="F345" s="40"/>
      <c r="G345" s="40" t="e">
        <f t="shared" si="24"/>
        <v>#DIV/0!</v>
      </c>
      <c r="H345" s="445"/>
    </row>
    <row r="346" spans="1:33" hidden="1" x14ac:dyDescent="0.25">
      <c r="A346" s="43" t="s">
        <v>136</v>
      </c>
      <c r="B346" s="40"/>
      <c r="C346" s="40"/>
      <c r="D346" s="40"/>
      <c r="E346" s="40"/>
      <c r="F346" s="40"/>
      <c r="G346" s="40" t="e">
        <f t="shared" si="24"/>
        <v>#DIV/0!</v>
      </c>
      <c r="H346" s="445"/>
    </row>
    <row r="347" spans="1:33" hidden="1" x14ac:dyDescent="0.25">
      <c r="A347" s="43" t="s">
        <v>137</v>
      </c>
      <c r="B347" s="40"/>
      <c r="C347" s="40"/>
      <c r="D347" s="40"/>
      <c r="E347" s="40"/>
      <c r="F347" s="40"/>
      <c r="G347" s="40" t="e">
        <f t="shared" si="24"/>
        <v>#DIV/0!</v>
      </c>
      <c r="H347" s="445"/>
    </row>
    <row r="348" spans="1:33" ht="15.75" hidden="1" thickBot="1" x14ac:dyDescent="0.3">
      <c r="A348" s="44" t="s">
        <v>138</v>
      </c>
      <c r="B348" s="42"/>
      <c r="C348" s="42"/>
      <c r="D348" s="42"/>
      <c r="E348" s="42"/>
      <c r="F348" s="42"/>
      <c r="G348" s="42" t="e">
        <f t="shared" si="24"/>
        <v>#DIV/0!</v>
      </c>
      <c r="H348" s="463"/>
    </row>
    <row r="349" spans="1:33" s="6" customFormat="1" ht="15" customHeight="1" x14ac:dyDescent="0.25">
      <c r="A349" s="19" t="s">
        <v>35</v>
      </c>
      <c r="B349" s="19"/>
      <c r="C349" s="2"/>
      <c r="D349" s="2"/>
      <c r="E349" s="2"/>
      <c r="F349" s="2"/>
      <c r="G349" s="2"/>
      <c r="H349" s="456"/>
      <c r="I349" s="208"/>
      <c r="J349" s="8"/>
      <c r="K349" s="8"/>
      <c r="L349" s="8"/>
      <c r="M349" s="8"/>
      <c r="N349" s="8"/>
      <c r="O349" s="10"/>
      <c r="P349" s="10"/>
      <c r="Q349" s="10"/>
      <c r="R349" s="10"/>
      <c r="S349" s="307"/>
      <c r="T349" s="10"/>
      <c r="U349" s="10"/>
      <c r="V349" s="8"/>
      <c r="W349" s="8"/>
      <c r="X349" s="8"/>
      <c r="Y349" s="8"/>
      <c r="Z349" s="8"/>
      <c r="AA349" s="8"/>
      <c r="AB349" s="8"/>
      <c r="AC349" s="8"/>
      <c r="AD349" s="8"/>
      <c r="AE349" s="8"/>
      <c r="AF349" s="8"/>
      <c r="AG349" s="8"/>
    </row>
    <row r="350" spans="1:33" ht="15" customHeight="1" x14ac:dyDescent="0.25">
      <c r="A350" s="631" t="s">
        <v>36</v>
      </c>
      <c r="B350" s="882" t="s">
        <v>37</v>
      </c>
      <c r="C350" s="883"/>
      <c r="D350" s="883"/>
      <c r="E350" s="883"/>
      <c r="F350" s="883"/>
      <c r="G350" s="883"/>
      <c r="H350" s="884"/>
      <c r="I350" s="885" t="s">
        <v>38</v>
      </c>
      <c r="J350" s="886"/>
      <c r="K350" s="886"/>
      <c r="L350" s="886"/>
      <c r="M350" s="886"/>
      <c r="N350" s="886"/>
      <c r="O350" s="887"/>
    </row>
    <row r="351" spans="1:33" ht="15" customHeight="1" x14ac:dyDescent="0.25">
      <c r="A351" s="20">
        <v>13</v>
      </c>
      <c r="B351" s="860" t="s">
        <v>96</v>
      </c>
      <c r="C351" s="860"/>
      <c r="D351" s="860"/>
      <c r="E351" s="860"/>
      <c r="F351" s="860"/>
      <c r="G351" s="860"/>
      <c r="H351" s="860"/>
      <c r="I351" s="860" t="s">
        <v>87</v>
      </c>
      <c r="J351" s="860"/>
      <c r="K351" s="860"/>
      <c r="L351" s="860"/>
      <c r="M351" s="860"/>
      <c r="N351" s="860"/>
      <c r="O351" s="860"/>
    </row>
    <row r="352" spans="1:33" ht="15" customHeight="1" x14ac:dyDescent="0.25">
      <c r="A352" s="20">
        <v>14</v>
      </c>
      <c r="B352" s="860" t="s">
        <v>365</v>
      </c>
      <c r="C352" s="860"/>
      <c r="D352" s="860"/>
      <c r="E352" s="860"/>
      <c r="F352" s="860"/>
      <c r="G352" s="860"/>
      <c r="H352" s="860"/>
      <c r="I352" s="861" t="s">
        <v>581</v>
      </c>
      <c r="J352" s="861"/>
      <c r="K352" s="861"/>
      <c r="L352" s="861"/>
      <c r="M352" s="861"/>
      <c r="N352" s="861"/>
      <c r="O352" s="861"/>
    </row>
    <row r="357" spans="6:6" x14ac:dyDescent="0.25">
      <c r="F357" s="302"/>
    </row>
  </sheetData>
  <mergeCells count="141">
    <mergeCell ref="A287:A289"/>
    <mergeCell ref="B287:B289"/>
    <mergeCell ref="C287:C289"/>
    <mergeCell ref="A278:A280"/>
    <mergeCell ref="B278:B280"/>
    <mergeCell ref="C278:C280"/>
    <mergeCell ref="A281:A283"/>
    <mergeCell ref="B281:B283"/>
    <mergeCell ref="C281:C283"/>
    <mergeCell ref="A284:A286"/>
    <mergeCell ref="B284:B286"/>
    <mergeCell ref="C284:C286"/>
    <mergeCell ref="A269:A271"/>
    <mergeCell ref="B269:B271"/>
    <mergeCell ref="C269:C271"/>
    <mergeCell ref="A272:A274"/>
    <mergeCell ref="B272:B274"/>
    <mergeCell ref="C272:C274"/>
    <mergeCell ref="A275:A277"/>
    <mergeCell ref="B275:B277"/>
    <mergeCell ref="C275:C277"/>
    <mergeCell ref="A204:A206"/>
    <mergeCell ref="B204:B206"/>
    <mergeCell ref="C204:C206"/>
    <mergeCell ref="A207:A209"/>
    <mergeCell ref="B207:B209"/>
    <mergeCell ref="C207:C209"/>
    <mergeCell ref="A290:H290"/>
    <mergeCell ref="A212:G212"/>
    <mergeCell ref="A220:A222"/>
    <mergeCell ref="B220:B222"/>
    <mergeCell ref="C220:C222"/>
    <mergeCell ref="A223:A225"/>
    <mergeCell ref="B223:B225"/>
    <mergeCell ref="C223:C225"/>
    <mergeCell ref="A214:A216"/>
    <mergeCell ref="B214:B216"/>
    <mergeCell ref="C214:C216"/>
    <mergeCell ref="A252:G252"/>
    <mergeCell ref="A254:A256"/>
    <mergeCell ref="B254:B256"/>
    <mergeCell ref="C254:C256"/>
    <mergeCell ref="A257:A259"/>
    <mergeCell ref="B257:B259"/>
    <mergeCell ref="C257:C259"/>
    <mergeCell ref="A195:A197"/>
    <mergeCell ref="B195:B197"/>
    <mergeCell ref="C195:C197"/>
    <mergeCell ref="A198:A200"/>
    <mergeCell ref="B198:B200"/>
    <mergeCell ref="C198:C200"/>
    <mergeCell ref="A201:A203"/>
    <mergeCell ref="B201:B203"/>
    <mergeCell ref="C201:C203"/>
    <mergeCell ref="A186:A188"/>
    <mergeCell ref="B186:B188"/>
    <mergeCell ref="C186:C188"/>
    <mergeCell ref="A189:A191"/>
    <mergeCell ref="B189:B191"/>
    <mergeCell ref="C189:C191"/>
    <mergeCell ref="A192:A194"/>
    <mergeCell ref="B192:B194"/>
    <mergeCell ref="C192:C194"/>
    <mergeCell ref="A177:A179"/>
    <mergeCell ref="B177:B179"/>
    <mergeCell ref="C177:C179"/>
    <mergeCell ref="A180:A182"/>
    <mergeCell ref="B180:B182"/>
    <mergeCell ref="C180:C182"/>
    <mergeCell ref="A183:A185"/>
    <mergeCell ref="B183:B185"/>
    <mergeCell ref="A1:B3"/>
    <mergeCell ref="C1:N1"/>
    <mergeCell ref="C2:N2"/>
    <mergeCell ref="C3:G3"/>
    <mergeCell ref="H3:N3"/>
    <mergeCell ref="A112:N112"/>
    <mergeCell ref="A127:N127"/>
    <mergeCell ref="A172:G172"/>
    <mergeCell ref="A174:A176"/>
    <mergeCell ref="B174:B176"/>
    <mergeCell ref="C174:C176"/>
    <mergeCell ref="A156:N156"/>
    <mergeCell ref="C183:C185"/>
    <mergeCell ref="A4:B4"/>
    <mergeCell ref="C4:N4"/>
    <mergeCell ref="A142:N142"/>
    <mergeCell ref="A5:B5"/>
    <mergeCell ref="C5:N5"/>
    <mergeCell ref="A7:H7"/>
    <mergeCell ref="A22:H22"/>
    <mergeCell ref="A37:H37"/>
    <mergeCell ref="A52:H52"/>
    <mergeCell ref="A67:H67"/>
    <mergeCell ref="A82:N82"/>
    <mergeCell ref="A97:N97"/>
    <mergeCell ref="A238:A240"/>
    <mergeCell ref="B238:B240"/>
    <mergeCell ref="C238:C240"/>
    <mergeCell ref="A241:A243"/>
    <mergeCell ref="B241:B243"/>
    <mergeCell ref="C241:C243"/>
    <mergeCell ref="A217:A219"/>
    <mergeCell ref="B217:B219"/>
    <mergeCell ref="C217:C219"/>
    <mergeCell ref="A232:A234"/>
    <mergeCell ref="B232:B234"/>
    <mergeCell ref="C232:C234"/>
    <mergeCell ref="A235:A237"/>
    <mergeCell ref="B235:B237"/>
    <mergeCell ref="C235:C237"/>
    <mergeCell ref="A226:A228"/>
    <mergeCell ref="B226:B228"/>
    <mergeCell ref="C226:C228"/>
    <mergeCell ref="A229:A231"/>
    <mergeCell ref="B229:B231"/>
    <mergeCell ref="C229:C231"/>
    <mergeCell ref="B350:H350"/>
    <mergeCell ref="I350:O350"/>
    <mergeCell ref="B351:H351"/>
    <mergeCell ref="I351:O351"/>
    <mergeCell ref="B352:H352"/>
    <mergeCell ref="I352:O352"/>
    <mergeCell ref="A244:A246"/>
    <mergeCell ref="B244:B246"/>
    <mergeCell ref="C244:C246"/>
    <mergeCell ref="A247:A249"/>
    <mergeCell ref="B247:B249"/>
    <mergeCell ref="C247:C249"/>
    <mergeCell ref="A305:H305"/>
    <mergeCell ref="A320:H320"/>
    <mergeCell ref="A335:H335"/>
    <mergeCell ref="A260:A262"/>
    <mergeCell ref="B260:B262"/>
    <mergeCell ref="C260:C262"/>
    <mergeCell ref="A263:A265"/>
    <mergeCell ref="B263:B265"/>
    <mergeCell ref="C263:C265"/>
    <mergeCell ref="A266:A268"/>
    <mergeCell ref="B266:B268"/>
    <mergeCell ref="C266:C268"/>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1.42578125" style="3"/>
  </cols>
  <sheetData>
    <row r="1" spans="1:14" ht="30" x14ac:dyDescent="0.25">
      <c r="A1" s="925"/>
      <c r="B1" s="927"/>
      <c r="C1" s="1155" t="s">
        <v>39</v>
      </c>
      <c r="D1" s="1156"/>
      <c r="E1" s="1156"/>
      <c r="F1" s="1156"/>
      <c r="G1" s="1156"/>
      <c r="H1" s="1156"/>
      <c r="I1" s="1156"/>
      <c r="J1" s="1156"/>
      <c r="K1" s="1156"/>
      <c r="L1" s="1156"/>
      <c r="M1" s="1156"/>
      <c r="N1" s="1157"/>
    </row>
    <row r="2" spans="1:14" ht="18.75" thickBot="1" x14ac:dyDescent="0.3">
      <c r="A2" s="928"/>
      <c r="B2" s="929"/>
      <c r="C2" s="1158" t="s">
        <v>124</v>
      </c>
      <c r="D2" s="1159"/>
      <c r="E2" s="1159"/>
      <c r="F2" s="1159"/>
      <c r="G2" s="1159"/>
      <c r="H2" s="1160"/>
      <c r="I2" s="1160"/>
      <c r="J2" s="1160"/>
      <c r="K2" s="1160"/>
      <c r="L2" s="1160"/>
      <c r="M2" s="1160"/>
      <c r="N2" s="1161"/>
    </row>
    <row r="3" spans="1:14" ht="27" thickBot="1" x14ac:dyDescent="0.45">
      <c r="A3" s="930"/>
      <c r="B3" s="932"/>
      <c r="C3" s="1162" t="s">
        <v>40</v>
      </c>
      <c r="D3" s="1163"/>
      <c r="E3" s="1163"/>
      <c r="F3" s="1163"/>
      <c r="G3" s="1163"/>
      <c r="H3" s="1254" t="s">
        <v>72</v>
      </c>
      <c r="I3" s="1255"/>
      <c r="J3" s="1255"/>
      <c r="K3" s="1255"/>
      <c r="L3" s="1255"/>
      <c r="M3" s="1255"/>
      <c r="N3" s="1256"/>
    </row>
    <row r="4" spans="1:14" ht="15.75" thickBot="1" x14ac:dyDescent="0.3">
      <c r="A4" s="1132" t="s">
        <v>0</v>
      </c>
      <c r="B4" s="1133"/>
      <c r="C4" s="1257" t="s">
        <v>69</v>
      </c>
      <c r="D4" s="1257"/>
      <c r="E4" s="1257"/>
      <c r="F4" s="1257"/>
      <c r="G4" s="1257"/>
      <c r="H4" s="1257"/>
      <c r="I4" s="1257"/>
      <c r="J4" s="1257"/>
      <c r="K4" s="1257"/>
      <c r="L4" s="1257"/>
      <c r="M4" s="1257"/>
      <c r="N4" s="1258"/>
    </row>
    <row r="5" spans="1:14" ht="15.75" thickBot="1" x14ac:dyDescent="0.3">
      <c r="A5" s="1139" t="s">
        <v>2</v>
      </c>
      <c r="B5" s="1140"/>
      <c r="C5" s="1242" t="s">
        <v>70</v>
      </c>
      <c r="D5" s="1242"/>
      <c r="E5" s="1242"/>
      <c r="F5" s="1242"/>
      <c r="G5" s="1242"/>
      <c r="H5" s="1242"/>
      <c r="I5" s="1242"/>
      <c r="J5" s="1242"/>
      <c r="K5" s="1242"/>
      <c r="L5" s="1242"/>
      <c r="M5" s="1242"/>
      <c r="N5" s="1243"/>
    </row>
    <row r="6" spans="1:14" ht="15.75" thickBot="1" x14ac:dyDescent="0.3"/>
    <row r="7" spans="1:14" ht="20.25" x14ac:dyDescent="0.25">
      <c r="A7" s="1143" t="s">
        <v>125</v>
      </c>
      <c r="B7" s="1144"/>
      <c r="C7" s="1144"/>
      <c r="D7" s="1144"/>
      <c r="E7" s="1144"/>
      <c r="F7" s="1144"/>
      <c r="G7" s="1144"/>
      <c r="H7" s="1145"/>
    </row>
    <row r="8" spans="1:14" ht="26.25" thickBot="1" x14ac:dyDescent="0.3">
      <c r="A8" s="66" t="s">
        <v>49</v>
      </c>
      <c r="B8" s="67" t="s">
        <v>126</v>
      </c>
      <c r="C8" s="67" t="s">
        <v>127</v>
      </c>
      <c r="D8" s="67" t="s">
        <v>128</v>
      </c>
      <c r="E8" s="67" t="s">
        <v>129</v>
      </c>
      <c r="F8" s="67" t="s">
        <v>130</v>
      </c>
      <c r="G8" s="67" t="s">
        <v>131</v>
      </c>
      <c r="H8" s="68" t="s">
        <v>132</v>
      </c>
    </row>
    <row r="9" spans="1:14" x14ac:dyDescent="0.25">
      <c r="A9" s="1244" t="s">
        <v>133</v>
      </c>
      <c r="B9" s="69" t="s">
        <v>213</v>
      </c>
      <c r="C9" s="70">
        <v>1709485448</v>
      </c>
      <c r="D9" s="70">
        <v>1709485448</v>
      </c>
      <c r="E9" s="1245">
        <f>+[3]INVERSIÓN!J36</f>
        <v>15250000</v>
      </c>
      <c r="F9" s="1248">
        <f>+E9</f>
        <v>15250000</v>
      </c>
      <c r="G9" s="1251"/>
      <c r="H9" s="1251"/>
    </row>
    <row r="10" spans="1:14" x14ac:dyDescent="0.25">
      <c r="A10" s="1150"/>
      <c r="B10" s="59" t="s">
        <v>214</v>
      </c>
      <c r="C10" s="60">
        <v>295362955</v>
      </c>
      <c r="D10" s="60">
        <v>295362955</v>
      </c>
      <c r="E10" s="1246"/>
      <c r="F10" s="1249"/>
      <c r="G10" s="1252"/>
      <c r="H10" s="1252"/>
    </row>
    <row r="11" spans="1:14" x14ac:dyDescent="0.25">
      <c r="A11" s="1150"/>
      <c r="B11" s="59" t="s">
        <v>215</v>
      </c>
      <c r="C11" s="60">
        <v>1241705000</v>
      </c>
      <c r="D11" s="60">
        <v>1241705000</v>
      </c>
      <c r="E11" s="1246"/>
      <c r="F11" s="1249"/>
      <c r="G11" s="1252"/>
      <c r="H11" s="1252"/>
    </row>
    <row r="12" spans="1:14" x14ac:dyDescent="0.25">
      <c r="A12" s="1150"/>
      <c r="B12" s="59" t="s">
        <v>216</v>
      </c>
      <c r="C12" s="60">
        <v>106931000</v>
      </c>
      <c r="D12" s="60">
        <v>106931000</v>
      </c>
      <c r="E12" s="1246"/>
      <c r="F12" s="1249"/>
      <c r="G12" s="1252"/>
      <c r="H12" s="1252"/>
    </row>
    <row r="13" spans="1:14" ht="15.75" thickBot="1" x14ac:dyDescent="0.3">
      <c r="A13" s="1189"/>
      <c r="B13" s="71" t="s">
        <v>217</v>
      </c>
      <c r="C13" s="72">
        <v>565789625</v>
      </c>
      <c r="D13" s="72">
        <v>565789625</v>
      </c>
      <c r="E13" s="1247"/>
      <c r="F13" s="1250"/>
      <c r="G13" s="1253"/>
      <c r="H13" s="1253"/>
    </row>
    <row r="14" spans="1:14" x14ac:dyDescent="0.25">
      <c r="A14" s="1244" t="s">
        <v>134</v>
      </c>
      <c r="B14" s="69" t="s">
        <v>213</v>
      </c>
      <c r="C14" s="70">
        <v>1709485448</v>
      </c>
      <c r="D14" s="70">
        <v>1709485448</v>
      </c>
      <c r="E14" s="1245">
        <f>+[3]INVERSIÓN!L36</f>
        <v>741070000</v>
      </c>
      <c r="F14" s="1245">
        <f>+E14</f>
        <v>741070000</v>
      </c>
      <c r="G14" s="1259"/>
      <c r="H14" s="1262"/>
    </row>
    <row r="15" spans="1:14" x14ac:dyDescent="0.25">
      <c r="A15" s="1150"/>
      <c r="B15" s="59" t="s">
        <v>214</v>
      </c>
      <c r="C15" s="60">
        <v>295362955</v>
      </c>
      <c r="D15" s="60">
        <v>295362955</v>
      </c>
      <c r="E15" s="1246"/>
      <c r="F15" s="1246"/>
      <c r="G15" s="1260"/>
      <c r="H15" s="1263"/>
    </row>
    <row r="16" spans="1:14" x14ac:dyDescent="0.25">
      <c r="A16" s="1150"/>
      <c r="B16" s="59" t="s">
        <v>215</v>
      </c>
      <c r="C16" s="60">
        <v>1241705000</v>
      </c>
      <c r="D16" s="60">
        <v>1241705000</v>
      </c>
      <c r="E16" s="1246"/>
      <c r="F16" s="1246"/>
      <c r="G16" s="1260"/>
      <c r="H16" s="1263"/>
    </row>
    <row r="17" spans="1:8" x14ac:dyDescent="0.25">
      <c r="A17" s="1150"/>
      <c r="B17" s="59" t="s">
        <v>216</v>
      </c>
      <c r="C17" s="60">
        <v>106931000</v>
      </c>
      <c r="D17" s="60">
        <v>106931000</v>
      </c>
      <c r="E17" s="1246"/>
      <c r="F17" s="1246"/>
      <c r="G17" s="1260"/>
      <c r="H17" s="1263"/>
    </row>
    <row r="18" spans="1:8" ht="15.75" thickBot="1" x14ac:dyDescent="0.3">
      <c r="A18" s="1189"/>
      <c r="B18" s="71" t="s">
        <v>217</v>
      </c>
      <c r="C18" s="72">
        <v>565789625</v>
      </c>
      <c r="D18" s="72">
        <v>565789625</v>
      </c>
      <c r="E18" s="1247"/>
      <c r="F18" s="1247"/>
      <c r="G18" s="1261"/>
      <c r="H18" s="1264"/>
    </row>
    <row r="19" spans="1:8" x14ac:dyDescent="0.25">
      <c r="A19" s="1244" t="s">
        <v>135</v>
      </c>
      <c r="B19" s="69" t="s">
        <v>213</v>
      </c>
      <c r="C19" s="70">
        <v>1709485448</v>
      </c>
      <c r="D19" s="70">
        <v>1709485448</v>
      </c>
      <c r="E19" s="1245">
        <f>+[3]INVERSIÓN!N36</f>
        <v>786690347</v>
      </c>
      <c r="F19" s="1245">
        <f>+E19</f>
        <v>786690347</v>
      </c>
      <c r="G19" s="1259"/>
      <c r="H19" s="1262"/>
    </row>
    <row r="20" spans="1:8" x14ac:dyDescent="0.25">
      <c r="A20" s="1150"/>
      <c r="B20" s="59" t="s">
        <v>214</v>
      </c>
      <c r="C20" s="60">
        <v>295362955</v>
      </c>
      <c r="D20" s="60">
        <v>295362955</v>
      </c>
      <c r="E20" s="1246"/>
      <c r="F20" s="1246"/>
      <c r="G20" s="1260"/>
      <c r="H20" s="1263"/>
    </row>
    <row r="21" spans="1:8" x14ac:dyDescent="0.25">
      <c r="A21" s="1150"/>
      <c r="B21" s="59" t="s">
        <v>215</v>
      </c>
      <c r="C21" s="60">
        <v>1241705000</v>
      </c>
      <c r="D21" s="60">
        <v>1241705000</v>
      </c>
      <c r="E21" s="1246"/>
      <c r="F21" s="1246"/>
      <c r="G21" s="1260"/>
      <c r="H21" s="1263"/>
    </row>
    <row r="22" spans="1:8" x14ac:dyDescent="0.25">
      <c r="A22" s="1150"/>
      <c r="B22" s="59" t="s">
        <v>216</v>
      </c>
      <c r="C22" s="60">
        <v>106931000</v>
      </c>
      <c r="D22" s="60">
        <v>106931000</v>
      </c>
      <c r="E22" s="1246"/>
      <c r="F22" s="1246"/>
      <c r="G22" s="1260"/>
      <c r="H22" s="1263"/>
    </row>
    <row r="23" spans="1:8" ht="15.75" thickBot="1" x14ac:dyDescent="0.3">
      <c r="A23" s="1189"/>
      <c r="B23" s="71" t="s">
        <v>217</v>
      </c>
      <c r="C23" s="72">
        <v>565789625</v>
      </c>
      <c r="D23" s="72">
        <v>565789625</v>
      </c>
      <c r="E23" s="1247"/>
      <c r="F23" s="1247"/>
      <c r="G23" s="1261"/>
      <c r="H23" s="1264"/>
    </row>
    <row r="24" spans="1:8" x14ac:dyDescent="0.25">
      <c r="A24" s="1244" t="s">
        <v>136</v>
      </c>
      <c r="B24" s="69" t="s">
        <v>213</v>
      </c>
      <c r="C24" s="70">
        <v>1709485448</v>
      </c>
      <c r="D24" s="70">
        <v>1709485448</v>
      </c>
      <c r="E24" s="1277">
        <f>+[3]INVERSIÓN!P36</f>
        <v>793469102</v>
      </c>
      <c r="F24" s="1277">
        <f>+[3]INVERSIÓN!P36</f>
        <v>793469102</v>
      </c>
      <c r="G24" s="1259"/>
      <c r="H24" s="1262"/>
    </row>
    <row r="25" spans="1:8" x14ac:dyDescent="0.25">
      <c r="A25" s="1150"/>
      <c r="B25" s="59" t="s">
        <v>214</v>
      </c>
      <c r="C25" s="60">
        <v>295362955</v>
      </c>
      <c r="D25" s="60">
        <v>295362955</v>
      </c>
      <c r="E25" s="1278"/>
      <c r="F25" s="1278"/>
      <c r="G25" s="1260"/>
      <c r="H25" s="1263"/>
    </row>
    <row r="26" spans="1:8" x14ac:dyDescent="0.25">
      <c r="A26" s="1150"/>
      <c r="B26" s="59" t="s">
        <v>215</v>
      </c>
      <c r="C26" s="60">
        <v>1241705000</v>
      </c>
      <c r="D26" s="60">
        <v>1241705000</v>
      </c>
      <c r="E26" s="1278"/>
      <c r="F26" s="1278"/>
      <c r="G26" s="1260"/>
      <c r="H26" s="1263"/>
    </row>
    <row r="27" spans="1:8" x14ac:dyDescent="0.25">
      <c r="A27" s="1150"/>
      <c r="B27" s="59" t="s">
        <v>216</v>
      </c>
      <c r="C27" s="60">
        <v>106931000</v>
      </c>
      <c r="D27" s="60">
        <v>106931000</v>
      </c>
      <c r="E27" s="1278"/>
      <c r="F27" s="1278"/>
      <c r="G27" s="1260"/>
      <c r="H27" s="1263"/>
    </row>
    <row r="28" spans="1:8" ht="15.75" thickBot="1" x14ac:dyDescent="0.3">
      <c r="A28" s="1150"/>
      <c r="B28" s="97" t="s">
        <v>217</v>
      </c>
      <c r="C28" s="96">
        <v>565789625</v>
      </c>
      <c r="D28" s="96">
        <v>565789625</v>
      </c>
      <c r="E28" s="1278"/>
      <c r="F28" s="1278"/>
      <c r="G28" s="1260"/>
      <c r="H28" s="1263"/>
    </row>
    <row r="29" spans="1:8" x14ac:dyDescent="0.25">
      <c r="A29" s="1244" t="s">
        <v>137</v>
      </c>
      <c r="B29" s="107" t="s">
        <v>213</v>
      </c>
      <c r="C29" s="70">
        <v>1709485448</v>
      </c>
      <c r="D29" s="70">
        <v>1709485448</v>
      </c>
      <c r="E29" s="1268">
        <v>874824904</v>
      </c>
      <c r="F29" s="1268">
        <v>874824904</v>
      </c>
      <c r="G29" s="1259"/>
      <c r="H29" s="1262"/>
    </row>
    <row r="30" spans="1:8" x14ac:dyDescent="0.25">
      <c r="A30" s="1150"/>
      <c r="B30" s="40" t="s">
        <v>214</v>
      </c>
      <c r="C30" s="60">
        <v>295362955</v>
      </c>
      <c r="D30" s="60">
        <v>295362955</v>
      </c>
      <c r="E30" s="1269"/>
      <c r="F30" s="1269"/>
      <c r="G30" s="1260"/>
      <c r="H30" s="1263"/>
    </row>
    <row r="31" spans="1:8" x14ac:dyDescent="0.25">
      <c r="A31" s="1150"/>
      <c r="B31" s="40" t="s">
        <v>215</v>
      </c>
      <c r="C31" s="60">
        <v>1241705000</v>
      </c>
      <c r="D31" s="60">
        <v>1241705000</v>
      </c>
      <c r="E31" s="1269"/>
      <c r="F31" s="1269"/>
      <c r="G31" s="1260"/>
      <c r="H31" s="1263"/>
    </row>
    <row r="32" spans="1:8" x14ac:dyDescent="0.25">
      <c r="A32" s="1150"/>
      <c r="B32" s="40" t="s">
        <v>216</v>
      </c>
      <c r="C32" s="60">
        <v>106931000</v>
      </c>
      <c r="D32" s="60">
        <v>106931000</v>
      </c>
      <c r="E32" s="1269"/>
      <c r="F32" s="1269"/>
      <c r="G32" s="1260"/>
      <c r="H32" s="1263"/>
    </row>
    <row r="33" spans="1:8" ht="15.75" thickBot="1" x14ac:dyDescent="0.3">
      <c r="A33" s="1189"/>
      <c r="B33" s="42" t="s">
        <v>217</v>
      </c>
      <c r="C33" s="72">
        <v>565789625</v>
      </c>
      <c r="D33" s="96">
        <v>565789625</v>
      </c>
      <c r="E33" s="1270"/>
      <c r="F33" s="1270"/>
      <c r="G33" s="1261"/>
      <c r="H33" s="1264"/>
    </row>
    <row r="34" spans="1:8" x14ac:dyDescent="0.25">
      <c r="A34" s="1244" t="s">
        <v>138</v>
      </c>
      <c r="B34" s="107" t="s">
        <v>213</v>
      </c>
      <c r="C34" s="145">
        <v>1709485448</v>
      </c>
      <c r="D34" s="146">
        <v>1369505401</v>
      </c>
      <c r="E34" s="1265">
        <f>E276+E285+E294+E303</f>
        <v>3537554981</v>
      </c>
      <c r="F34" s="1268">
        <v>675702343</v>
      </c>
      <c r="G34" s="1271">
        <f>+F34</f>
        <v>675702343</v>
      </c>
      <c r="H34" s="1274"/>
    </row>
    <row r="35" spans="1:8" x14ac:dyDescent="0.25">
      <c r="A35" s="1150"/>
      <c r="B35" s="40" t="s">
        <v>214</v>
      </c>
      <c r="C35" s="147">
        <v>295362955</v>
      </c>
      <c r="D35" s="148">
        <v>295362955</v>
      </c>
      <c r="E35" s="1266"/>
      <c r="F35" s="1269"/>
      <c r="G35" s="1272"/>
      <c r="H35" s="1275"/>
    </row>
    <row r="36" spans="1:8" x14ac:dyDescent="0.25">
      <c r="A36" s="1150"/>
      <c r="B36" s="40" t="s">
        <v>215</v>
      </c>
      <c r="C36" s="147">
        <v>1241705000</v>
      </c>
      <c r="D36" s="148">
        <v>1199966000</v>
      </c>
      <c r="E36" s="1266"/>
      <c r="F36" s="1269"/>
      <c r="G36" s="1272"/>
      <c r="H36" s="1275"/>
    </row>
    <row r="37" spans="1:8" x14ac:dyDescent="0.25">
      <c r="A37" s="1150"/>
      <c r="B37" s="40" t="s">
        <v>216</v>
      </c>
      <c r="C37" s="147">
        <v>106931000</v>
      </c>
      <c r="D37" s="148">
        <v>106931000</v>
      </c>
      <c r="E37" s="1266"/>
      <c r="F37" s="1269"/>
      <c r="G37" s="1272"/>
      <c r="H37" s="1275"/>
    </row>
    <row r="38" spans="1:8" ht="15.75" thickBot="1" x14ac:dyDescent="0.3">
      <c r="A38" s="1189"/>
      <c r="B38" s="42" t="s">
        <v>217</v>
      </c>
      <c r="C38" s="149">
        <v>565789625</v>
      </c>
      <c r="D38" s="150">
        <v>565789625</v>
      </c>
      <c r="E38" s="1267"/>
      <c r="F38" s="1270"/>
      <c r="G38" s="1273"/>
      <c r="H38" s="1276"/>
    </row>
    <row r="39" spans="1:8" ht="15.75" thickBot="1" x14ac:dyDescent="0.3"/>
    <row r="40" spans="1:8" ht="20.25" x14ac:dyDescent="0.25">
      <c r="A40" s="1143" t="s">
        <v>139</v>
      </c>
      <c r="B40" s="1144"/>
      <c r="C40" s="1144"/>
      <c r="D40" s="1144"/>
      <c r="E40" s="1144"/>
      <c r="F40" s="1144"/>
      <c r="G40" s="1144"/>
      <c r="H40" s="1145"/>
    </row>
    <row r="41" spans="1:8" ht="26.25" thickBot="1" x14ac:dyDescent="0.3">
      <c r="A41" s="66" t="s">
        <v>50</v>
      </c>
      <c r="B41" s="67" t="s">
        <v>126</v>
      </c>
      <c r="C41" s="67" t="s">
        <v>127</v>
      </c>
      <c r="D41" s="67" t="s">
        <v>128</v>
      </c>
      <c r="E41" s="67" t="s">
        <v>129</v>
      </c>
      <c r="F41" s="67" t="s">
        <v>130</v>
      </c>
      <c r="G41" s="67" t="s">
        <v>131</v>
      </c>
      <c r="H41" s="68" t="s">
        <v>132</v>
      </c>
    </row>
    <row r="42" spans="1:8" x14ac:dyDescent="0.25">
      <c r="A42" s="1293" t="s">
        <v>140</v>
      </c>
      <c r="B42" s="151" t="s">
        <v>271</v>
      </c>
      <c r="C42" s="143">
        <v>2373758000</v>
      </c>
      <c r="D42" s="143">
        <v>2373758000</v>
      </c>
      <c r="E42" s="1290">
        <v>0</v>
      </c>
      <c r="F42" s="1290">
        <v>0</v>
      </c>
      <c r="G42" s="1296"/>
      <c r="H42" s="1297"/>
    </row>
    <row r="43" spans="1:8" x14ac:dyDescent="0.25">
      <c r="A43" s="1294"/>
      <c r="B43" s="152" t="s">
        <v>272</v>
      </c>
      <c r="C43" s="142">
        <v>5500000000</v>
      </c>
      <c r="D43" s="142">
        <v>5500000000</v>
      </c>
      <c r="E43" s="1291"/>
      <c r="F43" s="1291"/>
      <c r="G43" s="1236"/>
      <c r="H43" s="1298"/>
    </row>
    <row r="44" spans="1:8" x14ac:dyDescent="0.25">
      <c r="A44" s="1294"/>
      <c r="B44" s="152" t="s">
        <v>273</v>
      </c>
      <c r="C44" s="142">
        <v>13435346000</v>
      </c>
      <c r="D44" s="142">
        <v>13435346000</v>
      </c>
      <c r="E44" s="1291"/>
      <c r="F44" s="1291"/>
      <c r="G44" s="1236"/>
      <c r="H44" s="1298"/>
    </row>
    <row r="45" spans="1:8" x14ac:dyDescent="0.25">
      <c r="A45" s="1294"/>
      <c r="B45" s="152" t="s">
        <v>274</v>
      </c>
      <c r="C45" s="142">
        <v>3186932000</v>
      </c>
      <c r="D45" s="142">
        <v>3186932000</v>
      </c>
      <c r="E45" s="1291"/>
      <c r="F45" s="1291"/>
      <c r="G45" s="1236"/>
      <c r="H45" s="1298"/>
    </row>
    <row r="46" spans="1:8" x14ac:dyDescent="0.25">
      <c r="A46" s="1294"/>
      <c r="B46" s="152" t="s">
        <v>275</v>
      </c>
      <c r="C46" s="142">
        <v>103930000</v>
      </c>
      <c r="D46" s="142">
        <v>103930000</v>
      </c>
      <c r="E46" s="1291"/>
      <c r="F46" s="1291"/>
      <c r="G46" s="1236"/>
      <c r="H46" s="1298"/>
    </row>
    <row r="47" spans="1:8" x14ac:dyDescent="0.25">
      <c r="A47" s="1294"/>
      <c r="B47" s="152" t="s">
        <v>276</v>
      </c>
      <c r="C47" s="142">
        <f>304104000+35002000</f>
        <v>339106000</v>
      </c>
      <c r="D47" s="142">
        <f>304104000+35002000</f>
        <v>339106000</v>
      </c>
      <c r="E47" s="1291"/>
      <c r="F47" s="1291"/>
      <c r="G47" s="1236"/>
      <c r="H47" s="1298"/>
    </row>
    <row r="48" spans="1:8" x14ac:dyDescent="0.25">
      <c r="A48" s="1294"/>
      <c r="B48" s="152" t="s">
        <v>277</v>
      </c>
      <c r="C48" s="142">
        <v>119254000</v>
      </c>
      <c r="D48" s="142">
        <v>119254000</v>
      </c>
      <c r="E48" s="1291"/>
      <c r="F48" s="1291"/>
      <c r="G48" s="1236"/>
      <c r="H48" s="1298"/>
    </row>
    <row r="49" spans="1:8" ht="15.75" thickBot="1" x14ac:dyDescent="0.3">
      <c r="A49" s="1295"/>
      <c r="B49" s="153" t="s">
        <v>278</v>
      </c>
      <c r="C49" s="144">
        <v>298778000</v>
      </c>
      <c r="D49" s="144">
        <v>298778000</v>
      </c>
      <c r="E49" s="1292"/>
      <c r="F49" s="1292"/>
      <c r="G49" s="1237"/>
      <c r="H49" s="1299"/>
    </row>
    <row r="50" spans="1:8" x14ac:dyDescent="0.25">
      <c r="A50" s="43" t="s">
        <v>141</v>
      </c>
      <c r="B50" s="40"/>
      <c r="C50" s="40"/>
      <c r="D50" s="40"/>
      <c r="E50" s="40"/>
      <c r="F50" s="40"/>
      <c r="G50" s="40"/>
      <c r="H50" s="41" t="e">
        <f t="shared" ref="H50:H60" si="0">G50/E50</f>
        <v>#DIV/0!</v>
      </c>
    </row>
    <row r="51" spans="1:8" x14ac:dyDescent="0.25">
      <c r="A51" s="43" t="s">
        <v>142</v>
      </c>
      <c r="B51" s="40"/>
      <c r="C51" s="40"/>
      <c r="D51" s="40"/>
      <c r="E51" s="40"/>
      <c r="F51" s="40"/>
      <c r="G51" s="40"/>
      <c r="H51" s="41" t="e">
        <f t="shared" si="0"/>
        <v>#DIV/0!</v>
      </c>
    </row>
    <row r="52" spans="1:8" x14ac:dyDescent="0.25">
      <c r="A52" s="43" t="s">
        <v>143</v>
      </c>
      <c r="B52" s="40"/>
      <c r="C52" s="40"/>
      <c r="D52" s="40"/>
      <c r="E52" s="40"/>
      <c r="F52" s="40"/>
      <c r="G52" s="40"/>
      <c r="H52" s="41" t="e">
        <f t="shared" si="0"/>
        <v>#DIV/0!</v>
      </c>
    </row>
    <row r="53" spans="1:8" x14ac:dyDescent="0.25">
      <c r="A53" s="43" t="s">
        <v>144</v>
      </c>
      <c r="B53" s="40"/>
      <c r="C53" s="40"/>
      <c r="D53" s="40"/>
      <c r="E53" s="40"/>
      <c r="F53" s="40"/>
      <c r="G53" s="40"/>
      <c r="H53" s="41" t="e">
        <f t="shared" si="0"/>
        <v>#DIV/0!</v>
      </c>
    </row>
    <row r="54" spans="1:8" x14ac:dyDescent="0.25">
      <c r="A54" s="43" t="s">
        <v>145</v>
      </c>
      <c r="B54" s="40"/>
      <c r="C54" s="40"/>
      <c r="D54" s="40"/>
      <c r="E54" s="40"/>
      <c r="F54" s="40"/>
      <c r="G54" s="40"/>
      <c r="H54" s="41" t="e">
        <f t="shared" si="0"/>
        <v>#DIV/0!</v>
      </c>
    </row>
    <row r="55" spans="1:8" x14ac:dyDescent="0.25">
      <c r="A55" s="43" t="s">
        <v>133</v>
      </c>
      <c r="B55" s="40"/>
      <c r="C55" s="40"/>
      <c r="D55" s="40"/>
      <c r="E55" s="40"/>
      <c r="F55" s="40"/>
      <c r="G55" s="40"/>
      <c r="H55" s="41" t="e">
        <f t="shared" si="0"/>
        <v>#DIV/0!</v>
      </c>
    </row>
    <row r="56" spans="1:8" x14ac:dyDescent="0.25">
      <c r="A56" s="43" t="s">
        <v>134</v>
      </c>
      <c r="B56" s="40"/>
      <c r="C56" s="40"/>
      <c r="D56" s="40"/>
      <c r="E56" s="40"/>
      <c r="F56" s="40"/>
      <c r="G56" s="40"/>
      <c r="H56" s="41" t="e">
        <f t="shared" si="0"/>
        <v>#DIV/0!</v>
      </c>
    </row>
    <row r="57" spans="1:8" x14ac:dyDescent="0.25">
      <c r="A57" s="43" t="s">
        <v>135</v>
      </c>
      <c r="B57" s="40"/>
      <c r="C57" s="40"/>
      <c r="D57" s="40"/>
      <c r="E57" s="40"/>
      <c r="F57" s="40"/>
      <c r="G57" s="40"/>
      <c r="H57" s="41" t="e">
        <f t="shared" si="0"/>
        <v>#DIV/0!</v>
      </c>
    </row>
    <row r="58" spans="1:8" x14ac:dyDescent="0.25">
      <c r="A58" s="43" t="s">
        <v>136</v>
      </c>
      <c r="B58" s="40"/>
      <c r="C58" s="40"/>
      <c r="D58" s="40"/>
      <c r="E58" s="40"/>
      <c r="F58" s="40"/>
      <c r="G58" s="40"/>
      <c r="H58" s="41" t="e">
        <f t="shared" si="0"/>
        <v>#DIV/0!</v>
      </c>
    </row>
    <row r="59" spans="1:8" x14ac:dyDescent="0.25">
      <c r="A59" s="43" t="s">
        <v>137</v>
      </c>
      <c r="B59" s="40"/>
      <c r="C59" s="40"/>
      <c r="D59" s="40"/>
      <c r="E59" s="40"/>
      <c r="F59" s="40"/>
      <c r="G59" s="40"/>
      <c r="H59" s="41" t="e">
        <f t="shared" si="0"/>
        <v>#DIV/0!</v>
      </c>
    </row>
    <row r="60" spans="1:8" ht="15.75" thickBot="1" x14ac:dyDescent="0.3">
      <c r="A60" s="44" t="s">
        <v>138</v>
      </c>
      <c r="B60" s="42"/>
      <c r="C60" s="42"/>
      <c r="D60" s="42"/>
      <c r="E60" s="42"/>
      <c r="F60" s="42"/>
      <c r="G60" s="42"/>
      <c r="H60" s="41" t="e">
        <f t="shared" si="0"/>
        <v>#DIV/0!</v>
      </c>
    </row>
    <row r="62" spans="1:8" ht="20.25" hidden="1" x14ac:dyDescent="0.25">
      <c r="A62" s="1143" t="s">
        <v>146</v>
      </c>
      <c r="B62" s="1144"/>
      <c r="C62" s="1144"/>
      <c r="D62" s="1144"/>
      <c r="E62" s="1144"/>
      <c r="F62" s="1144"/>
      <c r="G62" s="1144"/>
      <c r="H62" s="1145"/>
    </row>
    <row r="63" spans="1:8" ht="25.5" hidden="1" x14ac:dyDescent="0.25">
      <c r="A63" s="36" t="s">
        <v>62</v>
      </c>
      <c r="B63" s="37" t="s">
        <v>126</v>
      </c>
      <c r="C63" s="37" t="s">
        <v>127</v>
      </c>
      <c r="D63" s="37" t="s">
        <v>128</v>
      </c>
      <c r="E63" s="37" t="s">
        <v>129</v>
      </c>
      <c r="F63" s="37" t="s">
        <v>130</v>
      </c>
      <c r="G63" s="37" t="s">
        <v>131</v>
      </c>
      <c r="H63" s="38" t="s">
        <v>132</v>
      </c>
    </row>
    <row r="64" spans="1:8" hidden="1" x14ac:dyDescent="0.25">
      <c r="A64" s="43" t="s">
        <v>140</v>
      </c>
      <c r="B64" s="40"/>
      <c r="C64" s="40"/>
      <c r="D64" s="40"/>
      <c r="E64" s="40"/>
      <c r="F64" s="40"/>
      <c r="G64" s="40"/>
      <c r="H64" s="41" t="e">
        <f>G64/E64</f>
        <v>#DIV/0!</v>
      </c>
    </row>
    <row r="65" spans="1:8" hidden="1" x14ac:dyDescent="0.25">
      <c r="A65" s="43" t="s">
        <v>141</v>
      </c>
      <c r="B65" s="40"/>
      <c r="C65" s="40"/>
      <c r="D65" s="40"/>
      <c r="E65" s="40"/>
      <c r="F65" s="40"/>
      <c r="G65" s="40"/>
      <c r="H65" s="41" t="e">
        <f t="shared" ref="H65:H75" si="1">G65/E65</f>
        <v>#DIV/0!</v>
      </c>
    </row>
    <row r="66" spans="1:8" hidden="1" x14ac:dyDescent="0.25">
      <c r="A66" s="43" t="s">
        <v>142</v>
      </c>
      <c r="B66" s="40"/>
      <c r="C66" s="40"/>
      <c r="D66" s="40"/>
      <c r="E66" s="40"/>
      <c r="F66" s="40"/>
      <c r="G66" s="40"/>
      <c r="H66" s="41" t="e">
        <f t="shared" si="1"/>
        <v>#DIV/0!</v>
      </c>
    </row>
    <row r="67" spans="1:8" hidden="1" x14ac:dyDescent="0.25">
      <c r="A67" s="43" t="s">
        <v>143</v>
      </c>
      <c r="B67" s="40"/>
      <c r="C67" s="40"/>
      <c r="D67" s="40"/>
      <c r="E67" s="40"/>
      <c r="F67" s="40"/>
      <c r="G67" s="40"/>
      <c r="H67" s="41" t="e">
        <f t="shared" si="1"/>
        <v>#DIV/0!</v>
      </c>
    </row>
    <row r="68" spans="1:8" hidden="1" x14ac:dyDescent="0.25">
      <c r="A68" s="43" t="s">
        <v>144</v>
      </c>
      <c r="B68" s="40"/>
      <c r="C68" s="40"/>
      <c r="D68" s="40"/>
      <c r="E68" s="40"/>
      <c r="F68" s="40"/>
      <c r="G68" s="40"/>
      <c r="H68" s="41" t="e">
        <f t="shared" si="1"/>
        <v>#DIV/0!</v>
      </c>
    </row>
    <row r="69" spans="1:8" hidden="1" x14ac:dyDescent="0.25">
      <c r="A69" s="43" t="s">
        <v>145</v>
      </c>
      <c r="B69" s="40"/>
      <c r="C69" s="40"/>
      <c r="D69" s="40"/>
      <c r="E69" s="40"/>
      <c r="F69" s="40"/>
      <c r="G69" s="40"/>
      <c r="H69" s="41" t="e">
        <f t="shared" si="1"/>
        <v>#DIV/0!</v>
      </c>
    </row>
    <row r="70" spans="1:8" hidden="1" x14ac:dyDescent="0.25">
      <c r="A70" s="43" t="s">
        <v>133</v>
      </c>
      <c r="B70" s="40"/>
      <c r="C70" s="40"/>
      <c r="D70" s="40"/>
      <c r="E70" s="40"/>
      <c r="F70" s="40"/>
      <c r="G70" s="40"/>
      <c r="H70" s="41" t="e">
        <f t="shared" si="1"/>
        <v>#DIV/0!</v>
      </c>
    </row>
    <row r="71" spans="1:8" hidden="1" x14ac:dyDescent="0.25">
      <c r="A71" s="43" t="s">
        <v>134</v>
      </c>
      <c r="B71" s="40"/>
      <c r="C71" s="40"/>
      <c r="D71" s="40"/>
      <c r="E71" s="40"/>
      <c r="F71" s="40"/>
      <c r="G71" s="40"/>
      <c r="H71" s="41" t="e">
        <f t="shared" si="1"/>
        <v>#DIV/0!</v>
      </c>
    </row>
    <row r="72" spans="1:8" hidden="1" x14ac:dyDescent="0.25">
      <c r="A72" s="43" t="s">
        <v>135</v>
      </c>
      <c r="B72" s="40"/>
      <c r="C72" s="40"/>
      <c r="D72" s="40"/>
      <c r="E72" s="40"/>
      <c r="F72" s="40"/>
      <c r="G72" s="40"/>
      <c r="H72" s="41" t="e">
        <f t="shared" si="1"/>
        <v>#DIV/0!</v>
      </c>
    </row>
    <row r="73" spans="1:8" hidden="1" x14ac:dyDescent="0.25">
      <c r="A73" s="43" t="s">
        <v>136</v>
      </c>
      <c r="B73" s="40"/>
      <c r="C73" s="40"/>
      <c r="D73" s="40"/>
      <c r="E73" s="40"/>
      <c r="F73" s="40"/>
      <c r="G73" s="40"/>
      <c r="H73" s="41" t="e">
        <f t="shared" si="1"/>
        <v>#DIV/0!</v>
      </c>
    </row>
    <row r="74" spans="1:8" hidden="1" x14ac:dyDescent="0.25">
      <c r="A74" s="43" t="s">
        <v>137</v>
      </c>
      <c r="B74" s="40"/>
      <c r="C74" s="40"/>
      <c r="D74" s="40"/>
      <c r="E74" s="40"/>
      <c r="F74" s="40"/>
      <c r="G74" s="40"/>
      <c r="H74" s="41" t="e">
        <f t="shared" si="1"/>
        <v>#DIV/0!</v>
      </c>
    </row>
    <row r="75" spans="1:8" ht="15.75" hidden="1" thickBot="1" x14ac:dyDescent="0.3">
      <c r="A75" s="44" t="s">
        <v>138</v>
      </c>
      <c r="B75" s="42"/>
      <c r="C75" s="42"/>
      <c r="D75" s="42"/>
      <c r="E75" s="42"/>
      <c r="F75" s="42"/>
      <c r="G75" s="42"/>
      <c r="H75" s="41" t="e">
        <f t="shared" si="1"/>
        <v>#DIV/0!</v>
      </c>
    </row>
    <row r="77" spans="1:8" ht="20.25" hidden="1" x14ac:dyDescent="0.25">
      <c r="A77" s="1143" t="s">
        <v>147</v>
      </c>
      <c r="B77" s="1144"/>
      <c r="C77" s="1144"/>
      <c r="D77" s="1144"/>
      <c r="E77" s="1144"/>
      <c r="F77" s="1144"/>
      <c r="G77" s="1144"/>
      <c r="H77" s="1145"/>
    </row>
    <row r="78" spans="1:8" ht="25.5" hidden="1" x14ac:dyDescent="0.25">
      <c r="A78" s="36" t="s">
        <v>63</v>
      </c>
      <c r="B78" s="37" t="s">
        <v>126</v>
      </c>
      <c r="C78" s="37" t="s">
        <v>127</v>
      </c>
      <c r="D78" s="37" t="s">
        <v>128</v>
      </c>
      <c r="E78" s="37" t="s">
        <v>129</v>
      </c>
      <c r="F78" s="37" t="s">
        <v>130</v>
      </c>
      <c r="G78" s="37" t="s">
        <v>131</v>
      </c>
      <c r="H78" s="38" t="s">
        <v>132</v>
      </c>
    </row>
    <row r="79" spans="1:8" hidden="1" x14ac:dyDescent="0.25">
      <c r="A79" s="43" t="s">
        <v>140</v>
      </c>
      <c r="B79" s="40"/>
      <c r="C79" s="40"/>
      <c r="D79" s="40"/>
      <c r="E79" s="40"/>
      <c r="F79" s="40"/>
      <c r="G79" s="40"/>
      <c r="H79" s="41" t="e">
        <f>G79/E79</f>
        <v>#DIV/0!</v>
      </c>
    </row>
    <row r="80" spans="1:8" hidden="1" x14ac:dyDescent="0.25">
      <c r="A80" s="43" t="s">
        <v>141</v>
      </c>
      <c r="B80" s="40"/>
      <c r="C80" s="40"/>
      <c r="D80" s="40"/>
      <c r="E80" s="40"/>
      <c r="F80" s="40"/>
      <c r="G80" s="40"/>
      <c r="H80" s="41" t="e">
        <f t="shared" ref="H80:H90" si="2">G80/E80</f>
        <v>#DIV/0!</v>
      </c>
    </row>
    <row r="81" spans="1:8" hidden="1" x14ac:dyDescent="0.25">
      <c r="A81" s="43" t="s">
        <v>142</v>
      </c>
      <c r="B81" s="40"/>
      <c r="C81" s="40"/>
      <c r="D81" s="40"/>
      <c r="E81" s="40"/>
      <c r="F81" s="40"/>
      <c r="G81" s="40"/>
      <c r="H81" s="41" t="e">
        <f t="shared" si="2"/>
        <v>#DIV/0!</v>
      </c>
    </row>
    <row r="82" spans="1:8" hidden="1" x14ac:dyDescent="0.25">
      <c r="A82" s="43" t="s">
        <v>143</v>
      </c>
      <c r="B82" s="40"/>
      <c r="C82" s="40"/>
      <c r="D82" s="40"/>
      <c r="E82" s="40"/>
      <c r="F82" s="40"/>
      <c r="G82" s="40"/>
      <c r="H82" s="41" t="e">
        <f t="shared" si="2"/>
        <v>#DIV/0!</v>
      </c>
    </row>
    <row r="83" spans="1:8" hidden="1" x14ac:dyDescent="0.25">
      <c r="A83" s="43" t="s">
        <v>144</v>
      </c>
      <c r="B83" s="40"/>
      <c r="C83" s="40"/>
      <c r="D83" s="40"/>
      <c r="E83" s="40"/>
      <c r="F83" s="40"/>
      <c r="G83" s="40"/>
      <c r="H83" s="41" t="e">
        <f t="shared" si="2"/>
        <v>#DIV/0!</v>
      </c>
    </row>
    <row r="84" spans="1:8" hidden="1" x14ac:dyDescent="0.25">
      <c r="A84" s="43" t="s">
        <v>145</v>
      </c>
      <c r="B84" s="40"/>
      <c r="C84" s="40"/>
      <c r="D84" s="40"/>
      <c r="E84" s="40"/>
      <c r="F84" s="40"/>
      <c r="G84" s="40"/>
      <c r="H84" s="41" t="e">
        <f t="shared" si="2"/>
        <v>#DIV/0!</v>
      </c>
    </row>
    <row r="85" spans="1:8" hidden="1" x14ac:dyDescent="0.25">
      <c r="A85" s="43" t="s">
        <v>133</v>
      </c>
      <c r="B85" s="40"/>
      <c r="C85" s="40"/>
      <c r="D85" s="40"/>
      <c r="E85" s="40"/>
      <c r="F85" s="40"/>
      <c r="G85" s="40"/>
      <c r="H85" s="41" t="e">
        <f t="shared" si="2"/>
        <v>#DIV/0!</v>
      </c>
    </row>
    <row r="86" spans="1:8" hidden="1" x14ac:dyDescent="0.25">
      <c r="A86" s="43" t="s">
        <v>134</v>
      </c>
      <c r="B86" s="40"/>
      <c r="C86" s="40"/>
      <c r="D86" s="40"/>
      <c r="E86" s="40"/>
      <c r="F86" s="40"/>
      <c r="G86" s="40"/>
      <c r="H86" s="41" t="e">
        <f t="shared" si="2"/>
        <v>#DIV/0!</v>
      </c>
    </row>
    <row r="87" spans="1:8" hidden="1" x14ac:dyDescent="0.25">
      <c r="A87" s="43" t="s">
        <v>135</v>
      </c>
      <c r="B87" s="40"/>
      <c r="C87" s="40"/>
      <c r="D87" s="40"/>
      <c r="E87" s="40"/>
      <c r="F87" s="40"/>
      <c r="G87" s="40"/>
      <c r="H87" s="41" t="e">
        <f t="shared" si="2"/>
        <v>#DIV/0!</v>
      </c>
    </row>
    <row r="88" spans="1:8" hidden="1" x14ac:dyDescent="0.25">
      <c r="A88" s="43" t="s">
        <v>136</v>
      </c>
      <c r="B88" s="40"/>
      <c r="C88" s="40"/>
      <c r="D88" s="40"/>
      <c r="E88" s="40"/>
      <c r="F88" s="40"/>
      <c r="G88" s="40"/>
      <c r="H88" s="41" t="e">
        <f t="shared" si="2"/>
        <v>#DIV/0!</v>
      </c>
    </row>
    <row r="89" spans="1:8" hidden="1" x14ac:dyDescent="0.25">
      <c r="A89" s="43" t="s">
        <v>137</v>
      </c>
      <c r="B89" s="40"/>
      <c r="C89" s="40"/>
      <c r="D89" s="40"/>
      <c r="E89" s="40"/>
      <c r="F89" s="40"/>
      <c r="G89" s="40"/>
      <c r="H89" s="41" t="e">
        <f t="shared" si="2"/>
        <v>#DIV/0!</v>
      </c>
    </row>
    <row r="90" spans="1:8" ht="15.75" hidden="1" thickBot="1" x14ac:dyDescent="0.3">
      <c r="A90" s="44" t="s">
        <v>138</v>
      </c>
      <c r="B90" s="42"/>
      <c r="C90" s="42"/>
      <c r="D90" s="42"/>
      <c r="E90" s="42"/>
      <c r="F90" s="42"/>
      <c r="G90" s="42"/>
      <c r="H90" s="41" t="e">
        <f t="shared" si="2"/>
        <v>#DIV/0!</v>
      </c>
    </row>
    <row r="91" spans="1:8" ht="15.75" hidden="1" thickBot="1" x14ac:dyDescent="0.3"/>
    <row r="92" spans="1:8" ht="20.25" hidden="1" x14ac:dyDescent="0.25">
      <c r="A92" s="1143" t="s">
        <v>148</v>
      </c>
      <c r="B92" s="1144"/>
      <c r="C92" s="1144"/>
      <c r="D92" s="1144"/>
      <c r="E92" s="1144"/>
      <c r="F92" s="1144"/>
      <c r="G92" s="1144"/>
      <c r="H92" s="1145"/>
    </row>
    <row r="93" spans="1:8" ht="25.5" hidden="1" x14ac:dyDescent="0.25">
      <c r="A93" s="36" t="s">
        <v>64</v>
      </c>
      <c r="B93" s="37" t="s">
        <v>126</v>
      </c>
      <c r="C93" s="37" t="s">
        <v>127</v>
      </c>
      <c r="D93" s="37" t="s">
        <v>128</v>
      </c>
      <c r="E93" s="37" t="s">
        <v>129</v>
      </c>
      <c r="F93" s="37" t="s">
        <v>130</v>
      </c>
      <c r="G93" s="37" t="s">
        <v>131</v>
      </c>
      <c r="H93" s="38" t="s">
        <v>132</v>
      </c>
    </row>
    <row r="94" spans="1:8" hidden="1" x14ac:dyDescent="0.25">
      <c r="A94" s="43" t="s">
        <v>140</v>
      </c>
      <c r="B94" s="40"/>
      <c r="C94" s="40"/>
      <c r="D94" s="40"/>
      <c r="E94" s="40"/>
      <c r="F94" s="40"/>
      <c r="G94" s="40"/>
      <c r="H94" s="41" t="e">
        <f>G94/E94</f>
        <v>#DIV/0!</v>
      </c>
    </row>
    <row r="95" spans="1:8" hidden="1" x14ac:dyDescent="0.25">
      <c r="A95" s="43" t="s">
        <v>141</v>
      </c>
      <c r="B95" s="40"/>
      <c r="C95" s="40"/>
      <c r="D95" s="40"/>
      <c r="E95" s="40"/>
      <c r="F95" s="40"/>
      <c r="G95" s="40"/>
      <c r="H95" s="41" t="e">
        <f t="shared" ref="H95:H105" si="3">G95/E95</f>
        <v>#DIV/0!</v>
      </c>
    </row>
    <row r="96" spans="1:8" hidden="1" x14ac:dyDescent="0.25">
      <c r="A96" s="43" t="s">
        <v>142</v>
      </c>
      <c r="B96" s="40"/>
      <c r="C96" s="40"/>
      <c r="D96" s="40"/>
      <c r="E96" s="40"/>
      <c r="F96" s="40"/>
      <c r="G96" s="40"/>
      <c r="H96" s="41" t="e">
        <f t="shared" si="3"/>
        <v>#DIV/0!</v>
      </c>
    </row>
    <row r="97" spans="1:17" hidden="1" x14ac:dyDescent="0.25">
      <c r="A97" s="43" t="s">
        <v>143</v>
      </c>
      <c r="B97" s="40"/>
      <c r="C97" s="40"/>
      <c r="D97" s="40"/>
      <c r="E97" s="40"/>
      <c r="F97" s="40"/>
      <c r="G97" s="40"/>
      <c r="H97" s="41" t="e">
        <f t="shared" si="3"/>
        <v>#DIV/0!</v>
      </c>
    </row>
    <row r="98" spans="1:17" hidden="1" x14ac:dyDescent="0.25">
      <c r="A98" s="43" t="s">
        <v>144</v>
      </c>
      <c r="B98" s="40"/>
      <c r="C98" s="40"/>
      <c r="D98" s="40"/>
      <c r="E98" s="40"/>
      <c r="F98" s="40"/>
      <c r="G98" s="40"/>
      <c r="H98" s="41" t="e">
        <f t="shared" si="3"/>
        <v>#DIV/0!</v>
      </c>
    </row>
    <row r="99" spans="1:17" hidden="1" x14ac:dyDescent="0.25">
      <c r="A99" s="43" t="s">
        <v>145</v>
      </c>
      <c r="B99" s="40"/>
      <c r="C99" s="40"/>
      <c r="D99" s="40"/>
      <c r="E99" s="40"/>
      <c r="F99" s="40"/>
      <c r="G99" s="40"/>
      <c r="H99" s="41" t="e">
        <f t="shared" si="3"/>
        <v>#DIV/0!</v>
      </c>
    </row>
    <row r="100" spans="1:17" hidden="1" x14ac:dyDescent="0.25">
      <c r="A100" s="43" t="s">
        <v>133</v>
      </c>
      <c r="B100" s="40"/>
      <c r="C100" s="40"/>
      <c r="D100" s="40"/>
      <c r="E100" s="40"/>
      <c r="F100" s="40"/>
      <c r="G100" s="40"/>
      <c r="H100" s="41" t="e">
        <f t="shared" si="3"/>
        <v>#DIV/0!</v>
      </c>
    </row>
    <row r="101" spans="1:17" hidden="1" x14ac:dyDescent="0.25">
      <c r="A101" s="43" t="s">
        <v>134</v>
      </c>
      <c r="B101" s="40"/>
      <c r="C101" s="40"/>
      <c r="D101" s="40"/>
      <c r="E101" s="40"/>
      <c r="F101" s="40"/>
      <c r="G101" s="40"/>
      <c r="H101" s="41" t="e">
        <f t="shared" si="3"/>
        <v>#DIV/0!</v>
      </c>
    </row>
    <row r="102" spans="1:17" hidden="1" x14ac:dyDescent="0.25">
      <c r="A102" s="43" t="s">
        <v>135</v>
      </c>
      <c r="B102" s="40"/>
      <c r="C102" s="40"/>
      <c r="D102" s="40"/>
      <c r="E102" s="40"/>
      <c r="F102" s="40"/>
      <c r="G102" s="40"/>
      <c r="H102" s="41" t="e">
        <f t="shared" si="3"/>
        <v>#DIV/0!</v>
      </c>
    </row>
    <row r="103" spans="1:17" hidden="1" x14ac:dyDescent="0.25">
      <c r="A103" s="43" t="s">
        <v>136</v>
      </c>
      <c r="B103" s="40"/>
      <c r="C103" s="40"/>
      <c r="D103" s="40"/>
      <c r="E103" s="40"/>
      <c r="F103" s="40"/>
      <c r="G103" s="40"/>
      <c r="H103" s="41" t="e">
        <f t="shared" si="3"/>
        <v>#DIV/0!</v>
      </c>
    </row>
    <row r="104" spans="1:17" hidden="1" x14ac:dyDescent="0.25">
      <c r="A104" s="43" t="s">
        <v>137</v>
      </c>
      <c r="B104" s="40"/>
      <c r="C104" s="40"/>
      <c r="D104" s="40"/>
      <c r="E104" s="40"/>
      <c r="F104" s="40"/>
      <c r="G104" s="40"/>
      <c r="H104" s="41" t="e">
        <f t="shared" si="3"/>
        <v>#DIV/0!</v>
      </c>
    </row>
    <row r="105" spans="1:17" ht="15.75" hidden="1" thickBot="1" x14ac:dyDescent="0.3">
      <c r="A105" s="44" t="s">
        <v>138</v>
      </c>
      <c r="B105" s="42"/>
      <c r="C105" s="42"/>
      <c r="D105" s="42"/>
      <c r="E105" s="42"/>
      <c r="F105" s="42"/>
      <c r="G105" s="42"/>
      <c r="H105" s="41" t="e">
        <f t="shared" si="3"/>
        <v>#DIV/0!</v>
      </c>
    </row>
    <row r="107" spans="1:17" ht="21" hidden="1" thickBot="1" x14ac:dyDescent="0.3">
      <c r="A107" s="1136" t="s">
        <v>149</v>
      </c>
      <c r="B107" s="1137"/>
      <c r="C107" s="1238"/>
      <c r="D107" s="1238"/>
      <c r="E107" s="1238"/>
      <c r="F107" s="1238"/>
      <c r="G107" s="1238"/>
      <c r="H107" s="1238"/>
      <c r="I107" s="1238"/>
      <c r="J107" s="1238"/>
      <c r="K107" s="1238"/>
      <c r="L107" s="1238"/>
      <c r="M107" s="1238"/>
      <c r="N107" s="1239"/>
    </row>
    <row r="108" spans="1:17" ht="38.25" hidden="1" x14ac:dyDescent="0.25">
      <c r="A108" s="36" t="s">
        <v>49</v>
      </c>
      <c r="B108" s="92" t="s">
        <v>150</v>
      </c>
      <c r="C108" s="91" t="s">
        <v>151</v>
      </c>
      <c r="D108" s="63" t="s">
        <v>152</v>
      </c>
      <c r="E108" s="63" t="s">
        <v>153</v>
      </c>
      <c r="F108" s="63" t="s">
        <v>154</v>
      </c>
      <c r="G108" s="63" t="s">
        <v>155</v>
      </c>
      <c r="H108" s="63" t="s">
        <v>156</v>
      </c>
      <c r="I108" s="63" t="s">
        <v>157</v>
      </c>
      <c r="J108" s="64" t="s">
        <v>158</v>
      </c>
      <c r="K108" s="63" t="s">
        <v>159</v>
      </c>
      <c r="L108" s="63" t="s">
        <v>160</v>
      </c>
      <c r="M108" s="63" t="s">
        <v>161</v>
      </c>
      <c r="N108" s="65" t="s">
        <v>162</v>
      </c>
      <c r="Q108" s="108">
        <f>J114-J113</f>
        <v>9.9999999999999978E-2</v>
      </c>
    </row>
    <row r="109" spans="1:17" hidden="1" x14ac:dyDescent="0.25">
      <c r="A109" s="39" t="s">
        <v>133</v>
      </c>
      <c r="B109" s="1229" t="s">
        <v>218</v>
      </c>
      <c r="C109" s="1232" t="s">
        <v>219</v>
      </c>
      <c r="D109" s="1240" t="s">
        <v>224</v>
      </c>
      <c r="E109" s="1219" t="s">
        <v>220</v>
      </c>
      <c r="F109" s="1235">
        <v>100</v>
      </c>
      <c r="G109" s="1235">
        <v>8</v>
      </c>
      <c r="H109" s="20">
        <v>1</v>
      </c>
      <c r="I109" s="40"/>
      <c r="J109" s="40">
        <f>I109/H109</f>
        <v>0</v>
      </c>
      <c r="K109" s="40"/>
      <c r="L109" s="40"/>
      <c r="M109" s="89" t="s">
        <v>71</v>
      </c>
      <c r="N109" s="41"/>
      <c r="O109" s="103">
        <f t="shared" ref="O109:O114" si="4">LEN(N109)</f>
        <v>0</v>
      </c>
    </row>
    <row r="110" spans="1:17" hidden="1" x14ac:dyDescent="0.25">
      <c r="A110" s="39" t="s">
        <v>134</v>
      </c>
      <c r="B110" s="1230"/>
      <c r="C110" s="1233"/>
      <c r="D110" s="1220"/>
      <c r="E110" s="1220"/>
      <c r="F110" s="1236"/>
      <c r="G110" s="1236"/>
      <c r="H110" s="20">
        <v>1</v>
      </c>
      <c r="I110" s="40"/>
      <c r="J110" s="40">
        <f>I110/H110</f>
        <v>0</v>
      </c>
      <c r="K110" s="40"/>
      <c r="L110" s="40"/>
      <c r="M110" s="89" t="s">
        <v>71</v>
      </c>
      <c r="N110" s="41"/>
      <c r="O110" s="103">
        <f t="shared" si="4"/>
        <v>0</v>
      </c>
    </row>
    <row r="111" spans="1:17" hidden="1" x14ac:dyDescent="0.25">
      <c r="A111" s="39" t="s">
        <v>135</v>
      </c>
      <c r="B111" s="1230"/>
      <c r="C111" s="1233"/>
      <c r="D111" s="1220"/>
      <c r="E111" s="1220"/>
      <c r="F111" s="1236"/>
      <c r="G111" s="1236"/>
      <c r="H111" s="20">
        <v>1</v>
      </c>
      <c r="I111" s="40"/>
      <c r="J111" s="40">
        <f>I111/H111</f>
        <v>0</v>
      </c>
      <c r="K111" s="40"/>
      <c r="L111" s="40"/>
      <c r="M111" s="89" t="s">
        <v>71</v>
      </c>
      <c r="N111" s="41"/>
      <c r="O111" s="103">
        <f t="shared" si="4"/>
        <v>0</v>
      </c>
    </row>
    <row r="112" spans="1:17" s="75" customFormat="1" hidden="1" x14ac:dyDescent="0.25">
      <c r="A112" s="76" t="s">
        <v>136</v>
      </c>
      <c r="B112" s="1230"/>
      <c r="C112" s="1233"/>
      <c r="D112" s="1220"/>
      <c r="E112" s="1220"/>
      <c r="F112" s="1236"/>
      <c r="G112" s="1236"/>
      <c r="H112" s="20">
        <v>1</v>
      </c>
      <c r="I112" s="98">
        <v>0.4</v>
      </c>
      <c r="J112" s="109">
        <f>I112/H112</f>
        <v>0.4</v>
      </c>
      <c r="K112" s="98"/>
      <c r="L112" s="98"/>
      <c r="M112" s="20" t="s">
        <v>71</v>
      </c>
      <c r="N112" s="134" t="s">
        <v>250</v>
      </c>
      <c r="O112" s="103">
        <f t="shared" si="4"/>
        <v>190</v>
      </c>
    </row>
    <row r="113" spans="1:15" hidden="1" x14ac:dyDescent="0.25">
      <c r="A113" s="39" t="s">
        <v>137</v>
      </c>
      <c r="B113" s="1230"/>
      <c r="C113" s="1233"/>
      <c r="D113" s="1220"/>
      <c r="E113" s="1220"/>
      <c r="F113" s="1236"/>
      <c r="G113" s="1236"/>
      <c r="H113" s="20">
        <v>1</v>
      </c>
      <c r="I113" s="40">
        <v>0.9</v>
      </c>
      <c r="J113" s="110">
        <f>+I113</f>
        <v>0.9</v>
      </c>
      <c r="K113" s="40"/>
      <c r="L113" s="40"/>
      <c r="M113" s="89" t="s">
        <v>71</v>
      </c>
      <c r="N113" s="41" t="s">
        <v>259</v>
      </c>
      <c r="O113" s="103">
        <f t="shared" si="4"/>
        <v>199</v>
      </c>
    </row>
    <row r="114" spans="1:15" ht="15.75" hidden="1" thickBot="1" x14ac:dyDescent="0.3">
      <c r="A114" s="111" t="s">
        <v>138</v>
      </c>
      <c r="B114" s="1231"/>
      <c r="C114" s="1234"/>
      <c r="D114" s="1221"/>
      <c r="E114" s="1221"/>
      <c r="F114" s="1237"/>
      <c r="G114" s="1237"/>
      <c r="H114" s="112">
        <v>1</v>
      </c>
      <c r="I114" s="113">
        <v>1</v>
      </c>
      <c r="J114" s="114">
        <v>1</v>
      </c>
      <c r="K114" s="113"/>
      <c r="L114" s="113"/>
      <c r="M114" s="115" t="s">
        <v>71</v>
      </c>
      <c r="N114" s="116" t="s">
        <v>260</v>
      </c>
      <c r="O114" s="103">
        <f t="shared" si="4"/>
        <v>193</v>
      </c>
    </row>
    <row r="115" spans="1:15" hidden="1" x14ac:dyDescent="0.25">
      <c r="A115" s="61"/>
      <c r="B115" s="104"/>
      <c r="C115" s="104"/>
      <c r="D115" s="104"/>
      <c r="E115" s="104"/>
      <c r="F115" s="3"/>
      <c r="G115" s="3"/>
      <c r="H115" s="3"/>
      <c r="O115" s="104"/>
    </row>
    <row r="116" spans="1:15" ht="15.75" hidden="1" thickBot="1" x14ac:dyDescent="0.3">
      <c r="A116" s="61"/>
      <c r="B116" s="104"/>
      <c r="C116" s="104"/>
      <c r="D116" s="104"/>
      <c r="E116" s="104"/>
      <c r="F116" s="3"/>
      <c r="G116" s="3"/>
      <c r="H116" s="3"/>
      <c r="O116" s="104"/>
    </row>
    <row r="117" spans="1:15" ht="38.25" hidden="1" x14ac:dyDescent="0.25">
      <c r="A117" s="62" t="s">
        <v>49</v>
      </c>
      <c r="B117" s="90" t="s">
        <v>150</v>
      </c>
      <c r="C117" s="91" t="s">
        <v>151</v>
      </c>
      <c r="D117" s="63" t="s">
        <v>152</v>
      </c>
      <c r="E117" s="63" t="s">
        <v>153</v>
      </c>
      <c r="F117" s="63" t="s">
        <v>154</v>
      </c>
      <c r="G117" s="63" t="s">
        <v>155</v>
      </c>
      <c r="H117" s="63" t="s">
        <v>156</v>
      </c>
      <c r="I117" s="63" t="s">
        <v>157</v>
      </c>
      <c r="J117" s="64" t="s">
        <v>158</v>
      </c>
      <c r="K117" s="63" t="s">
        <v>159</v>
      </c>
      <c r="L117" s="63" t="s">
        <v>160</v>
      </c>
      <c r="M117" s="63" t="s">
        <v>161</v>
      </c>
      <c r="N117" s="65" t="s">
        <v>162</v>
      </c>
      <c r="O117" s="104"/>
    </row>
    <row r="118" spans="1:15" hidden="1" x14ac:dyDescent="0.25">
      <c r="A118" s="39" t="s">
        <v>133</v>
      </c>
      <c r="B118" s="1229" t="s">
        <v>221</v>
      </c>
      <c r="C118" s="1232" t="s">
        <v>222</v>
      </c>
      <c r="D118" s="1219" t="s">
        <v>223</v>
      </c>
      <c r="E118" s="1219" t="s">
        <v>225</v>
      </c>
      <c r="F118" s="1235">
        <v>100</v>
      </c>
      <c r="G118" s="1235">
        <v>370</v>
      </c>
      <c r="H118" s="20">
        <v>5</v>
      </c>
      <c r="I118" s="40"/>
      <c r="J118" s="40">
        <f t="shared" ref="J118:J123" si="5">I118/H118</f>
        <v>0</v>
      </c>
      <c r="K118" s="40"/>
      <c r="L118" s="40"/>
      <c r="M118" s="89" t="s">
        <v>71</v>
      </c>
      <c r="N118" s="41"/>
      <c r="O118" s="103">
        <f t="shared" ref="O118:O123" si="6">LEN(N118)</f>
        <v>0</v>
      </c>
    </row>
    <row r="119" spans="1:15" hidden="1" x14ac:dyDescent="0.25">
      <c r="A119" s="39" t="s">
        <v>134</v>
      </c>
      <c r="B119" s="1230"/>
      <c r="C119" s="1233"/>
      <c r="D119" s="1220"/>
      <c r="E119" s="1220"/>
      <c r="F119" s="1236"/>
      <c r="G119" s="1236"/>
      <c r="H119" s="20">
        <v>5</v>
      </c>
      <c r="I119" s="40"/>
      <c r="J119" s="40">
        <f t="shared" si="5"/>
        <v>0</v>
      </c>
      <c r="K119" s="40"/>
      <c r="L119" s="40"/>
      <c r="M119" s="89" t="s">
        <v>71</v>
      </c>
      <c r="N119" s="41"/>
      <c r="O119" s="103">
        <f t="shared" si="6"/>
        <v>0</v>
      </c>
    </row>
    <row r="120" spans="1:15" hidden="1" x14ac:dyDescent="0.25">
      <c r="A120" s="39" t="s">
        <v>135</v>
      </c>
      <c r="B120" s="1230"/>
      <c r="C120" s="1233"/>
      <c r="D120" s="1220"/>
      <c r="E120" s="1220"/>
      <c r="F120" s="1236"/>
      <c r="G120" s="1236"/>
      <c r="H120" s="20">
        <v>5</v>
      </c>
      <c r="I120" s="40"/>
      <c r="J120" s="40">
        <f t="shared" si="5"/>
        <v>0</v>
      </c>
      <c r="K120" s="40"/>
      <c r="L120" s="40"/>
      <c r="M120" s="89" t="s">
        <v>71</v>
      </c>
      <c r="N120" s="41"/>
      <c r="O120" s="103">
        <f t="shared" si="6"/>
        <v>0</v>
      </c>
    </row>
    <row r="121" spans="1:15" s="75" customFormat="1" hidden="1" x14ac:dyDescent="0.25">
      <c r="A121" s="76" t="s">
        <v>136</v>
      </c>
      <c r="B121" s="1230"/>
      <c r="C121" s="1233"/>
      <c r="D121" s="1220"/>
      <c r="E121" s="1220"/>
      <c r="F121" s="1236"/>
      <c r="G121" s="1236"/>
      <c r="H121" s="20">
        <v>5</v>
      </c>
      <c r="I121" s="98">
        <v>1.54</v>
      </c>
      <c r="J121" s="109">
        <f t="shared" si="5"/>
        <v>0.308</v>
      </c>
      <c r="K121" s="98"/>
      <c r="L121" s="98"/>
      <c r="M121" s="20" t="s">
        <v>71</v>
      </c>
      <c r="N121" s="134" t="s">
        <v>245</v>
      </c>
      <c r="O121" s="135">
        <f t="shared" si="6"/>
        <v>200</v>
      </c>
    </row>
    <row r="122" spans="1:15" hidden="1" x14ac:dyDescent="0.25">
      <c r="A122" s="39" t="s">
        <v>137</v>
      </c>
      <c r="B122" s="1230"/>
      <c r="C122" s="1233"/>
      <c r="D122" s="1220"/>
      <c r="E122" s="1220"/>
      <c r="F122" s="1236"/>
      <c r="G122" s="1236"/>
      <c r="H122" s="20">
        <v>5</v>
      </c>
      <c r="I122" s="40">
        <v>2.54</v>
      </c>
      <c r="J122" s="117">
        <f t="shared" si="5"/>
        <v>0.50800000000000001</v>
      </c>
      <c r="K122" s="40"/>
      <c r="L122" s="40"/>
      <c r="M122" s="89" t="s">
        <v>71</v>
      </c>
      <c r="N122" s="41" t="s">
        <v>252</v>
      </c>
      <c r="O122" s="103">
        <f t="shared" si="6"/>
        <v>121</v>
      </c>
    </row>
    <row r="123" spans="1:15" ht="15.75" hidden="1" thickBot="1" x14ac:dyDescent="0.3">
      <c r="A123" s="111" t="s">
        <v>138</v>
      </c>
      <c r="B123" s="1231"/>
      <c r="C123" s="1234"/>
      <c r="D123" s="1221"/>
      <c r="E123" s="1221"/>
      <c r="F123" s="1237"/>
      <c r="G123" s="1237"/>
      <c r="H123" s="112">
        <v>5</v>
      </c>
      <c r="I123" s="113">
        <v>5.29</v>
      </c>
      <c r="J123" s="118">
        <f t="shared" si="5"/>
        <v>1.0580000000000001</v>
      </c>
      <c r="K123" s="113"/>
      <c r="L123" s="113"/>
      <c r="M123" s="115" t="s">
        <v>71</v>
      </c>
      <c r="N123" s="116" t="s">
        <v>261</v>
      </c>
      <c r="O123" s="103">
        <f t="shared" si="6"/>
        <v>121</v>
      </c>
    </row>
    <row r="124" spans="1:15" hidden="1" x14ac:dyDescent="0.25">
      <c r="A124" s="61"/>
      <c r="B124" s="104"/>
      <c r="C124" s="104"/>
      <c r="D124" s="104"/>
      <c r="E124" s="104"/>
      <c r="F124" s="3"/>
      <c r="G124" s="3"/>
      <c r="H124" s="3"/>
      <c r="O124" s="104"/>
    </row>
    <row r="125" spans="1:15" ht="15.75" hidden="1" thickBot="1" x14ac:dyDescent="0.3">
      <c r="A125" s="61"/>
      <c r="B125" s="104"/>
      <c r="C125" s="104"/>
      <c r="D125" s="104"/>
      <c r="E125" s="104"/>
      <c r="F125" s="3"/>
      <c r="G125" s="3"/>
      <c r="H125" s="3"/>
      <c r="O125" s="104"/>
    </row>
    <row r="126" spans="1:15" ht="38.25" hidden="1" x14ac:dyDescent="0.25">
      <c r="A126" s="62" t="s">
        <v>49</v>
      </c>
      <c r="B126" s="90" t="s">
        <v>150</v>
      </c>
      <c r="C126" s="91" t="s">
        <v>151</v>
      </c>
      <c r="D126" s="63" t="s">
        <v>152</v>
      </c>
      <c r="E126" s="63" t="s">
        <v>153</v>
      </c>
      <c r="F126" s="63" t="s">
        <v>154</v>
      </c>
      <c r="G126" s="63" t="s">
        <v>155</v>
      </c>
      <c r="H126" s="63" t="s">
        <v>156</v>
      </c>
      <c r="I126" s="63" t="s">
        <v>157</v>
      </c>
      <c r="J126" s="64" t="s">
        <v>158</v>
      </c>
      <c r="K126" s="63" t="s">
        <v>159</v>
      </c>
      <c r="L126" s="63" t="s">
        <v>160</v>
      </c>
      <c r="M126" s="63" t="s">
        <v>161</v>
      </c>
      <c r="N126" s="65" t="s">
        <v>162</v>
      </c>
      <c r="O126" s="104"/>
    </row>
    <row r="127" spans="1:15" hidden="1" x14ac:dyDescent="0.25">
      <c r="A127" s="39" t="s">
        <v>133</v>
      </c>
      <c r="B127" s="1229" t="s">
        <v>221</v>
      </c>
      <c r="C127" s="1232" t="s">
        <v>222</v>
      </c>
      <c r="D127" s="1219" t="s">
        <v>226</v>
      </c>
      <c r="E127" s="1219" t="s">
        <v>225</v>
      </c>
      <c r="F127" s="1235">
        <v>100</v>
      </c>
      <c r="G127" s="1235">
        <v>590</v>
      </c>
      <c r="H127" s="20">
        <v>54</v>
      </c>
      <c r="I127" s="40"/>
      <c r="J127" s="40">
        <f t="shared" ref="J127:J132" si="7">I127/H127</f>
        <v>0</v>
      </c>
      <c r="K127" s="40"/>
      <c r="L127" s="40"/>
      <c r="M127" s="89" t="s">
        <v>71</v>
      </c>
      <c r="N127" s="41"/>
      <c r="O127" s="103">
        <f t="shared" ref="O127:O132" si="8">LEN(N127)</f>
        <v>0</v>
      </c>
    </row>
    <row r="128" spans="1:15" hidden="1" x14ac:dyDescent="0.25">
      <c r="A128" s="39" t="s">
        <v>134</v>
      </c>
      <c r="B128" s="1230"/>
      <c r="C128" s="1233"/>
      <c r="D128" s="1220"/>
      <c r="E128" s="1220"/>
      <c r="F128" s="1236"/>
      <c r="G128" s="1236"/>
      <c r="H128" s="20">
        <v>54</v>
      </c>
      <c r="I128" s="40"/>
      <c r="J128" s="40">
        <f t="shared" si="7"/>
        <v>0</v>
      </c>
      <c r="K128" s="40"/>
      <c r="L128" s="40"/>
      <c r="M128" s="89" t="s">
        <v>71</v>
      </c>
      <c r="N128" s="41"/>
      <c r="O128" s="103">
        <f t="shared" si="8"/>
        <v>0</v>
      </c>
    </row>
    <row r="129" spans="1:15" hidden="1" x14ac:dyDescent="0.25">
      <c r="A129" s="39" t="s">
        <v>135</v>
      </c>
      <c r="B129" s="1230"/>
      <c r="C129" s="1233"/>
      <c r="D129" s="1220"/>
      <c r="E129" s="1220"/>
      <c r="F129" s="1236"/>
      <c r="G129" s="1236"/>
      <c r="H129" s="20">
        <v>54</v>
      </c>
      <c r="I129" s="40"/>
      <c r="J129" s="40">
        <f t="shared" si="7"/>
        <v>0</v>
      </c>
      <c r="K129" s="40"/>
      <c r="L129" s="40"/>
      <c r="M129" s="89" t="s">
        <v>71</v>
      </c>
      <c r="N129" s="41"/>
      <c r="O129" s="103">
        <f t="shared" si="8"/>
        <v>0</v>
      </c>
    </row>
    <row r="130" spans="1:15" s="75" customFormat="1" hidden="1" x14ac:dyDescent="0.25">
      <c r="A130" s="76" t="s">
        <v>136</v>
      </c>
      <c r="B130" s="1230"/>
      <c r="C130" s="1233"/>
      <c r="D130" s="1220"/>
      <c r="E130" s="1220"/>
      <c r="F130" s="1236"/>
      <c r="G130" s="1236"/>
      <c r="H130" s="20">
        <v>54</v>
      </c>
      <c r="I130" s="98">
        <v>4.24</v>
      </c>
      <c r="J130" s="109">
        <f t="shared" si="7"/>
        <v>7.8518518518518529E-2</v>
      </c>
      <c r="K130" s="98"/>
      <c r="L130" s="98"/>
      <c r="M130" s="20" t="s">
        <v>71</v>
      </c>
      <c r="N130" s="134" t="s">
        <v>249</v>
      </c>
      <c r="O130" s="135">
        <f t="shared" si="8"/>
        <v>170</v>
      </c>
    </row>
    <row r="131" spans="1:15" hidden="1" x14ac:dyDescent="0.25">
      <c r="A131" s="39" t="s">
        <v>137</v>
      </c>
      <c r="B131" s="1230"/>
      <c r="C131" s="1233"/>
      <c r="D131" s="1220"/>
      <c r="E131" s="1220"/>
      <c r="F131" s="1236"/>
      <c r="G131" s="1236"/>
      <c r="H131" s="20">
        <v>54</v>
      </c>
      <c r="I131" s="40">
        <v>4.8099999999999996</v>
      </c>
      <c r="J131" s="119">
        <f t="shared" si="7"/>
        <v>8.9074074074074069E-2</v>
      </c>
      <c r="K131" s="40"/>
      <c r="L131" s="40"/>
      <c r="M131" s="89" t="s">
        <v>71</v>
      </c>
      <c r="N131" s="41" t="s">
        <v>253</v>
      </c>
      <c r="O131" s="103">
        <f t="shared" si="8"/>
        <v>200</v>
      </c>
    </row>
    <row r="132" spans="1:15" ht="15.75" hidden="1" thickBot="1" x14ac:dyDescent="0.3">
      <c r="A132" s="111" t="s">
        <v>138</v>
      </c>
      <c r="B132" s="1231"/>
      <c r="C132" s="1234"/>
      <c r="D132" s="1221"/>
      <c r="E132" s="1221"/>
      <c r="F132" s="1237"/>
      <c r="G132" s="1237"/>
      <c r="H132" s="112">
        <v>54</v>
      </c>
      <c r="I132" s="113">
        <v>5.24</v>
      </c>
      <c r="J132" s="118">
        <f t="shared" si="7"/>
        <v>9.7037037037037047E-2</v>
      </c>
      <c r="K132" s="113"/>
      <c r="L132" s="113"/>
      <c r="M132" s="115" t="s">
        <v>71</v>
      </c>
      <c r="N132" s="116" t="s">
        <v>262</v>
      </c>
      <c r="O132" s="103">
        <f t="shared" si="8"/>
        <v>198</v>
      </c>
    </row>
    <row r="133" spans="1:15" hidden="1" x14ac:dyDescent="0.25">
      <c r="A133" s="61"/>
      <c r="B133" s="104"/>
      <c r="C133" s="104"/>
      <c r="D133" s="104"/>
      <c r="E133" s="104"/>
      <c r="F133" s="3"/>
      <c r="G133" s="3"/>
      <c r="H133" s="3"/>
      <c r="O133" s="104"/>
    </row>
    <row r="134" spans="1:15" ht="15.75" hidden="1" thickBot="1" x14ac:dyDescent="0.3">
      <c r="A134" s="61"/>
      <c r="B134" s="104"/>
      <c r="C134" s="104"/>
      <c r="D134" s="104"/>
      <c r="E134" s="104"/>
      <c r="F134" s="3"/>
      <c r="G134" s="3"/>
      <c r="H134" s="3"/>
      <c r="O134" s="104"/>
    </row>
    <row r="135" spans="1:15" ht="38.25" hidden="1" x14ac:dyDescent="0.25">
      <c r="A135" s="62" t="s">
        <v>49</v>
      </c>
      <c r="B135" s="63" t="s">
        <v>150</v>
      </c>
      <c r="C135" s="63" t="s">
        <v>151</v>
      </c>
      <c r="D135" s="63" t="s">
        <v>152</v>
      </c>
      <c r="E135" s="63" t="s">
        <v>153</v>
      </c>
      <c r="F135" s="63" t="s">
        <v>154</v>
      </c>
      <c r="G135" s="63" t="s">
        <v>155</v>
      </c>
      <c r="H135" s="63" t="s">
        <v>156</v>
      </c>
      <c r="I135" s="63" t="s">
        <v>157</v>
      </c>
      <c r="J135" s="64" t="s">
        <v>158</v>
      </c>
      <c r="K135" s="63" t="s">
        <v>159</v>
      </c>
      <c r="L135" s="63" t="s">
        <v>160</v>
      </c>
      <c r="M135" s="63" t="s">
        <v>161</v>
      </c>
      <c r="N135" s="65" t="s">
        <v>162</v>
      </c>
      <c r="O135" s="104"/>
    </row>
    <row r="136" spans="1:15" hidden="1" x14ac:dyDescent="0.25">
      <c r="A136" s="39" t="s">
        <v>133</v>
      </c>
      <c r="B136" s="1219" t="s">
        <v>227</v>
      </c>
      <c r="C136" s="1219" t="s">
        <v>228</v>
      </c>
      <c r="D136" s="1219" t="s">
        <v>229</v>
      </c>
      <c r="E136" s="1235" t="s">
        <v>220</v>
      </c>
      <c r="F136" s="1235">
        <v>100</v>
      </c>
      <c r="G136" s="1235">
        <v>4</v>
      </c>
      <c r="H136" s="99">
        <v>0.27</v>
      </c>
      <c r="I136" s="40"/>
      <c r="J136" s="40">
        <f t="shared" ref="J136:J141" si="9">I136/H136</f>
        <v>0</v>
      </c>
      <c r="K136" s="40"/>
      <c r="L136" s="40"/>
      <c r="M136" s="89" t="s">
        <v>71</v>
      </c>
      <c r="N136" s="41"/>
      <c r="O136" s="103">
        <f t="shared" ref="O136:O141" si="10">LEN(N136)</f>
        <v>0</v>
      </c>
    </row>
    <row r="137" spans="1:15" hidden="1" x14ac:dyDescent="0.25">
      <c r="A137" s="39" t="s">
        <v>134</v>
      </c>
      <c r="B137" s="1220"/>
      <c r="C137" s="1220"/>
      <c r="D137" s="1220"/>
      <c r="E137" s="1236"/>
      <c r="F137" s="1236"/>
      <c r="G137" s="1236"/>
      <c r="H137" s="99">
        <v>0.27</v>
      </c>
      <c r="I137" s="40"/>
      <c r="J137" s="40">
        <f t="shared" si="9"/>
        <v>0</v>
      </c>
      <c r="K137" s="40"/>
      <c r="L137" s="40"/>
      <c r="M137" s="89" t="s">
        <v>71</v>
      </c>
      <c r="N137" s="41"/>
      <c r="O137" s="103">
        <f t="shared" si="10"/>
        <v>0</v>
      </c>
    </row>
    <row r="138" spans="1:15" hidden="1" x14ac:dyDescent="0.25">
      <c r="A138" s="39" t="s">
        <v>135</v>
      </c>
      <c r="B138" s="1220"/>
      <c r="C138" s="1220"/>
      <c r="D138" s="1220"/>
      <c r="E138" s="1236"/>
      <c r="F138" s="1236"/>
      <c r="G138" s="1236"/>
      <c r="H138" s="99">
        <v>0.27</v>
      </c>
      <c r="I138" s="40"/>
      <c r="J138" s="40">
        <f t="shared" si="9"/>
        <v>0</v>
      </c>
      <c r="K138" s="40"/>
      <c r="L138" s="40"/>
      <c r="M138" s="89" t="s">
        <v>71</v>
      </c>
      <c r="N138" s="41"/>
      <c r="O138" s="103">
        <f t="shared" si="10"/>
        <v>0</v>
      </c>
    </row>
    <row r="139" spans="1:15" s="75" customFormat="1" hidden="1" x14ac:dyDescent="0.25">
      <c r="A139" s="76" t="s">
        <v>136</v>
      </c>
      <c r="B139" s="1220"/>
      <c r="C139" s="1220"/>
      <c r="D139" s="1220"/>
      <c r="E139" s="1236"/>
      <c r="F139" s="1236"/>
      <c r="G139" s="1236"/>
      <c r="H139" s="99">
        <v>0.27</v>
      </c>
      <c r="I139" s="98">
        <v>0.14000000000000001</v>
      </c>
      <c r="J139" s="109">
        <f t="shared" si="9"/>
        <v>0.51851851851851849</v>
      </c>
      <c r="K139" s="98"/>
      <c r="L139" s="98"/>
      <c r="M139" s="20" t="s">
        <v>71</v>
      </c>
      <c r="N139" s="134" t="s">
        <v>251</v>
      </c>
      <c r="O139" s="135">
        <f t="shared" si="10"/>
        <v>194</v>
      </c>
    </row>
    <row r="140" spans="1:15" hidden="1" x14ac:dyDescent="0.25">
      <c r="A140" s="39" t="s">
        <v>137</v>
      </c>
      <c r="B140" s="1220"/>
      <c r="C140" s="1220"/>
      <c r="D140" s="1220"/>
      <c r="E140" s="1236"/>
      <c r="F140" s="1236"/>
      <c r="G140" s="1236"/>
      <c r="H140" s="99">
        <v>0.27</v>
      </c>
      <c r="I140" s="120">
        <v>0.2</v>
      </c>
      <c r="J140" s="117">
        <f t="shared" si="9"/>
        <v>0.7407407407407407</v>
      </c>
      <c r="K140" s="40"/>
      <c r="L140" s="40"/>
      <c r="M140" s="89" t="s">
        <v>71</v>
      </c>
      <c r="N140" s="41" t="s">
        <v>254</v>
      </c>
      <c r="O140" s="103">
        <f t="shared" si="10"/>
        <v>154</v>
      </c>
    </row>
    <row r="141" spans="1:15" ht="15.75" hidden="1" thickBot="1" x14ac:dyDescent="0.3">
      <c r="A141" s="111" t="s">
        <v>138</v>
      </c>
      <c r="B141" s="1221"/>
      <c r="C141" s="1221"/>
      <c r="D141" s="1221"/>
      <c r="E141" s="1237"/>
      <c r="F141" s="1237"/>
      <c r="G141" s="1237"/>
      <c r="H141" s="112">
        <v>0.27</v>
      </c>
      <c r="I141" s="113">
        <v>0.26</v>
      </c>
      <c r="J141" s="118">
        <f t="shared" si="9"/>
        <v>0.96296296296296291</v>
      </c>
      <c r="K141" s="113"/>
      <c r="L141" s="113"/>
      <c r="M141" s="115" t="s">
        <v>71</v>
      </c>
      <c r="N141" s="116" t="s">
        <v>263</v>
      </c>
      <c r="O141" s="103">
        <f t="shared" si="10"/>
        <v>149</v>
      </c>
    </row>
    <row r="142" spans="1:15" x14ac:dyDescent="0.25">
      <c r="A142" s="61"/>
      <c r="B142" s="104"/>
      <c r="C142" s="104"/>
      <c r="D142" s="104"/>
      <c r="E142" s="3"/>
      <c r="F142" s="3"/>
      <c r="G142" s="3"/>
      <c r="H142" s="3"/>
      <c r="J142" s="136"/>
      <c r="M142" s="15"/>
      <c r="O142" s="104"/>
    </row>
    <row r="143" spans="1:15" ht="15.75" thickBot="1" x14ac:dyDescent="0.3">
      <c r="A143" s="61"/>
      <c r="B143" s="104"/>
      <c r="C143" s="104"/>
      <c r="D143" s="104"/>
      <c r="E143" s="3"/>
      <c r="F143" s="3"/>
      <c r="G143" s="3"/>
      <c r="H143" s="3"/>
      <c r="J143" s="136"/>
      <c r="M143" s="15"/>
      <c r="O143" s="104"/>
    </row>
    <row r="144" spans="1:15" ht="21" thickBot="1" x14ac:dyDescent="0.3">
      <c r="A144" s="1136" t="s">
        <v>270</v>
      </c>
      <c r="B144" s="1137"/>
      <c r="C144" s="1238"/>
      <c r="D144" s="1238"/>
      <c r="E144" s="1238"/>
      <c r="F144" s="1238"/>
      <c r="G144" s="1238"/>
      <c r="H144" s="1238"/>
      <c r="I144" s="1238"/>
      <c r="J144" s="1238"/>
      <c r="K144" s="1238"/>
      <c r="L144" s="1238"/>
      <c r="M144" s="1238"/>
      <c r="N144" s="1239"/>
    </row>
    <row r="145" spans="1:17" ht="38.25" x14ac:dyDescent="0.25">
      <c r="A145" s="36" t="s">
        <v>50</v>
      </c>
      <c r="B145" s="92" t="s">
        <v>150</v>
      </c>
      <c r="C145" s="91" t="s">
        <v>151</v>
      </c>
      <c r="D145" s="63" t="s">
        <v>152</v>
      </c>
      <c r="E145" s="63" t="s">
        <v>153</v>
      </c>
      <c r="F145" s="63" t="s">
        <v>163</v>
      </c>
      <c r="G145" s="63" t="s">
        <v>155</v>
      </c>
      <c r="H145" s="63" t="s">
        <v>164</v>
      </c>
      <c r="I145" s="63" t="s">
        <v>165</v>
      </c>
      <c r="J145" s="64" t="s">
        <v>166</v>
      </c>
      <c r="K145" s="63" t="s">
        <v>159</v>
      </c>
      <c r="L145" s="63" t="s">
        <v>160</v>
      </c>
      <c r="M145" s="63" t="s">
        <v>161</v>
      </c>
      <c r="N145" s="65" t="s">
        <v>162</v>
      </c>
      <c r="Q145" s="108">
        <f>J157-J156</f>
        <v>0</v>
      </c>
    </row>
    <row r="146" spans="1:17" x14ac:dyDescent="0.25">
      <c r="A146" s="160" t="s">
        <v>140</v>
      </c>
      <c r="B146" s="1229" t="s">
        <v>218</v>
      </c>
      <c r="C146" s="1232" t="s">
        <v>219</v>
      </c>
      <c r="D146" s="1240" t="s">
        <v>224</v>
      </c>
      <c r="E146" s="1219" t="s">
        <v>220</v>
      </c>
      <c r="F146" s="1235">
        <v>100</v>
      </c>
      <c r="G146" s="1235">
        <v>8</v>
      </c>
      <c r="H146" s="179">
        <v>2</v>
      </c>
      <c r="I146" s="163">
        <v>0</v>
      </c>
      <c r="J146" s="180">
        <f>I146/H146</f>
        <v>0</v>
      </c>
      <c r="K146" s="163"/>
      <c r="L146" s="163"/>
      <c r="M146" s="181" t="s">
        <v>71</v>
      </c>
      <c r="N146" s="164"/>
      <c r="O146" s="103">
        <f t="shared" ref="O146:O157" si="11">LEN(N146)</f>
        <v>0</v>
      </c>
    </row>
    <row r="147" spans="1:17" x14ac:dyDescent="0.25">
      <c r="A147" s="39" t="s">
        <v>141</v>
      </c>
      <c r="B147" s="1230"/>
      <c r="C147" s="1233"/>
      <c r="D147" s="1241"/>
      <c r="E147" s="1220"/>
      <c r="F147" s="1236"/>
      <c r="G147" s="1236"/>
      <c r="H147" s="20">
        <v>2</v>
      </c>
      <c r="I147" s="40"/>
      <c r="J147" s="158">
        <f t="shared" ref="J147:J157" si="12">I147/H147</f>
        <v>0</v>
      </c>
      <c r="K147" s="40"/>
      <c r="L147" s="40"/>
      <c r="M147" s="89" t="s">
        <v>71</v>
      </c>
      <c r="N147" s="41"/>
      <c r="O147" s="103">
        <f t="shared" si="11"/>
        <v>0</v>
      </c>
    </row>
    <row r="148" spans="1:17" x14ac:dyDescent="0.25">
      <c r="A148" s="39" t="s">
        <v>142</v>
      </c>
      <c r="B148" s="1230"/>
      <c r="C148" s="1233"/>
      <c r="D148" s="1241"/>
      <c r="E148" s="1220"/>
      <c r="F148" s="1236"/>
      <c r="G148" s="1236"/>
      <c r="H148" s="20">
        <v>2</v>
      </c>
      <c r="I148" s="40"/>
      <c r="J148" s="158">
        <f t="shared" si="12"/>
        <v>0</v>
      </c>
      <c r="K148" s="40"/>
      <c r="L148" s="40"/>
      <c r="M148" s="89" t="s">
        <v>71</v>
      </c>
      <c r="N148" s="41"/>
      <c r="O148" s="103">
        <f t="shared" si="11"/>
        <v>0</v>
      </c>
    </row>
    <row r="149" spans="1:17" x14ac:dyDescent="0.25">
      <c r="A149" s="39" t="s">
        <v>143</v>
      </c>
      <c r="B149" s="1230"/>
      <c r="C149" s="1233"/>
      <c r="D149" s="1241"/>
      <c r="E149" s="1220"/>
      <c r="F149" s="1236"/>
      <c r="G149" s="1236"/>
      <c r="H149" s="20">
        <v>2</v>
      </c>
      <c r="I149" s="40"/>
      <c r="J149" s="158">
        <f t="shared" si="12"/>
        <v>0</v>
      </c>
      <c r="K149" s="40"/>
      <c r="L149" s="40"/>
      <c r="M149" s="89" t="s">
        <v>71</v>
      </c>
      <c r="N149" s="41"/>
      <c r="O149" s="103">
        <f t="shared" si="11"/>
        <v>0</v>
      </c>
    </row>
    <row r="150" spans="1:17" x14ac:dyDescent="0.25">
      <c r="A150" s="39" t="s">
        <v>144</v>
      </c>
      <c r="B150" s="1230"/>
      <c r="C150" s="1233"/>
      <c r="D150" s="1241"/>
      <c r="E150" s="1220"/>
      <c r="F150" s="1236"/>
      <c r="G150" s="1236"/>
      <c r="H150" s="20">
        <v>2</v>
      </c>
      <c r="I150" s="40"/>
      <c r="J150" s="158">
        <f t="shared" si="12"/>
        <v>0</v>
      </c>
      <c r="K150" s="40"/>
      <c r="L150" s="40"/>
      <c r="M150" s="89" t="s">
        <v>71</v>
      </c>
      <c r="N150" s="41"/>
      <c r="O150" s="103">
        <f t="shared" si="11"/>
        <v>0</v>
      </c>
    </row>
    <row r="151" spans="1:17" x14ac:dyDescent="0.25">
      <c r="A151" s="39" t="s">
        <v>145</v>
      </c>
      <c r="B151" s="1230"/>
      <c r="C151" s="1233"/>
      <c r="D151" s="1241"/>
      <c r="E151" s="1220"/>
      <c r="F151" s="1236"/>
      <c r="G151" s="1236"/>
      <c r="H151" s="20">
        <v>2</v>
      </c>
      <c r="I151" s="40"/>
      <c r="J151" s="158">
        <f t="shared" si="12"/>
        <v>0</v>
      </c>
      <c r="K151" s="40"/>
      <c r="L151" s="40"/>
      <c r="M151" s="89" t="s">
        <v>71</v>
      </c>
      <c r="N151" s="41"/>
      <c r="O151" s="103">
        <f t="shared" si="11"/>
        <v>0</v>
      </c>
    </row>
    <row r="152" spans="1:17" x14ac:dyDescent="0.25">
      <c r="A152" s="39" t="s">
        <v>133</v>
      </c>
      <c r="B152" s="1230"/>
      <c r="C152" s="1233"/>
      <c r="D152" s="1241"/>
      <c r="E152" s="1220"/>
      <c r="F152" s="1236"/>
      <c r="G152" s="1236"/>
      <c r="H152" s="20">
        <v>2</v>
      </c>
      <c r="I152" s="40"/>
      <c r="J152" s="158">
        <f t="shared" si="12"/>
        <v>0</v>
      </c>
      <c r="K152" s="40"/>
      <c r="L152" s="40"/>
      <c r="M152" s="89" t="s">
        <v>71</v>
      </c>
      <c r="N152" s="41"/>
      <c r="O152" s="103">
        <f t="shared" si="11"/>
        <v>0</v>
      </c>
    </row>
    <row r="153" spans="1:17" x14ac:dyDescent="0.25">
      <c r="A153" s="39" t="s">
        <v>134</v>
      </c>
      <c r="B153" s="1230"/>
      <c r="C153" s="1233"/>
      <c r="D153" s="1220"/>
      <c r="E153" s="1220"/>
      <c r="F153" s="1236"/>
      <c r="G153" s="1236"/>
      <c r="H153" s="20">
        <v>2</v>
      </c>
      <c r="I153" s="40"/>
      <c r="J153" s="158">
        <f t="shared" si="12"/>
        <v>0</v>
      </c>
      <c r="K153" s="40"/>
      <c r="L153" s="40"/>
      <c r="M153" s="89" t="s">
        <v>71</v>
      </c>
      <c r="N153" s="41"/>
      <c r="O153" s="103">
        <f t="shared" si="11"/>
        <v>0</v>
      </c>
    </row>
    <row r="154" spans="1:17" x14ac:dyDescent="0.25">
      <c r="A154" s="39" t="s">
        <v>135</v>
      </c>
      <c r="B154" s="1230"/>
      <c r="C154" s="1233"/>
      <c r="D154" s="1220"/>
      <c r="E154" s="1220"/>
      <c r="F154" s="1236"/>
      <c r="G154" s="1236"/>
      <c r="H154" s="20">
        <v>2</v>
      </c>
      <c r="I154" s="40"/>
      <c r="J154" s="158">
        <f t="shared" si="12"/>
        <v>0</v>
      </c>
      <c r="K154" s="40"/>
      <c r="L154" s="40"/>
      <c r="M154" s="89" t="s">
        <v>71</v>
      </c>
      <c r="N154" s="41"/>
      <c r="O154" s="103">
        <f t="shared" si="11"/>
        <v>0</v>
      </c>
    </row>
    <row r="155" spans="1:17" s="75" customFormat="1" x14ac:dyDescent="0.25">
      <c r="A155" s="76" t="s">
        <v>136</v>
      </c>
      <c r="B155" s="1230"/>
      <c r="C155" s="1233"/>
      <c r="D155" s="1220"/>
      <c r="E155" s="1220"/>
      <c r="F155" s="1236"/>
      <c r="G155" s="1236"/>
      <c r="H155" s="20">
        <v>2</v>
      </c>
      <c r="I155" s="98"/>
      <c r="J155" s="158">
        <f t="shared" si="12"/>
        <v>0</v>
      </c>
      <c r="K155" s="98"/>
      <c r="L155" s="98"/>
      <c r="M155" s="89" t="s">
        <v>71</v>
      </c>
      <c r="N155" s="134"/>
      <c r="O155" s="103">
        <f t="shared" si="11"/>
        <v>0</v>
      </c>
    </row>
    <row r="156" spans="1:17" x14ac:dyDescent="0.25">
      <c r="A156" s="39" t="s">
        <v>137</v>
      </c>
      <c r="B156" s="1230"/>
      <c r="C156" s="1233"/>
      <c r="D156" s="1220"/>
      <c r="E156" s="1220"/>
      <c r="F156" s="1236"/>
      <c r="G156" s="1236"/>
      <c r="H156" s="20">
        <v>2</v>
      </c>
      <c r="I156" s="40"/>
      <c r="J156" s="158">
        <f t="shared" si="12"/>
        <v>0</v>
      </c>
      <c r="K156" s="40"/>
      <c r="L156" s="40"/>
      <c r="M156" s="89" t="s">
        <v>71</v>
      </c>
      <c r="N156" s="41"/>
      <c r="O156" s="103">
        <f t="shared" si="11"/>
        <v>0</v>
      </c>
    </row>
    <row r="157" spans="1:17" ht="15.75" thickBot="1" x14ac:dyDescent="0.3">
      <c r="A157" s="155" t="s">
        <v>138</v>
      </c>
      <c r="B157" s="1231"/>
      <c r="C157" s="1234"/>
      <c r="D157" s="1221"/>
      <c r="E157" s="1221"/>
      <c r="F157" s="1237"/>
      <c r="G157" s="1237"/>
      <c r="H157" s="157">
        <v>2</v>
      </c>
      <c r="I157" s="42"/>
      <c r="J157" s="159">
        <f t="shared" si="12"/>
        <v>0</v>
      </c>
      <c r="K157" s="42"/>
      <c r="L157" s="42"/>
      <c r="M157" s="156" t="s">
        <v>71</v>
      </c>
      <c r="N157" s="46"/>
      <c r="O157" s="103">
        <f t="shared" si="11"/>
        <v>0</v>
      </c>
    </row>
    <row r="158" spans="1:17" x14ac:dyDescent="0.25">
      <c r="A158" s="61"/>
      <c r="B158" s="104"/>
      <c r="C158" s="104"/>
      <c r="D158" s="104"/>
      <c r="E158" s="104"/>
      <c r="F158" s="3"/>
      <c r="G158" s="3"/>
      <c r="H158" s="3"/>
      <c r="O158" s="104"/>
    </row>
    <row r="159" spans="1:17" ht="15.75" thickBot="1" x14ac:dyDescent="0.3">
      <c r="A159" s="61"/>
      <c r="B159" s="104"/>
      <c r="C159" s="104"/>
      <c r="D159" s="104"/>
      <c r="E159" s="104"/>
      <c r="F159" s="3"/>
      <c r="G159" s="3"/>
      <c r="H159" s="3"/>
      <c r="O159" s="104"/>
    </row>
    <row r="160" spans="1:17" ht="38.25" x14ac:dyDescent="0.25">
      <c r="A160" s="62" t="s">
        <v>50</v>
      </c>
      <c r="B160" s="90" t="s">
        <v>150</v>
      </c>
      <c r="C160" s="91" t="s">
        <v>151</v>
      </c>
      <c r="D160" s="63" t="s">
        <v>152</v>
      </c>
      <c r="E160" s="63" t="s">
        <v>153</v>
      </c>
      <c r="F160" s="63" t="s">
        <v>163</v>
      </c>
      <c r="G160" s="63" t="s">
        <v>155</v>
      </c>
      <c r="H160" s="63" t="s">
        <v>164</v>
      </c>
      <c r="I160" s="63" t="s">
        <v>165</v>
      </c>
      <c r="J160" s="64" t="s">
        <v>166</v>
      </c>
      <c r="K160" s="63" t="s">
        <v>159</v>
      </c>
      <c r="L160" s="63" t="s">
        <v>160</v>
      </c>
      <c r="M160" s="63" t="s">
        <v>161</v>
      </c>
      <c r="N160" s="65" t="s">
        <v>162</v>
      </c>
      <c r="O160" s="104"/>
    </row>
    <row r="161" spans="1:15" x14ac:dyDescent="0.25">
      <c r="A161" s="160" t="s">
        <v>140</v>
      </c>
      <c r="B161" s="1229" t="s">
        <v>221</v>
      </c>
      <c r="C161" s="1232" t="s">
        <v>222</v>
      </c>
      <c r="D161" s="1219" t="s">
        <v>223</v>
      </c>
      <c r="E161" s="1219" t="s">
        <v>225</v>
      </c>
      <c r="F161" s="1235">
        <v>100</v>
      </c>
      <c r="G161" s="1235">
        <v>370</v>
      </c>
      <c r="H161" s="179">
        <v>50</v>
      </c>
      <c r="I161" s="163" t="e">
        <f>+#REF!</f>
        <v>#REF!</v>
      </c>
      <c r="J161" s="182" t="e">
        <f>I161/H161</f>
        <v>#REF!</v>
      </c>
      <c r="K161" s="181" t="s">
        <v>71</v>
      </c>
      <c r="L161" s="181" t="s">
        <v>71</v>
      </c>
      <c r="M161" s="181" t="s">
        <v>71</v>
      </c>
      <c r="N161" s="164"/>
      <c r="O161" s="103">
        <f t="shared" ref="O161:O172" si="13">LEN(N161)</f>
        <v>0</v>
      </c>
    </row>
    <row r="162" spans="1:15" x14ac:dyDescent="0.25">
      <c r="A162" s="39" t="s">
        <v>141</v>
      </c>
      <c r="B162" s="1230"/>
      <c r="C162" s="1233"/>
      <c r="D162" s="1220"/>
      <c r="E162" s="1220"/>
      <c r="F162" s="1236"/>
      <c r="G162" s="1236"/>
      <c r="H162" s="20">
        <v>50</v>
      </c>
      <c r="I162" s="40"/>
      <c r="J162" s="158">
        <f t="shared" ref="J162:J172" si="14">I162/H162</f>
        <v>0</v>
      </c>
      <c r="K162" s="40"/>
      <c r="L162" s="40"/>
      <c r="M162" s="89" t="s">
        <v>71</v>
      </c>
      <c r="N162" s="41"/>
      <c r="O162" s="103">
        <f t="shared" si="13"/>
        <v>0</v>
      </c>
    </row>
    <row r="163" spans="1:15" x14ac:dyDescent="0.25">
      <c r="A163" s="39" t="s">
        <v>142</v>
      </c>
      <c r="B163" s="1230"/>
      <c r="C163" s="1233"/>
      <c r="D163" s="1220"/>
      <c r="E163" s="1220"/>
      <c r="F163" s="1236"/>
      <c r="G163" s="1236"/>
      <c r="H163" s="20">
        <v>50</v>
      </c>
      <c r="I163" s="40"/>
      <c r="J163" s="158">
        <f t="shared" si="14"/>
        <v>0</v>
      </c>
      <c r="K163" s="40"/>
      <c r="L163" s="40"/>
      <c r="M163" s="89" t="s">
        <v>71</v>
      </c>
      <c r="N163" s="41"/>
      <c r="O163" s="103">
        <f t="shared" si="13"/>
        <v>0</v>
      </c>
    </row>
    <row r="164" spans="1:15" x14ac:dyDescent="0.25">
      <c r="A164" s="39" t="s">
        <v>143</v>
      </c>
      <c r="B164" s="1230"/>
      <c r="C164" s="1233"/>
      <c r="D164" s="1220"/>
      <c r="E164" s="1220"/>
      <c r="F164" s="1236"/>
      <c r="G164" s="1236"/>
      <c r="H164" s="20">
        <v>50</v>
      </c>
      <c r="I164" s="40"/>
      <c r="J164" s="158">
        <f t="shared" si="14"/>
        <v>0</v>
      </c>
      <c r="K164" s="40"/>
      <c r="L164" s="40"/>
      <c r="M164" s="89" t="s">
        <v>71</v>
      </c>
      <c r="N164" s="41"/>
      <c r="O164" s="103">
        <f t="shared" si="13"/>
        <v>0</v>
      </c>
    </row>
    <row r="165" spans="1:15" x14ac:dyDescent="0.25">
      <c r="A165" s="39" t="s">
        <v>144</v>
      </c>
      <c r="B165" s="1230"/>
      <c r="C165" s="1233"/>
      <c r="D165" s="1220"/>
      <c r="E165" s="1220"/>
      <c r="F165" s="1236"/>
      <c r="G165" s="1236"/>
      <c r="H165" s="20">
        <v>50</v>
      </c>
      <c r="I165" s="40"/>
      <c r="J165" s="158">
        <f t="shared" si="14"/>
        <v>0</v>
      </c>
      <c r="K165" s="40"/>
      <c r="L165" s="40"/>
      <c r="M165" s="89" t="s">
        <v>71</v>
      </c>
      <c r="N165" s="41"/>
      <c r="O165" s="103">
        <f t="shared" si="13"/>
        <v>0</v>
      </c>
    </row>
    <row r="166" spans="1:15" x14ac:dyDescent="0.25">
      <c r="A166" s="39" t="s">
        <v>145</v>
      </c>
      <c r="B166" s="1230"/>
      <c r="C166" s="1233"/>
      <c r="D166" s="1220"/>
      <c r="E166" s="1220"/>
      <c r="F166" s="1236"/>
      <c r="G166" s="1236"/>
      <c r="H166" s="20">
        <v>50</v>
      </c>
      <c r="I166" s="40"/>
      <c r="J166" s="158">
        <f t="shared" si="14"/>
        <v>0</v>
      </c>
      <c r="K166" s="40"/>
      <c r="L166" s="40"/>
      <c r="M166" s="89" t="s">
        <v>71</v>
      </c>
      <c r="N166" s="41"/>
      <c r="O166" s="103">
        <f t="shared" si="13"/>
        <v>0</v>
      </c>
    </row>
    <row r="167" spans="1:15" x14ac:dyDescent="0.25">
      <c r="A167" s="39" t="s">
        <v>133</v>
      </c>
      <c r="B167" s="1230"/>
      <c r="C167" s="1233"/>
      <c r="D167" s="1220"/>
      <c r="E167" s="1220"/>
      <c r="F167" s="1236"/>
      <c r="G167" s="1236"/>
      <c r="H167" s="20">
        <v>50</v>
      </c>
      <c r="I167" s="40"/>
      <c r="J167" s="158">
        <f t="shared" si="14"/>
        <v>0</v>
      </c>
      <c r="K167" s="40"/>
      <c r="L167" s="40"/>
      <c r="M167" s="89" t="s">
        <v>71</v>
      </c>
      <c r="N167" s="41"/>
      <c r="O167" s="103">
        <f t="shared" si="13"/>
        <v>0</v>
      </c>
    </row>
    <row r="168" spans="1:15" x14ac:dyDescent="0.25">
      <c r="A168" s="39" t="s">
        <v>134</v>
      </c>
      <c r="B168" s="1230"/>
      <c r="C168" s="1233"/>
      <c r="D168" s="1220"/>
      <c r="E168" s="1220"/>
      <c r="F168" s="1236"/>
      <c r="G168" s="1236"/>
      <c r="H168" s="20">
        <v>50</v>
      </c>
      <c r="I168" s="40"/>
      <c r="J168" s="158">
        <f t="shared" si="14"/>
        <v>0</v>
      </c>
      <c r="K168" s="40"/>
      <c r="L168" s="40"/>
      <c r="M168" s="89" t="s">
        <v>71</v>
      </c>
      <c r="N168" s="41"/>
      <c r="O168" s="103">
        <f t="shared" si="13"/>
        <v>0</v>
      </c>
    </row>
    <row r="169" spans="1:15" x14ac:dyDescent="0.25">
      <c r="A169" s="39" t="s">
        <v>135</v>
      </c>
      <c r="B169" s="1230"/>
      <c r="C169" s="1233"/>
      <c r="D169" s="1220"/>
      <c r="E169" s="1220"/>
      <c r="F169" s="1236"/>
      <c r="G169" s="1236"/>
      <c r="H169" s="20">
        <v>50</v>
      </c>
      <c r="I169" s="40"/>
      <c r="J169" s="158">
        <f t="shared" si="14"/>
        <v>0</v>
      </c>
      <c r="K169" s="40"/>
      <c r="L169" s="40"/>
      <c r="M169" s="89" t="s">
        <v>71</v>
      </c>
      <c r="N169" s="41"/>
      <c r="O169" s="103">
        <f t="shared" si="13"/>
        <v>0</v>
      </c>
    </row>
    <row r="170" spans="1:15" s="75" customFormat="1" x14ac:dyDescent="0.25">
      <c r="A170" s="76" t="s">
        <v>136</v>
      </c>
      <c r="B170" s="1230"/>
      <c r="C170" s="1233"/>
      <c r="D170" s="1220"/>
      <c r="E170" s="1220"/>
      <c r="F170" s="1236"/>
      <c r="G170" s="1236"/>
      <c r="H170" s="20">
        <v>50</v>
      </c>
      <c r="I170" s="98"/>
      <c r="J170" s="158">
        <f t="shared" si="14"/>
        <v>0</v>
      </c>
      <c r="K170" s="98"/>
      <c r="L170" s="98"/>
      <c r="M170" s="89" t="s">
        <v>71</v>
      </c>
      <c r="N170" s="134"/>
      <c r="O170" s="103">
        <f t="shared" si="13"/>
        <v>0</v>
      </c>
    </row>
    <row r="171" spans="1:15" x14ac:dyDescent="0.25">
      <c r="A171" s="39" t="s">
        <v>137</v>
      </c>
      <c r="B171" s="1230"/>
      <c r="C171" s="1233"/>
      <c r="D171" s="1220"/>
      <c r="E171" s="1220"/>
      <c r="F171" s="1236"/>
      <c r="G171" s="1236"/>
      <c r="H171" s="20">
        <v>50</v>
      </c>
      <c r="I171" s="40"/>
      <c r="J171" s="158">
        <f t="shared" si="14"/>
        <v>0</v>
      </c>
      <c r="K171" s="40"/>
      <c r="L171" s="40"/>
      <c r="M171" s="89" t="s">
        <v>71</v>
      </c>
      <c r="N171" s="41"/>
      <c r="O171" s="103">
        <f t="shared" si="13"/>
        <v>0</v>
      </c>
    </row>
    <row r="172" spans="1:15" ht="15.75" thickBot="1" x14ac:dyDescent="0.3">
      <c r="A172" s="155" t="s">
        <v>138</v>
      </c>
      <c r="B172" s="1231"/>
      <c r="C172" s="1234"/>
      <c r="D172" s="1221"/>
      <c r="E172" s="1221"/>
      <c r="F172" s="1237"/>
      <c r="G172" s="1237"/>
      <c r="H172" s="157">
        <v>50</v>
      </c>
      <c r="I172" s="42"/>
      <c r="J172" s="159">
        <f t="shared" si="14"/>
        <v>0</v>
      </c>
      <c r="K172" s="42"/>
      <c r="L172" s="42"/>
      <c r="M172" s="156" t="s">
        <v>71</v>
      </c>
      <c r="N172" s="46"/>
      <c r="O172" s="103">
        <f t="shared" si="13"/>
        <v>0</v>
      </c>
    </row>
    <row r="173" spans="1:15" x14ac:dyDescent="0.25">
      <c r="A173" s="61"/>
      <c r="B173" s="104"/>
      <c r="C173" s="104"/>
      <c r="D173" s="104"/>
      <c r="E173" s="104"/>
      <c r="F173" s="3"/>
      <c r="G173" s="3"/>
      <c r="H173" s="3"/>
      <c r="O173" s="104"/>
    </row>
    <row r="174" spans="1:15" ht="15.75" thickBot="1" x14ac:dyDescent="0.3">
      <c r="A174" s="61"/>
      <c r="B174" s="104"/>
      <c r="C174" s="104"/>
      <c r="D174" s="104"/>
      <c r="E174" s="104"/>
      <c r="F174" s="3"/>
      <c r="G174" s="3"/>
      <c r="H174" s="3"/>
      <c r="O174" s="104"/>
    </row>
    <row r="175" spans="1:15" ht="38.25" x14ac:dyDescent="0.25">
      <c r="A175" s="62" t="s">
        <v>50</v>
      </c>
      <c r="B175" s="90" t="s">
        <v>150</v>
      </c>
      <c r="C175" s="91" t="s">
        <v>151</v>
      </c>
      <c r="D175" s="63" t="s">
        <v>152</v>
      </c>
      <c r="E175" s="63" t="s">
        <v>153</v>
      </c>
      <c r="F175" s="63" t="s">
        <v>163</v>
      </c>
      <c r="G175" s="63" t="s">
        <v>155</v>
      </c>
      <c r="H175" s="63" t="s">
        <v>164</v>
      </c>
      <c r="I175" s="63" t="s">
        <v>165</v>
      </c>
      <c r="J175" s="64" t="s">
        <v>166</v>
      </c>
      <c r="K175" s="63" t="s">
        <v>159</v>
      </c>
      <c r="L175" s="63" t="s">
        <v>160</v>
      </c>
      <c r="M175" s="63" t="s">
        <v>161</v>
      </c>
      <c r="N175" s="65" t="s">
        <v>162</v>
      </c>
      <c r="O175" s="104"/>
    </row>
    <row r="176" spans="1:15" x14ac:dyDescent="0.25">
      <c r="A176" s="160" t="s">
        <v>140</v>
      </c>
      <c r="B176" s="1229" t="s">
        <v>221</v>
      </c>
      <c r="C176" s="1232" t="s">
        <v>222</v>
      </c>
      <c r="D176" s="1219" t="s">
        <v>226</v>
      </c>
      <c r="E176" s="1219" t="s">
        <v>225</v>
      </c>
      <c r="F176" s="1235">
        <v>100</v>
      </c>
      <c r="G176" s="1235">
        <v>590</v>
      </c>
      <c r="H176" s="179">
        <v>590</v>
      </c>
      <c r="I176" s="163" t="e">
        <f>+#REF!</f>
        <v>#REF!</v>
      </c>
      <c r="J176" s="182" t="e">
        <f>I176/H176</f>
        <v>#REF!</v>
      </c>
      <c r="K176" s="181" t="s">
        <v>71</v>
      </c>
      <c r="L176" s="181" t="s">
        <v>71</v>
      </c>
      <c r="M176" s="181" t="s">
        <v>71</v>
      </c>
      <c r="N176" s="164"/>
      <c r="O176" s="103">
        <f t="shared" ref="O176:O187" si="15">LEN(N176)</f>
        <v>0</v>
      </c>
    </row>
    <row r="177" spans="1:15" x14ac:dyDescent="0.25">
      <c r="A177" s="39" t="s">
        <v>141</v>
      </c>
      <c r="B177" s="1230"/>
      <c r="C177" s="1233"/>
      <c r="D177" s="1220"/>
      <c r="E177" s="1220"/>
      <c r="F177" s="1236"/>
      <c r="G177" s="1236"/>
      <c r="H177" s="20">
        <v>590</v>
      </c>
      <c r="I177" s="40"/>
      <c r="J177" s="158">
        <f t="shared" ref="J177:J187" si="16">I177/H177</f>
        <v>0</v>
      </c>
      <c r="K177" s="40"/>
      <c r="L177" s="40"/>
      <c r="M177" s="89"/>
      <c r="N177" s="41"/>
      <c r="O177" s="103">
        <f t="shared" si="15"/>
        <v>0</v>
      </c>
    </row>
    <row r="178" spans="1:15" x14ac:dyDescent="0.25">
      <c r="A178" s="39" t="s">
        <v>142</v>
      </c>
      <c r="B178" s="1230"/>
      <c r="C178" s="1233"/>
      <c r="D178" s="1220"/>
      <c r="E178" s="1220"/>
      <c r="F178" s="1236"/>
      <c r="G178" s="1236"/>
      <c r="H178" s="20">
        <v>590</v>
      </c>
      <c r="I178" s="40"/>
      <c r="J178" s="158">
        <f t="shared" si="16"/>
        <v>0</v>
      </c>
      <c r="K178" s="40"/>
      <c r="L178" s="40"/>
      <c r="M178" s="89"/>
      <c r="N178" s="41"/>
      <c r="O178" s="103">
        <f t="shared" si="15"/>
        <v>0</v>
      </c>
    </row>
    <row r="179" spans="1:15" x14ac:dyDescent="0.25">
      <c r="A179" s="39" t="s">
        <v>143</v>
      </c>
      <c r="B179" s="1230"/>
      <c r="C179" s="1233"/>
      <c r="D179" s="1220"/>
      <c r="E179" s="1220"/>
      <c r="F179" s="1236"/>
      <c r="G179" s="1236"/>
      <c r="H179" s="20">
        <v>590</v>
      </c>
      <c r="I179" s="40"/>
      <c r="J179" s="158">
        <f t="shared" si="16"/>
        <v>0</v>
      </c>
      <c r="K179" s="40"/>
      <c r="L179" s="40"/>
      <c r="M179" s="89"/>
      <c r="N179" s="41"/>
      <c r="O179" s="103">
        <f t="shared" si="15"/>
        <v>0</v>
      </c>
    </row>
    <row r="180" spans="1:15" x14ac:dyDescent="0.25">
      <c r="A180" s="39" t="s">
        <v>144</v>
      </c>
      <c r="B180" s="1230"/>
      <c r="C180" s="1233"/>
      <c r="D180" s="1220"/>
      <c r="E180" s="1220"/>
      <c r="F180" s="1236"/>
      <c r="G180" s="1236"/>
      <c r="H180" s="20">
        <v>590</v>
      </c>
      <c r="I180" s="40"/>
      <c r="J180" s="158">
        <f t="shared" si="16"/>
        <v>0</v>
      </c>
      <c r="K180" s="40"/>
      <c r="L180" s="40"/>
      <c r="M180" s="89"/>
      <c r="N180" s="41"/>
      <c r="O180" s="103">
        <f t="shared" si="15"/>
        <v>0</v>
      </c>
    </row>
    <row r="181" spans="1:15" x14ac:dyDescent="0.25">
      <c r="A181" s="39" t="s">
        <v>145</v>
      </c>
      <c r="B181" s="1230"/>
      <c r="C181" s="1233"/>
      <c r="D181" s="1220"/>
      <c r="E181" s="1220"/>
      <c r="F181" s="1236"/>
      <c r="G181" s="1236"/>
      <c r="H181" s="20">
        <v>590</v>
      </c>
      <c r="I181" s="40"/>
      <c r="J181" s="158">
        <f t="shared" si="16"/>
        <v>0</v>
      </c>
      <c r="K181" s="40"/>
      <c r="L181" s="40"/>
      <c r="M181" s="89"/>
      <c r="N181" s="41"/>
      <c r="O181" s="103">
        <f t="shared" si="15"/>
        <v>0</v>
      </c>
    </row>
    <row r="182" spans="1:15" x14ac:dyDescent="0.25">
      <c r="A182" s="39" t="s">
        <v>133</v>
      </c>
      <c r="B182" s="1230"/>
      <c r="C182" s="1233"/>
      <c r="D182" s="1220"/>
      <c r="E182" s="1220"/>
      <c r="F182" s="1236"/>
      <c r="G182" s="1236"/>
      <c r="H182" s="20">
        <v>590</v>
      </c>
      <c r="I182" s="40"/>
      <c r="J182" s="158">
        <f t="shared" si="16"/>
        <v>0</v>
      </c>
      <c r="K182" s="40"/>
      <c r="L182" s="40"/>
      <c r="M182" s="89"/>
      <c r="N182" s="41"/>
      <c r="O182" s="103">
        <f t="shared" si="15"/>
        <v>0</v>
      </c>
    </row>
    <row r="183" spans="1:15" x14ac:dyDescent="0.25">
      <c r="A183" s="39" t="s">
        <v>134</v>
      </c>
      <c r="B183" s="1230"/>
      <c r="C183" s="1233"/>
      <c r="D183" s="1220"/>
      <c r="E183" s="1220"/>
      <c r="F183" s="1236"/>
      <c r="G183" s="1236"/>
      <c r="H183" s="20">
        <v>590</v>
      </c>
      <c r="I183" s="40"/>
      <c r="J183" s="158">
        <f t="shared" si="16"/>
        <v>0</v>
      </c>
      <c r="K183" s="40"/>
      <c r="L183" s="40"/>
      <c r="M183" s="89"/>
      <c r="N183" s="41"/>
      <c r="O183" s="103">
        <f t="shared" si="15"/>
        <v>0</v>
      </c>
    </row>
    <row r="184" spans="1:15" x14ac:dyDescent="0.25">
      <c r="A184" s="39" t="s">
        <v>135</v>
      </c>
      <c r="B184" s="1230"/>
      <c r="C184" s="1233"/>
      <c r="D184" s="1220"/>
      <c r="E184" s="1220"/>
      <c r="F184" s="1236"/>
      <c r="G184" s="1236"/>
      <c r="H184" s="20">
        <v>590</v>
      </c>
      <c r="I184" s="40"/>
      <c r="J184" s="158">
        <f t="shared" si="16"/>
        <v>0</v>
      </c>
      <c r="K184" s="40"/>
      <c r="L184" s="40"/>
      <c r="M184" s="89"/>
      <c r="N184" s="41"/>
      <c r="O184" s="103">
        <f t="shared" si="15"/>
        <v>0</v>
      </c>
    </row>
    <row r="185" spans="1:15" s="75" customFormat="1" x14ac:dyDescent="0.25">
      <c r="A185" s="76" t="s">
        <v>136</v>
      </c>
      <c r="B185" s="1230"/>
      <c r="C185" s="1233"/>
      <c r="D185" s="1220"/>
      <c r="E185" s="1220"/>
      <c r="F185" s="1236"/>
      <c r="G185" s="1236"/>
      <c r="H185" s="20">
        <v>590</v>
      </c>
      <c r="I185" s="98"/>
      <c r="J185" s="158">
        <f t="shared" si="16"/>
        <v>0</v>
      </c>
      <c r="K185" s="98"/>
      <c r="L185" s="98"/>
      <c r="M185" s="20"/>
      <c r="N185" s="134"/>
      <c r="O185" s="103">
        <f t="shared" si="15"/>
        <v>0</v>
      </c>
    </row>
    <row r="186" spans="1:15" x14ac:dyDescent="0.25">
      <c r="A186" s="39" t="s">
        <v>137</v>
      </c>
      <c r="B186" s="1230"/>
      <c r="C186" s="1233"/>
      <c r="D186" s="1220"/>
      <c r="E186" s="1220"/>
      <c r="F186" s="1236"/>
      <c r="G186" s="1236"/>
      <c r="H186" s="20">
        <v>590</v>
      </c>
      <c r="I186" s="40"/>
      <c r="J186" s="158">
        <f t="shared" si="16"/>
        <v>0</v>
      </c>
      <c r="K186" s="40"/>
      <c r="L186" s="40"/>
      <c r="M186" s="89"/>
      <c r="N186" s="41"/>
      <c r="O186" s="103">
        <f t="shared" si="15"/>
        <v>0</v>
      </c>
    </row>
    <row r="187" spans="1:15" ht="15.75" thickBot="1" x14ac:dyDescent="0.3">
      <c r="A187" s="155" t="s">
        <v>138</v>
      </c>
      <c r="B187" s="1231"/>
      <c r="C187" s="1234"/>
      <c r="D187" s="1221"/>
      <c r="E187" s="1221"/>
      <c r="F187" s="1237"/>
      <c r="G187" s="1237"/>
      <c r="H187" s="157">
        <v>590</v>
      </c>
      <c r="I187" s="42"/>
      <c r="J187" s="159">
        <f t="shared" si="16"/>
        <v>0</v>
      </c>
      <c r="K187" s="42"/>
      <c r="L187" s="42"/>
      <c r="M187" s="156"/>
      <c r="N187" s="46"/>
      <c r="O187" s="103">
        <f t="shared" si="15"/>
        <v>0</v>
      </c>
    </row>
    <row r="188" spans="1:15" x14ac:dyDescent="0.25">
      <c r="A188" s="61"/>
      <c r="B188" s="104"/>
      <c r="C188" s="104"/>
      <c r="D188" s="104"/>
      <c r="E188" s="104"/>
      <c r="F188" s="3"/>
      <c r="G188" s="3"/>
      <c r="H188" s="3"/>
      <c r="O188" s="104"/>
    </row>
    <row r="189" spans="1:15" ht="15.75" thickBot="1" x14ac:dyDescent="0.3">
      <c r="A189" s="61"/>
      <c r="B189" s="104"/>
      <c r="C189" s="104"/>
      <c r="D189" s="104"/>
      <c r="E189" s="104"/>
      <c r="F189" s="3"/>
      <c r="G189" s="3"/>
      <c r="H189" s="3"/>
      <c r="O189" s="104"/>
    </row>
    <row r="190" spans="1:15" ht="38.25" x14ac:dyDescent="0.25">
      <c r="A190" s="62" t="s">
        <v>50</v>
      </c>
      <c r="B190" s="63" t="s">
        <v>150</v>
      </c>
      <c r="C190" s="63" t="s">
        <v>151</v>
      </c>
      <c r="D190" s="63" t="s">
        <v>152</v>
      </c>
      <c r="E190" s="63" t="s">
        <v>153</v>
      </c>
      <c r="F190" s="63" t="s">
        <v>163</v>
      </c>
      <c r="G190" s="63" t="s">
        <v>155</v>
      </c>
      <c r="H190" s="63" t="s">
        <v>164</v>
      </c>
      <c r="I190" s="63" t="s">
        <v>165</v>
      </c>
      <c r="J190" s="64" t="s">
        <v>166</v>
      </c>
      <c r="K190" s="63" t="s">
        <v>159</v>
      </c>
      <c r="L190" s="63" t="s">
        <v>160</v>
      </c>
      <c r="M190" s="63" t="s">
        <v>161</v>
      </c>
      <c r="N190" s="65" t="s">
        <v>162</v>
      </c>
      <c r="O190" s="104"/>
    </row>
    <row r="191" spans="1:15" x14ac:dyDescent="0.25">
      <c r="A191" s="160" t="s">
        <v>140</v>
      </c>
      <c r="B191" s="1219" t="s">
        <v>227</v>
      </c>
      <c r="C191" s="1219" t="s">
        <v>228</v>
      </c>
      <c r="D191" s="1219" t="s">
        <v>229</v>
      </c>
      <c r="E191" s="1235" t="s">
        <v>220</v>
      </c>
      <c r="F191" s="1235">
        <v>100</v>
      </c>
      <c r="G191" s="1235">
        <v>4</v>
      </c>
      <c r="H191" s="183">
        <v>0.73</v>
      </c>
      <c r="I191" s="163" t="e">
        <f>+#REF!</f>
        <v>#REF!</v>
      </c>
      <c r="J191" s="182" t="e">
        <f t="shared" ref="J191:J202" si="17">I191/H191</f>
        <v>#REF!</v>
      </c>
      <c r="K191" s="184" t="e">
        <f>+INVERSIÓN!#REF!</f>
        <v>#REF!</v>
      </c>
      <c r="L191" s="181">
        <v>0</v>
      </c>
      <c r="M191" s="181" t="e">
        <f>L191/K191</f>
        <v>#REF!</v>
      </c>
      <c r="N191" s="164"/>
      <c r="O191" s="103">
        <f t="shared" ref="O191:O202" si="18">LEN(N191)</f>
        <v>0</v>
      </c>
    </row>
    <row r="192" spans="1:15" x14ac:dyDescent="0.25">
      <c r="A192" s="39" t="s">
        <v>141</v>
      </c>
      <c r="B192" s="1220"/>
      <c r="C192" s="1220"/>
      <c r="D192" s="1220"/>
      <c r="E192" s="1236"/>
      <c r="F192" s="1236"/>
      <c r="G192" s="1236"/>
      <c r="H192" s="99">
        <v>0.73</v>
      </c>
      <c r="I192" s="40"/>
      <c r="J192" s="158">
        <f t="shared" si="17"/>
        <v>0</v>
      </c>
      <c r="K192" s="40"/>
      <c r="L192" s="40"/>
      <c r="M192" s="89"/>
      <c r="N192" s="41"/>
      <c r="O192" s="103"/>
    </row>
    <row r="193" spans="1:15" x14ac:dyDescent="0.25">
      <c r="A193" s="39" t="s">
        <v>142</v>
      </c>
      <c r="B193" s="1220"/>
      <c r="C193" s="1220"/>
      <c r="D193" s="1220"/>
      <c r="E193" s="1236"/>
      <c r="F193" s="1236"/>
      <c r="G193" s="1236"/>
      <c r="H193" s="99">
        <v>0.73</v>
      </c>
      <c r="I193" s="40"/>
      <c r="J193" s="158">
        <f t="shared" si="17"/>
        <v>0</v>
      </c>
      <c r="K193" s="40"/>
      <c r="L193" s="40"/>
      <c r="M193" s="89"/>
      <c r="N193" s="41"/>
      <c r="O193" s="103"/>
    </row>
    <row r="194" spans="1:15" x14ac:dyDescent="0.25">
      <c r="A194" s="39" t="s">
        <v>143</v>
      </c>
      <c r="B194" s="1220"/>
      <c r="C194" s="1220"/>
      <c r="D194" s="1220"/>
      <c r="E194" s="1236"/>
      <c r="F194" s="1236"/>
      <c r="G194" s="1236"/>
      <c r="H194" s="99">
        <v>0.73</v>
      </c>
      <c r="I194" s="40"/>
      <c r="J194" s="158">
        <f t="shared" si="17"/>
        <v>0</v>
      </c>
      <c r="K194" s="40"/>
      <c r="L194" s="40"/>
      <c r="M194" s="89"/>
      <c r="N194" s="41"/>
      <c r="O194" s="103"/>
    </row>
    <row r="195" spans="1:15" x14ac:dyDescent="0.25">
      <c r="A195" s="39" t="s">
        <v>144</v>
      </c>
      <c r="B195" s="1220"/>
      <c r="C195" s="1220"/>
      <c r="D195" s="1220"/>
      <c r="E195" s="1236"/>
      <c r="F195" s="1236"/>
      <c r="G195" s="1236"/>
      <c r="H195" s="99">
        <v>0.73</v>
      </c>
      <c r="I195" s="40"/>
      <c r="J195" s="158">
        <f t="shared" si="17"/>
        <v>0</v>
      </c>
      <c r="K195" s="40"/>
      <c r="L195" s="40"/>
      <c r="M195" s="89"/>
      <c r="N195" s="41"/>
      <c r="O195" s="103"/>
    </row>
    <row r="196" spans="1:15" x14ac:dyDescent="0.25">
      <c r="A196" s="39" t="s">
        <v>145</v>
      </c>
      <c r="B196" s="1220"/>
      <c r="C196" s="1220"/>
      <c r="D196" s="1220"/>
      <c r="E196" s="1236"/>
      <c r="F196" s="1236"/>
      <c r="G196" s="1236"/>
      <c r="H196" s="99">
        <v>0.73</v>
      </c>
      <c r="I196" s="40"/>
      <c r="J196" s="158">
        <f t="shared" si="17"/>
        <v>0</v>
      </c>
      <c r="K196" s="40"/>
      <c r="L196" s="40"/>
      <c r="M196" s="89"/>
      <c r="N196" s="41"/>
      <c r="O196" s="103"/>
    </row>
    <row r="197" spans="1:15" x14ac:dyDescent="0.25">
      <c r="A197" s="39" t="s">
        <v>133</v>
      </c>
      <c r="B197" s="1220"/>
      <c r="C197" s="1220"/>
      <c r="D197" s="1220"/>
      <c r="E197" s="1236"/>
      <c r="F197" s="1236"/>
      <c r="G197" s="1236"/>
      <c r="H197" s="99">
        <v>0.73</v>
      </c>
      <c r="I197" s="40"/>
      <c r="J197" s="158">
        <f t="shared" si="17"/>
        <v>0</v>
      </c>
      <c r="K197" s="40"/>
      <c r="L197" s="40"/>
      <c r="M197" s="89"/>
      <c r="N197" s="41"/>
      <c r="O197" s="103"/>
    </row>
    <row r="198" spans="1:15" x14ac:dyDescent="0.25">
      <c r="A198" s="39" t="s">
        <v>134</v>
      </c>
      <c r="B198" s="1220"/>
      <c r="C198" s="1220"/>
      <c r="D198" s="1220"/>
      <c r="E198" s="1236"/>
      <c r="F198" s="1236"/>
      <c r="G198" s="1236"/>
      <c r="H198" s="99">
        <v>0.73</v>
      </c>
      <c r="I198" s="40"/>
      <c r="J198" s="158">
        <f t="shared" si="17"/>
        <v>0</v>
      </c>
      <c r="K198" s="40"/>
      <c r="L198" s="40"/>
      <c r="M198" s="89" t="s">
        <v>71</v>
      </c>
      <c r="N198" s="41"/>
      <c r="O198" s="103">
        <f t="shared" si="18"/>
        <v>0</v>
      </c>
    </row>
    <row r="199" spans="1:15" x14ac:dyDescent="0.25">
      <c r="A199" s="39" t="s">
        <v>135</v>
      </c>
      <c r="B199" s="1220"/>
      <c r="C199" s="1220"/>
      <c r="D199" s="1220"/>
      <c r="E199" s="1236"/>
      <c r="F199" s="1236"/>
      <c r="G199" s="1236"/>
      <c r="H199" s="99">
        <v>0.73</v>
      </c>
      <c r="I199" s="40"/>
      <c r="J199" s="158">
        <f t="shared" si="17"/>
        <v>0</v>
      </c>
      <c r="K199" s="40"/>
      <c r="L199" s="40"/>
      <c r="M199" s="89" t="s">
        <v>71</v>
      </c>
      <c r="N199" s="41"/>
      <c r="O199" s="103">
        <f t="shared" si="18"/>
        <v>0</v>
      </c>
    </row>
    <row r="200" spans="1:15" s="75" customFormat="1" x14ac:dyDescent="0.25">
      <c r="A200" s="76" t="s">
        <v>136</v>
      </c>
      <c r="B200" s="1220"/>
      <c r="C200" s="1220"/>
      <c r="D200" s="1220"/>
      <c r="E200" s="1236"/>
      <c r="F200" s="1236"/>
      <c r="G200" s="1236"/>
      <c r="H200" s="99">
        <v>0.73</v>
      </c>
      <c r="I200" s="98"/>
      <c r="J200" s="158">
        <f t="shared" si="17"/>
        <v>0</v>
      </c>
      <c r="K200" s="98"/>
      <c r="L200" s="98"/>
      <c r="M200" s="20" t="s">
        <v>71</v>
      </c>
      <c r="N200" s="134"/>
      <c r="O200" s="135">
        <f t="shared" si="18"/>
        <v>0</v>
      </c>
    </row>
    <row r="201" spans="1:15" x14ac:dyDescent="0.25">
      <c r="A201" s="39" t="s">
        <v>137</v>
      </c>
      <c r="B201" s="1220"/>
      <c r="C201" s="1220"/>
      <c r="D201" s="1220"/>
      <c r="E201" s="1236"/>
      <c r="F201" s="1236"/>
      <c r="G201" s="1236"/>
      <c r="H201" s="99">
        <v>0.73</v>
      </c>
      <c r="I201" s="120"/>
      <c r="J201" s="158">
        <f t="shared" si="17"/>
        <v>0</v>
      </c>
      <c r="K201" s="40"/>
      <c r="L201" s="40"/>
      <c r="M201" s="89" t="s">
        <v>71</v>
      </c>
      <c r="N201" s="41"/>
      <c r="O201" s="103">
        <f t="shared" si="18"/>
        <v>0</v>
      </c>
    </row>
    <row r="202" spans="1:15" ht="15.75" thickBot="1" x14ac:dyDescent="0.3">
      <c r="A202" s="155" t="s">
        <v>138</v>
      </c>
      <c r="B202" s="1221"/>
      <c r="C202" s="1221"/>
      <c r="D202" s="1221"/>
      <c r="E202" s="1237"/>
      <c r="F202" s="1237"/>
      <c r="G202" s="1237"/>
      <c r="H202" s="157">
        <v>0.73</v>
      </c>
      <c r="I202" s="42"/>
      <c r="J202" s="159">
        <f t="shared" si="17"/>
        <v>0</v>
      </c>
      <c r="K202" s="42"/>
      <c r="L202" s="42"/>
      <c r="M202" s="156" t="s">
        <v>71</v>
      </c>
      <c r="N202" s="46"/>
      <c r="O202" s="103">
        <f t="shared" si="18"/>
        <v>0</v>
      </c>
    </row>
    <row r="203" spans="1:15" x14ac:dyDescent="0.25">
      <c r="A203" s="61"/>
      <c r="B203" s="104"/>
      <c r="C203" s="104"/>
      <c r="D203" s="104"/>
      <c r="E203" s="3"/>
      <c r="F203" s="3"/>
      <c r="G203" s="3"/>
      <c r="H203" s="3"/>
      <c r="J203" s="136"/>
      <c r="M203" s="15"/>
      <c r="O203" s="104"/>
    </row>
    <row r="204" spans="1:15" x14ac:dyDescent="0.25">
      <c r="A204" s="61"/>
      <c r="B204" s="104"/>
      <c r="C204" s="104"/>
      <c r="D204" s="104"/>
      <c r="E204" s="3"/>
      <c r="F204" s="3"/>
      <c r="G204" s="3"/>
      <c r="H204" s="3"/>
      <c r="J204" s="136"/>
      <c r="M204" s="15"/>
      <c r="O204" s="104"/>
    </row>
    <row r="205" spans="1:15" x14ac:dyDescent="0.25">
      <c r="A205" s="61"/>
      <c r="B205" s="104"/>
      <c r="C205" s="104"/>
      <c r="D205" s="104"/>
      <c r="E205" s="3"/>
      <c r="F205" s="3"/>
      <c r="G205" s="3"/>
      <c r="H205" s="3"/>
      <c r="J205" s="136"/>
      <c r="M205" s="15"/>
      <c r="O205" s="104"/>
    </row>
    <row r="206" spans="1:15" x14ac:dyDescent="0.25">
      <c r="A206" s="61"/>
      <c r="B206" s="104"/>
      <c r="C206" s="104"/>
      <c r="D206" s="104"/>
      <c r="E206" s="3"/>
      <c r="F206" s="3"/>
      <c r="G206" s="3"/>
      <c r="H206" s="3"/>
      <c r="J206" s="136"/>
      <c r="M206" s="15"/>
      <c r="O206" s="104"/>
    </row>
    <row r="207" spans="1:15" x14ac:dyDescent="0.25">
      <c r="A207" s="61"/>
      <c r="B207" s="104"/>
      <c r="C207" s="104"/>
      <c r="D207" s="104"/>
      <c r="E207" s="3"/>
      <c r="F207" s="3"/>
      <c r="G207" s="3"/>
      <c r="H207" s="3"/>
      <c r="J207" s="136"/>
      <c r="M207" s="15"/>
      <c r="O207" s="104"/>
    </row>
    <row r="208" spans="1:15" ht="20.25" hidden="1" x14ac:dyDescent="0.25">
      <c r="A208" s="1136" t="s">
        <v>270</v>
      </c>
      <c r="B208" s="1137"/>
      <c r="C208" s="1137"/>
      <c r="D208" s="1137"/>
      <c r="E208" s="1137"/>
      <c r="F208" s="1137"/>
      <c r="G208" s="1137"/>
      <c r="H208" s="1137"/>
      <c r="I208" s="1137"/>
      <c r="J208" s="1137"/>
      <c r="K208" s="1137"/>
      <c r="L208" s="1137"/>
      <c r="M208" s="1137"/>
      <c r="N208" s="1138"/>
    </row>
    <row r="209" spans="1:15" ht="38.25" hidden="1" x14ac:dyDescent="0.25">
      <c r="A209" s="36" t="s">
        <v>50</v>
      </c>
      <c r="B209" s="37" t="s">
        <v>150</v>
      </c>
      <c r="C209" s="37" t="s">
        <v>151</v>
      </c>
      <c r="D209" s="37" t="s">
        <v>152</v>
      </c>
      <c r="E209" s="37" t="s">
        <v>153</v>
      </c>
      <c r="F209" s="37" t="s">
        <v>163</v>
      </c>
      <c r="G209" s="37" t="s">
        <v>155</v>
      </c>
      <c r="H209" s="37" t="s">
        <v>164</v>
      </c>
      <c r="I209" s="37" t="s">
        <v>165</v>
      </c>
      <c r="J209" s="45" t="s">
        <v>166</v>
      </c>
      <c r="K209" s="37" t="s">
        <v>159</v>
      </c>
      <c r="L209" s="37" t="s">
        <v>160</v>
      </c>
      <c r="M209" s="37" t="s">
        <v>161</v>
      </c>
      <c r="N209" s="38" t="s">
        <v>162</v>
      </c>
    </row>
    <row r="210" spans="1:15" s="166" customFormat="1" hidden="1" x14ac:dyDescent="0.25">
      <c r="A210" s="162" t="s">
        <v>140</v>
      </c>
      <c r="B210" s="163"/>
      <c r="C210" s="163"/>
      <c r="D210" s="163"/>
      <c r="E210" s="163"/>
      <c r="F210" s="163"/>
      <c r="G210" s="163"/>
      <c r="H210" s="163"/>
      <c r="I210" s="163">
        <v>75</v>
      </c>
      <c r="J210" s="163" t="e">
        <f t="shared" ref="J210:J221" si="19">I210/H210</f>
        <v>#DIV/0!</v>
      </c>
      <c r="K210" s="163"/>
      <c r="L210" s="163"/>
      <c r="M210" s="163" t="e">
        <f t="shared" ref="M210:M221" si="20">L210/K210</f>
        <v>#DIV/0!</v>
      </c>
      <c r="N210" s="164" t="s">
        <v>279</v>
      </c>
      <c r="O210" s="165">
        <f t="shared" ref="O210:O220" si="21">LEN(N210)</f>
        <v>253</v>
      </c>
    </row>
    <row r="211" spans="1:15" s="166" customFormat="1" hidden="1" x14ac:dyDescent="0.25">
      <c r="A211" s="162" t="s">
        <v>141</v>
      </c>
      <c r="B211" s="163"/>
      <c r="C211" s="163"/>
      <c r="D211" s="163"/>
      <c r="E211" s="163"/>
      <c r="F211" s="163"/>
      <c r="G211" s="163"/>
      <c r="H211" s="163"/>
      <c r="I211" s="163">
        <v>370</v>
      </c>
      <c r="J211" s="163" t="e">
        <f t="shared" si="19"/>
        <v>#DIV/0!</v>
      </c>
      <c r="K211" s="163"/>
      <c r="L211" s="163"/>
      <c r="M211" s="163" t="e">
        <f t="shared" si="20"/>
        <v>#DIV/0!</v>
      </c>
      <c r="N211" s="166" t="s">
        <v>280</v>
      </c>
      <c r="O211" s="165">
        <f t="shared" si="21"/>
        <v>278</v>
      </c>
    </row>
    <row r="212" spans="1:15" s="166" customFormat="1" hidden="1" x14ac:dyDescent="0.25">
      <c r="A212" s="162" t="s">
        <v>142</v>
      </c>
      <c r="B212" s="163"/>
      <c r="C212" s="163"/>
      <c r="D212" s="163"/>
      <c r="E212" s="163"/>
      <c r="F212" s="163"/>
      <c r="G212" s="163"/>
      <c r="H212" s="163"/>
      <c r="I212" s="163">
        <v>590</v>
      </c>
      <c r="J212" s="163" t="e">
        <f t="shared" si="19"/>
        <v>#DIV/0!</v>
      </c>
      <c r="K212" s="163"/>
      <c r="L212" s="163"/>
      <c r="M212" s="163" t="e">
        <f t="shared" si="20"/>
        <v>#DIV/0!</v>
      </c>
      <c r="N212" s="167" t="s">
        <v>281</v>
      </c>
      <c r="O212" s="165">
        <f t="shared" si="21"/>
        <v>184</v>
      </c>
    </row>
    <row r="213" spans="1:15" s="166" customFormat="1" hidden="1" x14ac:dyDescent="0.25">
      <c r="A213" s="162" t="s">
        <v>143</v>
      </c>
      <c r="B213" s="163"/>
      <c r="C213" s="163"/>
      <c r="D213" s="163"/>
      <c r="E213" s="163"/>
      <c r="F213" s="163"/>
      <c r="G213" s="163"/>
      <c r="H213" s="163"/>
      <c r="I213" s="168" t="s">
        <v>282</v>
      </c>
      <c r="J213" s="163" t="e">
        <f t="shared" si="19"/>
        <v>#VALUE!</v>
      </c>
      <c r="K213" s="163"/>
      <c r="L213" s="163"/>
      <c r="M213" s="163" t="e">
        <f t="shared" si="20"/>
        <v>#DIV/0!</v>
      </c>
      <c r="N213" s="169" t="s">
        <v>283</v>
      </c>
      <c r="O213" s="165">
        <f t="shared" si="21"/>
        <v>149</v>
      </c>
    </row>
    <row r="214" spans="1:15" s="166" customFormat="1" hidden="1" x14ac:dyDescent="0.25">
      <c r="A214" s="162" t="s">
        <v>144</v>
      </c>
      <c r="B214" s="163"/>
      <c r="C214" s="163"/>
      <c r="D214" s="163"/>
      <c r="E214" s="163"/>
      <c r="F214" s="163"/>
      <c r="G214" s="163"/>
      <c r="H214" s="163"/>
      <c r="I214" s="163"/>
      <c r="J214" s="163" t="e">
        <f t="shared" si="19"/>
        <v>#DIV/0!</v>
      </c>
      <c r="K214" s="163"/>
      <c r="L214" s="163"/>
      <c r="M214" s="163" t="e">
        <f t="shared" si="20"/>
        <v>#DIV/0!</v>
      </c>
      <c r="N214" s="164"/>
      <c r="O214" s="165">
        <f t="shared" si="21"/>
        <v>0</v>
      </c>
    </row>
    <row r="215" spans="1:15" s="166" customFormat="1" hidden="1" x14ac:dyDescent="0.25">
      <c r="A215" s="162" t="s">
        <v>145</v>
      </c>
      <c r="B215" s="163"/>
      <c r="C215" s="163"/>
      <c r="D215" s="163"/>
      <c r="E215" s="163"/>
      <c r="F215" s="163"/>
      <c r="G215" s="163"/>
      <c r="H215" s="163"/>
      <c r="I215" s="163"/>
      <c r="J215" s="163" t="e">
        <f t="shared" si="19"/>
        <v>#DIV/0!</v>
      </c>
      <c r="K215" s="163"/>
      <c r="L215" s="163"/>
      <c r="M215" s="163" t="e">
        <f t="shared" si="20"/>
        <v>#DIV/0!</v>
      </c>
      <c r="N215" s="166" t="s">
        <v>284</v>
      </c>
      <c r="O215" s="165">
        <f t="shared" si="21"/>
        <v>250</v>
      </c>
    </row>
    <row r="216" spans="1:15" s="166" customFormat="1" hidden="1" x14ac:dyDescent="0.25">
      <c r="A216" s="162" t="s">
        <v>133</v>
      </c>
      <c r="B216" s="163"/>
      <c r="C216" s="163"/>
      <c r="D216" s="163"/>
      <c r="E216" s="163"/>
      <c r="F216" s="163"/>
      <c r="G216" s="163"/>
      <c r="H216" s="163"/>
      <c r="I216" s="163"/>
      <c r="J216" s="163" t="e">
        <f t="shared" si="19"/>
        <v>#DIV/0!</v>
      </c>
      <c r="K216" s="163"/>
      <c r="L216" s="163"/>
      <c r="M216" s="163" t="e">
        <f t="shared" si="20"/>
        <v>#DIV/0!</v>
      </c>
      <c r="N216" s="164"/>
      <c r="O216" s="165">
        <f t="shared" si="21"/>
        <v>0</v>
      </c>
    </row>
    <row r="217" spans="1:15" s="166" customFormat="1" hidden="1" x14ac:dyDescent="0.25">
      <c r="A217" s="162" t="s">
        <v>134</v>
      </c>
      <c r="B217" s="163"/>
      <c r="C217" s="163"/>
      <c r="D217" s="163"/>
      <c r="E217" s="163"/>
      <c r="F217" s="163"/>
      <c r="G217" s="163"/>
      <c r="H217" s="163"/>
      <c r="I217" s="163"/>
      <c r="J217" s="163" t="e">
        <f t="shared" si="19"/>
        <v>#DIV/0!</v>
      </c>
      <c r="K217" s="163"/>
      <c r="L217" s="163"/>
      <c r="M217" s="163" t="e">
        <f t="shared" si="20"/>
        <v>#DIV/0!</v>
      </c>
      <c r="N217" s="164"/>
      <c r="O217" s="165">
        <f t="shared" si="21"/>
        <v>0</v>
      </c>
    </row>
    <row r="218" spans="1:15" s="166" customFormat="1" hidden="1" x14ac:dyDescent="0.25">
      <c r="A218" s="162" t="s">
        <v>135</v>
      </c>
      <c r="B218" s="163"/>
      <c r="C218" s="163"/>
      <c r="D218" s="163"/>
      <c r="E218" s="163"/>
      <c r="F218" s="163"/>
      <c r="G218" s="163"/>
      <c r="H218" s="163"/>
      <c r="I218" s="163"/>
      <c r="J218" s="163" t="e">
        <f t="shared" si="19"/>
        <v>#DIV/0!</v>
      </c>
      <c r="K218" s="163"/>
      <c r="L218" s="163"/>
      <c r="M218" s="163" t="e">
        <f t="shared" si="20"/>
        <v>#DIV/0!</v>
      </c>
      <c r="N218" s="164"/>
      <c r="O218" s="165">
        <f t="shared" si="21"/>
        <v>0</v>
      </c>
    </row>
    <row r="219" spans="1:15" s="166" customFormat="1" hidden="1" x14ac:dyDescent="0.25">
      <c r="A219" s="162" t="s">
        <v>136</v>
      </c>
      <c r="B219" s="163"/>
      <c r="C219" s="163"/>
      <c r="D219" s="163"/>
      <c r="E219" s="163"/>
      <c r="F219" s="163"/>
      <c r="G219" s="163"/>
      <c r="H219" s="163"/>
      <c r="I219" s="163"/>
      <c r="J219" s="163" t="e">
        <f t="shared" si="19"/>
        <v>#DIV/0!</v>
      </c>
      <c r="K219" s="163"/>
      <c r="L219" s="163"/>
      <c r="M219" s="163" t="e">
        <f t="shared" si="20"/>
        <v>#DIV/0!</v>
      </c>
      <c r="N219" s="164"/>
      <c r="O219" s="165">
        <f t="shared" si="21"/>
        <v>0</v>
      </c>
    </row>
    <row r="220" spans="1:15" s="166" customFormat="1" hidden="1" x14ac:dyDescent="0.25">
      <c r="A220" s="162" t="s">
        <v>137</v>
      </c>
      <c r="B220" s="163"/>
      <c r="C220" s="163"/>
      <c r="D220" s="163"/>
      <c r="E220" s="163"/>
      <c r="F220" s="163"/>
      <c r="G220" s="163"/>
      <c r="H220" s="163"/>
      <c r="I220" s="163"/>
      <c r="J220" s="163" t="e">
        <f t="shared" si="19"/>
        <v>#DIV/0!</v>
      </c>
      <c r="K220" s="163"/>
      <c r="L220" s="163"/>
      <c r="M220" s="163" t="e">
        <f t="shared" si="20"/>
        <v>#DIV/0!</v>
      </c>
      <c r="N220" s="164"/>
      <c r="O220" s="165">
        <f t="shared" si="21"/>
        <v>0</v>
      </c>
    </row>
    <row r="221" spans="1:15" s="166" customFormat="1" ht="15.75" hidden="1" thickBot="1" x14ac:dyDescent="0.3">
      <c r="A221" s="170" t="s">
        <v>138</v>
      </c>
      <c r="B221" s="113"/>
      <c r="C221" s="113"/>
      <c r="D221" s="113"/>
      <c r="E221" s="113"/>
      <c r="F221" s="113"/>
      <c r="G221" s="113"/>
      <c r="H221" s="113"/>
      <c r="I221" s="113"/>
      <c r="J221" s="113" t="e">
        <f t="shared" si="19"/>
        <v>#DIV/0!</v>
      </c>
      <c r="K221" s="113"/>
      <c r="L221" s="113"/>
      <c r="M221" s="113" t="e">
        <f t="shared" si="20"/>
        <v>#DIV/0!</v>
      </c>
      <c r="N221" s="116"/>
      <c r="O221" s="171"/>
    </row>
    <row r="223" spans="1:15" ht="20.25" hidden="1" x14ac:dyDescent="0.25">
      <c r="A223" s="1136" t="s">
        <v>167</v>
      </c>
      <c r="B223" s="1137"/>
      <c r="C223" s="1137"/>
      <c r="D223" s="1137"/>
      <c r="E223" s="1137"/>
      <c r="F223" s="1137"/>
      <c r="G223" s="1137"/>
      <c r="H223" s="1137"/>
      <c r="I223" s="1137"/>
      <c r="J223" s="1137"/>
      <c r="K223" s="1137"/>
      <c r="L223" s="1137"/>
      <c r="M223" s="1137"/>
      <c r="N223" s="1138"/>
    </row>
    <row r="224" spans="1:15" ht="38.25" hidden="1" x14ac:dyDescent="0.25">
      <c r="A224" s="36" t="s">
        <v>62</v>
      </c>
      <c r="B224" s="37" t="s">
        <v>150</v>
      </c>
      <c r="C224" s="37" t="s">
        <v>151</v>
      </c>
      <c r="D224" s="37" t="s">
        <v>152</v>
      </c>
      <c r="E224" s="37" t="s">
        <v>153</v>
      </c>
      <c r="F224" s="37" t="s">
        <v>168</v>
      </c>
      <c r="G224" s="37" t="s">
        <v>155</v>
      </c>
      <c r="H224" s="37" t="s">
        <v>169</v>
      </c>
      <c r="I224" s="37" t="s">
        <v>170</v>
      </c>
      <c r="J224" s="45" t="s">
        <v>171</v>
      </c>
      <c r="K224" s="37" t="s">
        <v>159</v>
      </c>
      <c r="L224" s="37" t="s">
        <v>160</v>
      </c>
      <c r="M224" s="37" t="s">
        <v>161</v>
      </c>
      <c r="N224" s="38" t="s">
        <v>162</v>
      </c>
    </row>
    <row r="225" spans="1:14" hidden="1" x14ac:dyDescent="0.25">
      <c r="A225" s="43" t="s">
        <v>140</v>
      </c>
      <c r="B225" s="40"/>
      <c r="C225" s="40"/>
      <c r="D225" s="40"/>
      <c r="E225" s="40"/>
      <c r="F225" s="40"/>
      <c r="G225" s="40"/>
      <c r="H225" s="40"/>
      <c r="I225" s="40"/>
      <c r="J225" s="40" t="e">
        <f t="shared" ref="J225:J236" si="22">I225/H225</f>
        <v>#DIV/0!</v>
      </c>
      <c r="K225" s="40"/>
      <c r="L225" s="40"/>
      <c r="M225" s="40" t="e">
        <f t="shared" ref="M225:M236" si="23">L225/K225</f>
        <v>#DIV/0!</v>
      </c>
      <c r="N225" s="41"/>
    </row>
    <row r="226" spans="1:14" hidden="1" x14ac:dyDescent="0.25">
      <c r="A226" s="43" t="s">
        <v>141</v>
      </c>
      <c r="B226" s="40"/>
      <c r="C226" s="40"/>
      <c r="D226" s="40"/>
      <c r="E226" s="40"/>
      <c r="F226" s="40"/>
      <c r="G226" s="40"/>
      <c r="H226" s="40"/>
      <c r="I226" s="40"/>
      <c r="J226" s="40" t="e">
        <f t="shared" si="22"/>
        <v>#DIV/0!</v>
      </c>
      <c r="K226" s="40"/>
      <c r="L226" s="40"/>
      <c r="M226" s="40" t="e">
        <f t="shared" si="23"/>
        <v>#DIV/0!</v>
      </c>
      <c r="N226" s="41"/>
    </row>
    <row r="227" spans="1:14" hidden="1" x14ac:dyDescent="0.25">
      <c r="A227" s="43" t="s">
        <v>142</v>
      </c>
      <c r="B227" s="40"/>
      <c r="C227" s="40"/>
      <c r="D227" s="40"/>
      <c r="E227" s="40"/>
      <c r="F227" s="40"/>
      <c r="G227" s="40"/>
      <c r="H227" s="40"/>
      <c r="I227" s="40"/>
      <c r="J227" s="40" t="e">
        <f t="shared" si="22"/>
        <v>#DIV/0!</v>
      </c>
      <c r="K227" s="40"/>
      <c r="L227" s="40"/>
      <c r="M227" s="40" t="e">
        <f t="shared" si="23"/>
        <v>#DIV/0!</v>
      </c>
      <c r="N227" s="41"/>
    </row>
    <row r="228" spans="1:14" hidden="1" x14ac:dyDescent="0.25">
      <c r="A228" s="43" t="s">
        <v>143</v>
      </c>
      <c r="B228" s="40"/>
      <c r="C228" s="40"/>
      <c r="D228" s="40"/>
      <c r="E228" s="40"/>
      <c r="F228" s="40"/>
      <c r="G228" s="40"/>
      <c r="H228" s="40"/>
      <c r="I228" s="40"/>
      <c r="J228" s="40" t="e">
        <f t="shared" si="22"/>
        <v>#DIV/0!</v>
      </c>
      <c r="K228" s="40"/>
      <c r="L228" s="40"/>
      <c r="M228" s="40" t="e">
        <f t="shared" si="23"/>
        <v>#DIV/0!</v>
      </c>
      <c r="N228" s="41"/>
    </row>
    <row r="229" spans="1:14" hidden="1" x14ac:dyDescent="0.25">
      <c r="A229" s="43" t="s">
        <v>144</v>
      </c>
      <c r="B229" s="40"/>
      <c r="C229" s="40"/>
      <c r="D229" s="40"/>
      <c r="E229" s="40"/>
      <c r="F229" s="40"/>
      <c r="G229" s="40"/>
      <c r="H229" s="40"/>
      <c r="I229" s="40"/>
      <c r="J229" s="40" t="e">
        <f t="shared" si="22"/>
        <v>#DIV/0!</v>
      </c>
      <c r="K229" s="40"/>
      <c r="L229" s="40"/>
      <c r="M229" s="40" t="e">
        <f t="shared" si="23"/>
        <v>#DIV/0!</v>
      </c>
      <c r="N229" s="41"/>
    </row>
    <row r="230" spans="1:14" hidden="1" x14ac:dyDescent="0.25">
      <c r="A230" s="43" t="s">
        <v>145</v>
      </c>
      <c r="B230" s="40"/>
      <c r="C230" s="40"/>
      <c r="D230" s="40"/>
      <c r="E230" s="40"/>
      <c r="F230" s="40"/>
      <c r="G230" s="40"/>
      <c r="H230" s="40"/>
      <c r="I230" s="40"/>
      <c r="J230" s="40" t="e">
        <f t="shared" si="22"/>
        <v>#DIV/0!</v>
      </c>
      <c r="K230" s="40"/>
      <c r="L230" s="40"/>
      <c r="M230" s="40" t="e">
        <f t="shared" si="23"/>
        <v>#DIV/0!</v>
      </c>
      <c r="N230" s="41"/>
    </row>
    <row r="231" spans="1:14" hidden="1" x14ac:dyDescent="0.25">
      <c r="A231" s="43" t="s">
        <v>133</v>
      </c>
      <c r="B231" s="40"/>
      <c r="C231" s="40"/>
      <c r="D231" s="40"/>
      <c r="E231" s="40"/>
      <c r="F231" s="40"/>
      <c r="G231" s="40"/>
      <c r="H231" s="40"/>
      <c r="I231" s="40"/>
      <c r="J231" s="40" t="e">
        <f t="shared" si="22"/>
        <v>#DIV/0!</v>
      </c>
      <c r="K231" s="40"/>
      <c r="L231" s="40"/>
      <c r="M231" s="40" t="e">
        <f t="shared" si="23"/>
        <v>#DIV/0!</v>
      </c>
      <c r="N231" s="41"/>
    </row>
    <row r="232" spans="1:14" hidden="1" x14ac:dyDescent="0.25">
      <c r="A232" s="43" t="s">
        <v>134</v>
      </c>
      <c r="B232" s="40"/>
      <c r="C232" s="40"/>
      <c r="D232" s="40"/>
      <c r="E232" s="40"/>
      <c r="F232" s="40"/>
      <c r="G232" s="40"/>
      <c r="H232" s="40"/>
      <c r="I232" s="40"/>
      <c r="J232" s="40" t="e">
        <f t="shared" si="22"/>
        <v>#DIV/0!</v>
      </c>
      <c r="K232" s="40"/>
      <c r="L232" s="40"/>
      <c r="M232" s="40" t="e">
        <f t="shared" si="23"/>
        <v>#DIV/0!</v>
      </c>
      <c r="N232" s="41"/>
    </row>
    <row r="233" spans="1:14" hidden="1" x14ac:dyDescent="0.25">
      <c r="A233" s="43" t="s">
        <v>135</v>
      </c>
      <c r="B233" s="40"/>
      <c r="C233" s="40"/>
      <c r="D233" s="40"/>
      <c r="E233" s="40"/>
      <c r="F233" s="40"/>
      <c r="G233" s="40"/>
      <c r="H233" s="40"/>
      <c r="I233" s="40"/>
      <c r="J233" s="40" t="e">
        <f t="shared" si="22"/>
        <v>#DIV/0!</v>
      </c>
      <c r="K233" s="40"/>
      <c r="L233" s="40"/>
      <c r="M233" s="40" t="e">
        <f t="shared" si="23"/>
        <v>#DIV/0!</v>
      </c>
      <c r="N233" s="41"/>
    </row>
    <row r="234" spans="1:14" hidden="1" x14ac:dyDescent="0.25">
      <c r="A234" s="43" t="s">
        <v>136</v>
      </c>
      <c r="B234" s="40"/>
      <c r="C234" s="40"/>
      <c r="D234" s="40"/>
      <c r="E234" s="40"/>
      <c r="F234" s="40"/>
      <c r="G234" s="40"/>
      <c r="H234" s="40"/>
      <c r="I234" s="40"/>
      <c r="J234" s="40" t="e">
        <f t="shared" si="22"/>
        <v>#DIV/0!</v>
      </c>
      <c r="K234" s="40"/>
      <c r="L234" s="40"/>
      <c r="M234" s="40" t="e">
        <f t="shared" si="23"/>
        <v>#DIV/0!</v>
      </c>
      <c r="N234" s="41"/>
    </row>
    <row r="235" spans="1:14" hidden="1" x14ac:dyDescent="0.25">
      <c r="A235" s="43" t="s">
        <v>137</v>
      </c>
      <c r="B235" s="40"/>
      <c r="C235" s="40"/>
      <c r="D235" s="40"/>
      <c r="E235" s="40"/>
      <c r="F235" s="40"/>
      <c r="G235" s="40"/>
      <c r="H235" s="40"/>
      <c r="I235" s="40"/>
      <c r="J235" s="40" t="e">
        <f t="shared" si="22"/>
        <v>#DIV/0!</v>
      </c>
      <c r="K235" s="40"/>
      <c r="L235" s="40"/>
      <c r="M235" s="40" t="e">
        <f t="shared" si="23"/>
        <v>#DIV/0!</v>
      </c>
      <c r="N235" s="41"/>
    </row>
    <row r="236" spans="1:14" ht="15.75" hidden="1" thickBot="1" x14ac:dyDescent="0.3">
      <c r="A236" s="44" t="s">
        <v>138</v>
      </c>
      <c r="B236" s="42"/>
      <c r="C236" s="42"/>
      <c r="D236" s="42"/>
      <c r="E236" s="42"/>
      <c r="F236" s="42"/>
      <c r="G236" s="42"/>
      <c r="H236" s="42"/>
      <c r="I236" s="42"/>
      <c r="J236" s="42" t="e">
        <f t="shared" si="22"/>
        <v>#DIV/0!</v>
      </c>
      <c r="K236" s="42"/>
      <c r="L236" s="42"/>
      <c r="M236" s="42" t="e">
        <f t="shared" si="23"/>
        <v>#DIV/0!</v>
      </c>
      <c r="N236" s="46"/>
    </row>
    <row r="237" spans="1:14" hidden="1" x14ac:dyDescent="0.25"/>
    <row r="238" spans="1:14" ht="20.25" hidden="1" x14ac:dyDescent="0.25">
      <c r="A238" s="1136" t="s">
        <v>172</v>
      </c>
      <c r="B238" s="1137"/>
      <c r="C238" s="1137"/>
      <c r="D238" s="1137"/>
      <c r="E238" s="1137"/>
      <c r="F238" s="1137"/>
      <c r="G238" s="1137"/>
      <c r="H238" s="1137"/>
      <c r="I238" s="1137"/>
      <c r="J238" s="1137"/>
      <c r="K238" s="1137"/>
      <c r="L238" s="1137"/>
      <c r="M238" s="1137"/>
      <c r="N238" s="1138"/>
    </row>
    <row r="239" spans="1:14" ht="38.25" hidden="1" x14ac:dyDescent="0.25">
      <c r="A239" s="36" t="s">
        <v>63</v>
      </c>
      <c r="B239" s="37" t="s">
        <v>150</v>
      </c>
      <c r="C239" s="37" t="s">
        <v>151</v>
      </c>
      <c r="D239" s="37" t="s">
        <v>152</v>
      </c>
      <c r="E239" s="37" t="s">
        <v>153</v>
      </c>
      <c r="F239" s="37" t="s">
        <v>173</v>
      </c>
      <c r="G239" s="37" t="s">
        <v>155</v>
      </c>
      <c r="H239" s="37" t="s">
        <v>174</v>
      </c>
      <c r="I239" s="37" t="s">
        <v>175</v>
      </c>
      <c r="J239" s="45" t="s">
        <v>176</v>
      </c>
      <c r="K239" s="37" t="s">
        <v>159</v>
      </c>
      <c r="L239" s="37" t="s">
        <v>160</v>
      </c>
      <c r="M239" s="37" t="s">
        <v>161</v>
      </c>
      <c r="N239" s="38" t="s">
        <v>162</v>
      </c>
    </row>
    <row r="240" spans="1:14" hidden="1" x14ac:dyDescent="0.25">
      <c r="A240" s="43" t="s">
        <v>140</v>
      </c>
      <c r="B240" s="40"/>
      <c r="C240" s="40"/>
      <c r="D240" s="40"/>
      <c r="E240" s="40"/>
      <c r="F240" s="40"/>
      <c r="G240" s="40"/>
      <c r="H240" s="40"/>
      <c r="I240" s="40"/>
      <c r="J240" s="40" t="e">
        <f t="shared" ref="J240:J251" si="24">I240/H240</f>
        <v>#DIV/0!</v>
      </c>
      <c r="K240" s="40"/>
      <c r="L240" s="40"/>
      <c r="M240" s="40" t="e">
        <f t="shared" ref="M240:M251" si="25">L240/K240</f>
        <v>#DIV/0!</v>
      </c>
      <c r="N240" s="41"/>
    </row>
    <row r="241" spans="1:14" hidden="1" x14ac:dyDescent="0.25">
      <c r="A241" s="43" t="s">
        <v>141</v>
      </c>
      <c r="B241" s="40"/>
      <c r="C241" s="40"/>
      <c r="D241" s="40"/>
      <c r="E241" s="40"/>
      <c r="F241" s="40"/>
      <c r="G241" s="40"/>
      <c r="H241" s="40"/>
      <c r="I241" s="40"/>
      <c r="J241" s="40" t="e">
        <f t="shared" si="24"/>
        <v>#DIV/0!</v>
      </c>
      <c r="K241" s="40"/>
      <c r="L241" s="40"/>
      <c r="M241" s="40" t="e">
        <f t="shared" si="25"/>
        <v>#DIV/0!</v>
      </c>
      <c r="N241" s="41"/>
    </row>
    <row r="242" spans="1:14" hidden="1" x14ac:dyDescent="0.25">
      <c r="A242" s="43" t="s">
        <v>142</v>
      </c>
      <c r="B242" s="40"/>
      <c r="C242" s="40"/>
      <c r="D242" s="40"/>
      <c r="E242" s="40"/>
      <c r="F242" s="40"/>
      <c r="G242" s="40"/>
      <c r="H242" s="40"/>
      <c r="I242" s="40"/>
      <c r="J242" s="40" t="e">
        <f t="shared" si="24"/>
        <v>#DIV/0!</v>
      </c>
      <c r="K242" s="40"/>
      <c r="L242" s="40"/>
      <c r="M242" s="40" t="e">
        <f t="shared" si="25"/>
        <v>#DIV/0!</v>
      </c>
      <c r="N242" s="41"/>
    </row>
    <row r="243" spans="1:14" hidden="1" x14ac:dyDescent="0.25">
      <c r="A243" s="43" t="s">
        <v>143</v>
      </c>
      <c r="B243" s="40"/>
      <c r="C243" s="40"/>
      <c r="D243" s="40"/>
      <c r="E243" s="40"/>
      <c r="F243" s="40"/>
      <c r="G243" s="40"/>
      <c r="H243" s="40"/>
      <c r="I243" s="40"/>
      <c r="J243" s="40" t="e">
        <f t="shared" si="24"/>
        <v>#DIV/0!</v>
      </c>
      <c r="K243" s="40"/>
      <c r="L243" s="40"/>
      <c r="M243" s="40" t="e">
        <f t="shared" si="25"/>
        <v>#DIV/0!</v>
      </c>
      <c r="N243" s="41"/>
    </row>
    <row r="244" spans="1:14" hidden="1" x14ac:dyDescent="0.25">
      <c r="A244" s="43" t="s">
        <v>144</v>
      </c>
      <c r="B244" s="40"/>
      <c r="C244" s="40"/>
      <c r="D244" s="40"/>
      <c r="E244" s="40"/>
      <c r="F244" s="40"/>
      <c r="G244" s="40"/>
      <c r="H244" s="40"/>
      <c r="I244" s="40"/>
      <c r="J244" s="40" t="e">
        <f t="shared" si="24"/>
        <v>#DIV/0!</v>
      </c>
      <c r="K244" s="40"/>
      <c r="L244" s="40"/>
      <c r="M244" s="40" t="e">
        <f t="shared" si="25"/>
        <v>#DIV/0!</v>
      </c>
      <c r="N244" s="41"/>
    </row>
    <row r="245" spans="1:14" hidden="1" x14ac:dyDescent="0.25">
      <c r="A245" s="43" t="s">
        <v>145</v>
      </c>
      <c r="B245" s="40"/>
      <c r="C245" s="40"/>
      <c r="D245" s="40"/>
      <c r="E245" s="40"/>
      <c r="F245" s="40"/>
      <c r="G245" s="40"/>
      <c r="H245" s="40"/>
      <c r="I245" s="40"/>
      <c r="J245" s="40" t="e">
        <f t="shared" si="24"/>
        <v>#DIV/0!</v>
      </c>
      <c r="K245" s="40"/>
      <c r="L245" s="40"/>
      <c r="M245" s="40" t="e">
        <f t="shared" si="25"/>
        <v>#DIV/0!</v>
      </c>
      <c r="N245" s="41"/>
    </row>
    <row r="246" spans="1:14" hidden="1" x14ac:dyDescent="0.25">
      <c r="A246" s="43" t="s">
        <v>133</v>
      </c>
      <c r="B246" s="40"/>
      <c r="C246" s="40"/>
      <c r="D246" s="40"/>
      <c r="E246" s="40"/>
      <c r="F246" s="40"/>
      <c r="G246" s="40"/>
      <c r="H246" s="40"/>
      <c r="I246" s="40"/>
      <c r="J246" s="40" t="e">
        <f t="shared" si="24"/>
        <v>#DIV/0!</v>
      </c>
      <c r="K246" s="40"/>
      <c r="L246" s="40"/>
      <c r="M246" s="40" t="e">
        <f t="shared" si="25"/>
        <v>#DIV/0!</v>
      </c>
      <c r="N246" s="41"/>
    </row>
    <row r="247" spans="1:14" hidden="1" x14ac:dyDescent="0.25">
      <c r="A247" s="43" t="s">
        <v>134</v>
      </c>
      <c r="B247" s="40"/>
      <c r="C247" s="40"/>
      <c r="D247" s="40"/>
      <c r="E247" s="40"/>
      <c r="F247" s="40"/>
      <c r="G247" s="40"/>
      <c r="H247" s="40"/>
      <c r="I247" s="40"/>
      <c r="J247" s="40" t="e">
        <f t="shared" si="24"/>
        <v>#DIV/0!</v>
      </c>
      <c r="K247" s="40"/>
      <c r="L247" s="40"/>
      <c r="M247" s="40" t="e">
        <f t="shared" si="25"/>
        <v>#DIV/0!</v>
      </c>
      <c r="N247" s="41"/>
    </row>
    <row r="248" spans="1:14" hidden="1" x14ac:dyDescent="0.25">
      <c r="A248" s="43" t="s">
        <v>135</v>
      </c>
      <c r="B248" s="40"/>
      <c r="C248" s="40"/>
      <c r="D248" s="40"/>
      <c r="E248" s="40"/>
      <c r="F248" s="40"/>
      <c r="G248" s="40"/>
      <c r="H248" s="40"/>
      <c r="I248" s="40"/>
      <c r="J248" s="40" t="e">
        <f t="shared" si="24"/>
        <v>#DIV/0!</v>
      </c>
      <c r="K248" s="40"/>
      <c r="L248" s="40"/>
      <c r="M248" s="40" t="e">
        <f t="shared" si="25"/>
        <v>#DIV/0!</v>
      </c>
      <c r="N248" s="41"/>
    </row>
    <row r="249" spans="1:14" hidden="1" x14ac:dyDescent="0.25">
      <c r="A249" s="43" t="s">
        <v>136</v>
      </c>
      <c r="B249" s="40"/>
      <c r="C249" s="40"/>
      <c r="D249" s="40"/>
      <c r="E249" s="40"/>
      <c r="F249" s="40"/>
      <c r="G249" s="40"/>
      <c r="H249" s="40"/>
      <c r="I249" s="40"/>
      <c r="J249" s="40" t="e">
        <f t="shared" si="24"/>
        <v>#DIV/0!</v>
      </c>
      <c r="K249" s="40"/>
      <c r="L249" s="40"/>
      <c r="M249" s="40" t="e">
        <f t="shared" si="25"/>
        <v>#DIV/0!</v>
      </c>
      <c r="N249" s="41"/>
    </row>
    <row r="250" spans="1:14" hidden="1" x14ac:dyDescent="0.25">
      <c r="A250" s="43" t="s">
        <v>137</v>
      </c>
      <c r="B250" s="40"/>
      <c r="C250" s="40"/>
      <c r="D250" s="40"/>
      <c r="E250" s="40"/>
      <c r="F250" s="40"/>
      <c r="G250" s="40"/>
      <c r="H250" s="40"/>
      <c r="I250" s="40"/>
      <c r="J250" s="40" t="e">
        <f t="shared" si="24"/>
        <v>#DIV/0!</v>
      </c>
      <c r="K250" s="40"/>
      <c r="L250" s="40"/>
      <c r="M250" s="40" t="e">
        <f t="shared" si="25"/>
        <v>#DIV/0!</v>
      </c>
      <c r="N250" s="41"/>
    </row>
    <row r="251" spans="1:14" ht="15.75" hidden="1" thickBot="1" x14ac:dyDescent="0.3">
      <c r="A251" s="44" t="s">
        <v>138</v>
      </c>
      <c r="B251" s="42"/>
      <c r="C251" s="42"/>
      <c r="D251" s="42"/>
      <c r="E251" s="42"/>
      <c r="F251" s="42"/>
      <c r="G251" s="42"/>
      <c r="H251" s="42"/>
      <c r="I251" s="42"/>
      <c r="J251" s="42" t="e">
        <f t="shared" si="24"/>
        <v>#DIV/0!</v>
      </c>
      <c r="K251" s="42"/>
      <c r="L251" s="42"/>
      <c r="M251" s="42" t="e">
        <f t="shared" si="25"/>
        <v>#DIV/0!</v>
      </c>
      <c r="N251" s="46"/>
    </row>
    <row r="253" spans="1:14" ht="20.25" hidden="1" x14ac:dyDescent="0.25">
      <c r="A253" s="1136" t="s">
        <v>177</v>
      </c>
      <c r="B253" s="1137"/>
      <c r="C253" s="1137"/>
      <c r="D253" s="1137"/>
      <c r="E253" s="1137"/>
      <c r="F253" s="1137"/>
      <c r="G253" s="1137"/>
      <c r="H253" s="1137"/>
      <c r="I253" s="1137"/>
      <c r="J253" s="1137"/>
      <c r="K253" s="1137"/>
      <c r="L253" s="1137"/>
      <c r="M253" s="1137"/>
      <c r="N253" s="1138"/>
    </row>
    <row r="254" spans="1:14" ht="38.25" hidden="1" x14ac:dyDescent="0.25">
      <c r="A254" s="36" t="s">
        <v>64</v>
      </c>
      <c r="B254" s="37" t="s">
        <v>150</v>
      </c>
      <c r="C254" s="37" t="s">
        <v>151</v>
      </c>
      <c r="D254" s="37" t="s">
        <v>152</v>
      </c>
      <c r="E254" s="37" t="s">
        <v>153</v>
      </c>
      <c r="F254" s="37" t="s">
        <v>178</v>
      </c>
      <c r="G254" s="37" t="s">
        <v>155</v>
      </c>
      <c r="H254" s="37" t="s">
        <v>179</v>
      </c>
      <c r="I254" s="37" t="s">
        <v>180</v>
      </c>
      <c r="J254" s="45" t="s">
        <v>181</v>
      </c>
      <c r="K254" s="37" t="s">
        <v>159</v>
      </c>
      <c r="L254" s="37" t="s">
        <v>160</v>
      </c>
      <c r="M254" s="37" t="s">
        <v>161</v>
      </c>
      <c r="N254" s="38" t="s">
        <v>162</v>
      </c>
    </row>
    <row r="255" spans="1:14" hidden="1" x14ac:dyDescent="0.25">
      <c r="A255" s="43" t="s">
        <v>140</v>
      </c>
      <c r="B255" s="40"/>
      <c r="C255" s="40"/>
      <c r="D255" s="40"/>
      <c r="E255" s="40"/>
      <c r="F255" s="40"/>
      <c r="G255" s="40"/>
      <c r="H255" s="40"/>
      <c r="I255" s="40"/>
      <c r="J255" s="40" t="e">
        <f t="shared" ref="J255:J266" si="26">I255/H255</f>
        <v>#DIV/0!</v>
      </c>
      <c r="K255" s="40"/>
      <c r="L255" s="40"/>
      <c r="M255" s="40" t="e">
        <f t="shared" ref="M255:M266" si="27">L255/K255</f>
        <v>#DIV/0!</v>
      </c>
      <c r="N255" s="41"/>
    </row>
    <row r="256" spans="1:14" hidden="1" x14ac:dyDescent="0.25">
      <c r="A256" s="43" t="s">
        <v>141</v>
      </c>
      <c r="B256" s="40"/>
      <c r="C256" s="40"/>
      <c r="D256" s="40"/>
      <c r="E256" s="40"/>
      <c r="F256" s="40"/>
      <c r="G256" s="40"/>
      <c r="H256" s="40"/>
      <c r="I256" s="40"/>
      <c r="J256" s="40" t="e">
        <f t="shared" si="26"/>
        <v>#DIV/0!</v>
      </c>
      <c r="K256" s="40"/>
      <c r="L256" s="40"/>
      <c r="M256" s="40" t="e">
        <f t="shared" si="27"/>
        <v>#DIV/0!</v>
      </c>
      <c r="N256" s="41"/>
    </row>
    <row r="257" spans="1:14" hidden="1" x14ac:dyDescent="0.25">
      <c r="A257" s="43" t="s">
        <v>142</v>
      </c>
      <c r="B257" s="40"/>
      <c r="C257" s="40"/>
      <c r="D257" s="40"/>
      <c r="E257" s="40"/>
      <c r="F257" s="40"/>
      <c r="G257" s="40"/>
      <c r="H257" s="40"/>
      <c r="I257" s="40"/>
      <c r="J257" s="40" t="e">
        <f t="shared" si="26"/>
        <v>#DIV/0!</v>
      </c>
      <c r="K257" s="40"/>
      <c r="L257" s="40"/>
      <c r="M257" s="40" t="e">
        <f t="shared" si="27"/>
        <v>#DIV/0!</v>
      </c>
      <c r="N257" s="41"/>
    </row>
    <row r="258" spans="1:14" hidden="1" x14ac:dyDescent="0.25">
      <c r="A258" s="43" t="s">
        <v>143</v>
      </c>
      <c r="B258" s="40"/>
      <c r="C258" s="40"/>
      <c r="D258" s="40"/>
      <c r="E258" s="40"/>
      <c r="F258" s="40"/>
      <c r="G258" s="40"/>
      <c r="H258" s="40"/>
      <c r="I258" s="40"/>
      <c r="J258" s="40" t="e">
        <f t="shared" si="26"/>
        <v>#DIV/0!</v>
      </c>
      <c r="K258" s="40"/>
      <c r="L258" s="40"/>
      <c r="M258" s="40" t="e">
        <f t="shared" si="27"/>
        <v>#DIV/0!</v>
      </c>
      <c r="N258" s="41"/>
    </row>
    <row r="259" spans="1:14" hidden="1" x14ac:dyDescent="0.25">
      <c r="A259" s="43" t="s">
        <v>144</v>
      </c>
      <c r="B259" s="40"/>
      <c r="C259" s="40"/>
      <c r="D259" s="40"/>
      <c r="E259" s="40"/>
      <c r="F259" s="40"/>
      <c r="G259" s="40"/>
      <c r="H259" s="40"/>
      <c r="I259" s="40"/>
      <c r="J259" s="40" t="e">
        <f t="shared" si="26"/>
        <v>#DIV/0!</v>
      </c>
      <c r="K259" s="40"/>
      <c r="L259" s="40"/>
      <c r="M259" s="40" t="e">
        <f t="shared" si="27"/>
        <v>#DIV/0!</v>
      </c>
      <c r="N259" s="41"/>
    </row>
    <row r="260" spans="1:14" hidden="1" x14ac:dyDescent="0.25">
      <c r="A260" s="43" t="s">
        <v>145</v>
      </c>
      <c r="B260" s="40"/>
      <c r="C260" s="40"/>
      <c r="D260" s="40"/>
      <c r="E260" s="40"/>
      <c r="F260" s="40"/>
      <c r="G260" s="40"/>
      <c r="H260" s="40"/>
      <c r="I260" s="40"/>
      <c r="J260" s="40" t="e">
        <f t="shared" si="26"/>
        <v>#DIV/0!</v>
      </c>
      <c r="K260" s="40"/>
      <c r="L260" s="40"/>
      <c r="M260" s="40" t="e">
        <f t="shared" si="27"/>
        <v>#DIV/0!</v>
      </c>
      <c r="N260" s="41"/>
    </row>
    <row r="261" spans="1:14" hidden="1" x14ac:dyDescent="0.25">
      <c r="A261" s="43" t="s">
        <v>133</v>
      </c>
      <c r="B261" s="40"/>
      <c r="C261" s="40"/>
      <c r="D261" s="40"/>
      <c r="E261" s="40"/>
      <c r="F261" s="40"/>
      <c r="G261" s="40"/>
      <c r="H261" s="40"/>
      <c r="I261" s="40"/>
      <c r="J261" s="40" t="e">
        <f t="shared" si="26"/>
        <v>#DIV/0!</v>
      </c>
      <c r="K261" s="40"/>
      <c r="L261" s="40"/>
      <c r="M261" s="40" t="e">
        <f t="shared" si="27"/>
        <v>#DIV/0!</v>
      </c>
      <c r="N261" s="41"/>
    </row>
    <row r="262" spans="1:14" hidden="1" x14ac:dyDescent="0.25">
      <c r="A262" s="43" t="s">
        <v>134</v>
      </c>
      <c r="B262" s="40"/>
      <c r="C262" s="40"/>
      <c r="D262" s="40"/>
      <c r="E262" s="40"/>
      <c r="F262" s="40"/>
      <c r="G262" s="40"/>
      <c r="H262" s="40"/>
      <c r="I262" s="40"/>
      <c r="J262" s="40" t="e">
        <f t="shared" si="26"/>
        <v>#DIV/0!</v>
      </c>
      <c r="K262" s="40"/>
      <c r="L262" s="40"/>
      <c r="M262" s="40" t="e">
        <f t="shared" si="27"/>
        <v>#DIV/0!</v>
      </c>
      <c r="N262" s="41"/>
    </row>
    <row r="263" spans="1:14" hidden="1" x14ac:dyDescent="0.25">
      <c r="A263" s="43" t="s">
        <v>135</v>
      </c>
      <c r="B263" s="40"/>
      <c r="C263" s="40"/>
      <c r="D263" s="40"/>
      <c r="E263" s="40"/>
      <c r="F263" s="40"/>
      <c r="G263" s="40"/>
      <c r="H263" s="40"/>
      <c r="I263" s="40"/>
      <c r="J263" s="40" t="e">
        <f t="shared" si="26"/>
        <v>#DIV/0!</v>
      </c>
      <c r="K263" s="40"/>
      <c r="L263" s="40"/>
      <c r="M263" s="40" t="e">
        <f t="shared" si="27"/>
        <v>#DIV/0!</v>
      </c>
      <c r="N263" s="41"/>
    </row>
    <row r="264" spans="1:14" hidden="1" x14ac:dyDescent="0.25">
      <c r="A264" s="43" t="s">
        <v>136</v>
      </c>
      <c r="B264" s="40"/>
      <c r="C264" s="40"/>
      <c r="D264" s="40"/>
      <c r="E264" s="40"/>
      <c r="F264" s="40"/>
      <c r="G264" s="40"/>
      <c r="H264" s="40"/>
      <c r="I264" s="40"/>
      <c r="J264" s="40" t="e">
        <f t="shared" si="26"/>
        <v>#DIV/0!</v>
      </c>
      <c r="K264" s="40"/>
      <c r="L264" s="40"/>
      <c r="M264" s="40" t="e">
        <f t="shared" si="27"/>
        <v>#DIV/0!</v>
      </c>
      <c r="N264" s="41"/>
    </row>
    <row r="265" spans="1:14" hidden="1" x14ac:dyDescent="0.25">
      <c r="A265" s="43" t="s">
        <v>137</v>
      </c>
      <c r="B265" s="40"/>
      <c r="C265" s="40"/>
      <c r="D265" s="40"/>
      <c r="E265" s="40"/>
      <c r="F265" s="40"/>
      <c r="G265" s="40"/>
      <c r="H265" s="40"/>
      <c r="I265" s="40"/>
      <c r="J265" s="40" t="e">
        <f t="shared" si="26"/>
        <v>#DIV/0!</v>
      </c>
      <c r="K265" s="40"/>
      <c r="L265" s="40"/>
      <c r="M265" s="40" t="e">
        <f t="shared" si="27"/>
        <v>#DIV/0!</v>
      </c>
      <c r="N265" s="41"/>
    </row>
    <row r="266" spans="1:14" ht="15.75" hidden="1" thickBot="1" x14ac:dyDescent="0.3">
      <c r="A266" s="44" t="s">
        <v>138</v>
      </c>
      <c r="B266" s="42"/>
      <c r="C266" s="42"/>
      <c r="D266" s="42"/>
      <c r="E266" s="42"/>
      <c r="F266" s="42"/>
      <c r="G266" s="42"/>
      <c r="H266" s="42"/>
      <c r="I266" s="42"/>
      <c r="J266" s="42" t="e">
        <f t="shared" si="26"/>
        <v>#DIV/0!</v>
      </c>
      <c r="K266" s="42"/>
      <c r="L266" s="42"/>
      <c r="M266" s="42" t="e">
        <f t="shared" si="27"/>
        <v>#DIV/0!</v>
      </c>
      <c r="N266" s="46"/>
    </row>
    <row r="269" spans="1:14" ht="20.25" hidden="1" x14ac:dyDescent="0.3">
      <c r="A269" s="1167" t="s">
        <v>182</v>
      </c>
      <c r="B269" s="1168"/>
      <c r="C269" s="1168"/>
      <c r="D269" s="1168"/>
      <c r="E269" s="1168"/>
      <c r="F269" s="1168"/>
      <c r="G269" s="1169"/>
    </row>
    <row r="270" spans="1:14" ht="39" hidden="1" thickBot="1" x14ac:dyDescent="0.3">
      <c r="A270" s="36" t="s">
        <v>49</v>
      </c>
      <c r="B270" s="47" t="s">
        <v>150</v>
      </c>
      <c r="C270" s="47" t="s">
        <v>151</v>
      </c>
      <c r="D270" s="47" t="s">
        <v>183</v>
      </c>
      <c r="E270" s="47" t="s">
        <v>184</v>
      </c>
      <c r="F270" s="47" t="s">
        <v>185</v>
      </c>
      <c r="G270" s="48" t="s">
        <v>186</v>
      </c>
    </row>
    <row r="271" spans="1:14" hidden="1" x14ac:dyDescent="0.25">
      <c r="A271" s="138" t="s">
        <v>133</v>
      </c>
      <c r="B271" s="1219" t="s">
        <v>218</v>
      </c>
      <c r="C271" s="1282" t="s">
        <v>230</v>
      </c>
      <c r="D271" s="1212" t="s">
        <v>231</v>
      </c>
      <c r="E271" s="140">
        <v>2239274028</v>
      </c>
      <c r="F271" s="140">
        <v>15250000</v>
      </c>
      <c r="G271" s="141" t="s">
        <v>239</v>
      </c>
      <c r="H271" s="3">
        <f t="shared" ref="H271:H276" si="28">LEN(G271)</f>
        <v>27</v>
      </c>
      <c r="N271" s="121"/>
    </row>
    <row r="272" spans="1:14" hidden="1" x14ac:dyDescent="0.25">
      <c r="A272" s="39" t="s">
        <v>134</v>
      </c>
      <c r="B272" s="1220"/>
      <c r="C272" s="1283"/>
      <c r="D272" s="1192"/>
      <c r="E272" s="79">
        <v>2239274028</v>
      </c>
      <c r="F272" s="79">
        <v>186734000</v>
      </c>
      <c r="G272" s="80"/>
      <c r="H272" s="3">
        <f t="shared" si="28"/>
        <v>0</v>
      </c>
    </row>
    <row r="273" spans="1:14" hidden="1" x14ac:dyDescent="0.25">
      <c r="A273" s="39" t="s">
        <v>135</v>
      </c>
      <c r="B273" s="1220"/>
      <c r="C273" s="1283"/>
      <c r="D273" s="1192"/>
      <c r="E273" s="79">
        <v>2239274028</v>
      </c>
      <c r="F273" s="79">
        <v>208535000</v>
      </c>
      <c r="G273" s="80"/>
      <c r="H273" s="3">
        <f t="shared" si="28"/>
        <v>0</v>
      </c>
    </row>
    <row r="274" spans="1:14" hidden="1" x14ac:dyDescent="0.25">
      <c r="A274" s="76" t="s">
        <v>136</v>
      </c>
      <c r="B274" s="1220"/>
      <c r="C274" s="1283"/>
      <c r="D274" s="1192"/>
      <c r="E274" s="100">
        <v>2239274028</v>
      </c>
      <c r="F274" s="100">
        <f>+[3]INVERSIÓN!P11</f>
        <v>208535000</v>
      </c>
      <c r="G274" s="137" t="s">
        <v>232</v>
      </c>
      <c r="H274" s="3">
        <f>LEN(G274)</f>
        <v>69</v>
      </c>
    </row>
    <row r="275" spans="1:14" hidden="1" x14ac:dyDescent="0.25">
      <c r="A275" s="122" t="s">
        <v>137</v>
      </c>
      <c r="B275" s="1220"/>
      <c r="C275" s="1283"/>
      <c r="D275" s="1192"/>
      <c r="E275" s="102">
        <f>+[3]INVERSIÓN!H11</f>
        <v>2239274028</v>
      </c>
      <c r="F275" s="102">
        <f>+[3]INVERSIÓN!R11</f>
        <v>261972893</v>
      </c>
      <c r="G275" s="134" t="s">
        <v>255</v>
      </c>
      <c r="H275" s="3">
        <f t="shared" si="28"/>
        <v>107</v>
      </c>
    </row>
    <row r="276" spans="1:14" ht="15.75" hidden="1" thickBot="1" x14ac:dyDescent="0.3">
      <c r="A276" s="111" t="s">
        <v>138</v>
      </c>
      <c r="B276" s="1221"/>
      <c r="C276" s="1284"/>
      <c r="D276" s="1193"/>
      <c r="E276" s="123">
        <f>+[3]INVERSIÓN!S15</f>
        <v>1985716202</v>
      </c>
      <c r="F276" s="123">
        <f>+[3]INVERSIÓN!EB15</f>
        <v>835562923</v>
      </c>
      <c r="G276" s="124" t="s">
        <v>264</v>
      </c>
      <c r="H276" s="3">
        <f t="shared" si="28"/>
        <v>222</v>
      </c>
    </row>
    <row r="277" spans="1:14" hidden="1" x14ac:dyDescent="0.25">
      <c r="A277" s="61"/>
      <c r="B277" s="61"/>
      <c r="C277" s="61"/>
      <c r="D277" s="61"/>
      <c r="E277" s="61"/>
      <c r="F277" s="61"/>
      <c r="G277" s="61"/>
    </row>
    <row r="278" spans="1:14" hidden="1" x14ac:dyDescent="0.25">
      <c r="A278" s="61"/>
      <c r="B278" s="61"/>
      <c r="C278" s="61"/>
      <c r="D278" s="61"/>
      <c r="E278" s="61"/>
      <c r="F278" s="61"/>
      <c r="G278" s="61"/>
    </row>
    <row r="279" spans="1:14" ht="39" hidden="1" thickBot="1" x14ac:dyDescent="0.3">
      <c r="A279" s="36" t="s">
        <v>49</v>
      </c>
      <c r="B279" s="47" t="s">
        <v>150</v>
      </c>
      <c r="C279" s="47" t="s">
        <v>151</v>
      </c>
      <c r="D279" s="47" t="s">
        <v>183</v>
      </c>
      <c r="E279" s="67" t="s">
        <v>184</v>
      </c>
      <c r="F279" s="67" t="s">
        <v>185</v>
      </c>
      <c r="G279" s="68" t="s">
        <v>186</v>
      </c>
    </row>
    <row r="280" spans="1:14" hidden="1" x14ac:dyDescent="0.25">
      <c r="A280" s="138" t="s">
        <v>133</v>
      </c>
      <c r="B280" s="1219" t="s">
        <v>221</v>
      </c>
      <c r="C280" s="1219" t="s">
        <v>222</v>
      </c>
      <c r="D280" s="1279" t="s">
        <v>233</v>
      </c>
      <c r="E280" s="78">
        <v>632180000</v>
      </c>
      <c r="F280" s="139">
        <v>0</v>
      </c>
      <c r="G280" s="40" t="s">
        <v>240</v>
      </c>
      <c r="H280" s="3">
        <f t="shared" ref="H280:H285" si="29">LEN(G280)</f>
        <v>30</v>
      </c>
    </row>
    <row r="281" spans="1:14" hidden="1" x14ac:dyDescent="0.25">
      <c r="A281" s="39" t="s">
        <v>134</v>
      </c>
      <c r="B281" s="1220"/>
      <c r="C281" s="1220"/>
      <c r="D281" s="1280"/>
      <c r="E281" s="78">
        <v>632180000</v>
      </c>
      <c r="F281" s="139">
        <v>183792000</v>
      </c>
      <c r="G281" s="40"/>
      <c r="H281" s="3">
        <f t="shared" si="29"/>
        <v>0</v>
      </c>
    </row>
    <row r="282" spans="1:14" hidden="1" x14ac:dyDescent="0.25">
      <c r="A282" s="39" t="s">
        <v>135</v>
      </c>
      <c r="B282" s="1220"/>
      <c r="C282" s="1220"/>
      <c r="D282" s="1280"/>
      <c r="E282" s="78">
        <v>632180000</v>
      </c>
      <c r="F282" s="139">
        <v>190062000</v>
      </c>
      <c r="G282" s="40"/>
      <c r="H282" s="3">
        <f t="shared" si="29"/>
        <v>0</v>
      </c>
    </row>
    <row r="283" spans="1:14" hidden="1" x14ac:dyDescent="0.25">
      <c r="A283" s="76" t="s">
        <v>136</v>
      </c>
      <c r="B283" s="1220"/>
      <c r="C283" s="1220"/>
      <c r="D283" s="1280"/>
      <c r="E283" s="101">
        <v>632180000</v>
      </c>
      <c r="F283" s="102">
        <f>+[3]INVERSIÓN!DZ17</f>
        <v>190062000</v>
      </c>
      <c r="G283" s="98" t="s">
        <v>234</v>
      </c>
      <c r="H283" s="3">
        <f>LEN(G283)</f>
        <v>48</v>
      </c>
    </row>
    <row r="284" spans="1:14" hidden="1" x14ac:dyDescent="0.25">
      <c r="A284" s="76" t="s">
        <v>137</v>
      </c>
      <c r="B284" s="1220"/>
      <c r="C284" s="1220"/>
      <c r="D284" s="1280"/>
      <c r="E284" s="101">
        <f>+[3]INVERSIÓN!H17</f>
        <v>632180000</v>
      </c>
      <c r="F284" s="102">
        <f>+[3]INVERSIÓN!R17</f>
        <v>208073593</v>
      </c>
      <c r="G284" s="98" t="s">
        <v>256</v>
      </c>
      <c r="H284" s="3">
        <f t="shared" si="29"/>
        <v>87</v>
      </c>
      <c r="N284" s="121"/>
    </row>
    <row r="285" spans="1:14" ht="15.75" hidden="1" thickBot="1" x14ac:dyDescent="0.3">
      <c r="A285" s="111" t="s">
        <v>138</v>
      </c>
      <c r="B285" s="1221"/>
      <c r="C285" s="1221"/>
      <c r="D285" s="1281"/>
      <c r="E285" s="123">
        <f>+[3]INVERSIÓN!S17</f>
        <v>588967593</v>
      </c>
      <c r="F285" s="123">
        <f>+[3]INVERSIÓN!T17</f>
        <v>543446593</v>
      </c>
      <c r="G285" s="125" t="s">
        <v>265</v>
      </c>
      <c r="H285" s="3">
        <f t="shared" si="29"/>
        <v>139</v>
      </c>
      <c r="N285" s="121"/>
    </row>
    <row r="286" spans="1:14" hidden="1" x14ac:dyDescent="0.25">
      <c r="A286" s="61"/>
      <c r="B286" s="61"/>
      <c r="C286" s="61"/>
      <c r="D286" s="61"/>
      <c r="E286" s="61"/>
      <c r="F286" s="61"/>
      <c r="G286" s="61"/>
    </row>
    <row r="287" spans="1:14" hidden="1" x14ac:dyDescent="0.25">
      <c r="A287" s="61"/>
      <c r="B287" s="61"/>
      <c r="C287" s="61"/>
      <c r="D287" s="61"/>
      <c r="E287" s="61"/>
      <c r="F287" s="61"/>
      <c r="G287" s="61"/>
    </row>
    <row r="288" spans="1:14" ht="39" hidden="1" thickBot="1" x14ac:dyDescent="0.3">
      <c r="A288" s="36" t="s">
        <v>49</v>
      </c>
      <c r="B288" s="47" t="s">
        <v>150</v>
      </c>
      <c r="C288" s="47" t="s">
        <v>151</v>
      </c>
      <c r="D288" s="47" t="s">
        <v>183</v>
      </c>
      <c r="E288" s="67" t="s">
        <v>184</v>
      </c>
      <c r="F288" s="67" t="s">
        <v>185</v>
      </c>
      <c r="G288" s="68" t="s">
        <v>186</v>
      </c>
    </row>
    <row r="289" spans="1:8" hidden="1" x14ac:dyDescent="0.25">
      <c r="A289" s="138" t="s">
        <v>133</v>
      </c>
      <c r="B289" s="1219" t="s">
        <v>221</v>
      </c>
      <c r="C289" s="1219" t="s">
        <v>222</v>
      </c>
      <c r="D289" s="1212" t="s">
        <v>235</v>
      </c>
      <c r="E289" s="78">
        <v>846820000</v>
      </c>
      <c r="F289" s="139">
        <v>0</v>
      </c>
      <c r="G289" s="40" t="s">
        <v>240</v>
      </c>
      <c r="H289" s="3">
        <f t="shared" ref="H289:H294" si="30">LEN(G289)</f>
        <v>30</v>
      </c>
    </row>
    <row r="290" spans="1:8" hidden="1" x14ac:dyDescent="0.25">
      <c r="A290" s="39" t="s">
        <v>134</v>
      </c>
      <c r="B290" s="1220"/>
      <c r="C290" s="1220"/>
      <c r="D290" s="1192"/>
      <c r="E290" s="78">
        <v>846820000</v>
      </c>
      <c r="F290" s="77">
        <v>298980000</v>
      </c>
      <c r="G290" s="40"/>
      <c r="H290" s="3">
        <f t="shared" si="30"/>
        <v>0</v>
      </c>
    </row>
    <row r="291" spans="1:8" hidden="1" x14ac:dyDescent="0.25">
      <c r="A291" s="39" t="s">
        <v>135</v>
      </c>
      <c r="B291" s="1220"/>
      <c r="C291" s="1220"/>
      <c r="D291" s="1192"/>
      <c r="E291" s="78">
        <v>846820000</v>
      </c>
      <c r="F291" s="77">
        <v>316529347</v>
      </c>
      <c r="G291" s="40"/>
      <c r="H291" s="3">
        <f t="shared" si="30"/>
        <v>0</v>
      </c>
    </row>
    <row r="292" spans="1:8" hidden="1" x14ac:dyDescent="0.25">
      <c r="A292" s="76" t="s">
        <v>136</v>
      </c>
      <c r="B292" s="1220"/>
      <c r="C292" s="1220"/>
      <c r="D292" s="1192"/>
      <c r="E292" s="101">
        <v>846820000</v>
      </c>
      <c r="F292" s="102">
        <f>+[3]INVERSIÓN!DZ27</f>
        <v>323308102</v>
      </c>
      <c r="G292" s="98" t="s">
        <v>236</v>
      </c>
      <c r="H292" s="3">
        <f>LEN(G292)</f>
        <v>72</v>
      </c>
    </row>
    <row r="293" spans="1:8" hidden="1" x14ac:dyDescent="0.25">
      <c r="A293" s="122" t="s">
        <v>137</v>
      </c>
      <c r="B293" s="1220"/>
      <c r="C293" s="1220"/>
      <c r="D293" s="1192"/>
      <c r="E293" s="101">
        <f>+[3]INVERSIÓN!H23</f>
        <v>846820000</v>
      </c>
      <c r="F293" s="102">
        <f>+[3]INVERSIÓN!R23</f>
        <v>328756825</v>
      </c>
      <c r="G293" s="98" t="s">
        <v>257</v>
      </c>
      <c r="H293" s="3">
        <f t="shared" si="30"/>
        <v>111</v>
      </c>
    </row>
    <row r="294" spans="1:8" ht="15.75" hidden="1" thickBot="1" x14ac:dyDescent="0.3">
      <c r="A294" s="111" t="s">
        <v>138</v>
      </c>
      <c r="B294" s="1221"/>
      <c r="C294" s="1221"/>
      <c r="D294" s="1193"/>
      <c r="E294" s="126">
        <f>+[3]INVERSIÓN!S23</f>
        <v>817958593</v>
      </c>
      <c r="F294" s="126">
        <f>+[3]INVERSIÓN!T23</f>
        <v>755491393</v>
      </c>
      <c r="G294" s="125" t="s">
        <v>266</v>
      </c>
      <c r="H294" s="3">
        <f t="shared" si="30"/>
        <v>223</v>
      </c>
    </row>
    <row r="295" spans="1:8" hidden="1" x14ac:dyDescent="0.25">
      <c r="A295" s="61"/>
      <c r="B295" s="61"/>
      <c r="C295" s="61"/>
      <c r="D295" s="61"/>
      <c r="E295" s="61"/>
      <c r="F295" s="61"/>
      <c r="G295" s="61"/>
    </row>
    <row r="296" spans="1:8" hidden="1" x14ac:dyDescent="0.25">
      <c r="A296" s="61"/>
      <c r="B296" s="61"/>
      <c r="C296" s="61"/>
      <c r="D296" s="61"/>
      <c r="E296" s="61"/>
      <c r="F296" s="61"/>
      <c r="G296" s="61"/>
    </row>
    <row r="297" spans="1:8" ht="39" hidden="1" thickBot="1" x14ac:dyDescent="0.3">
      <c r="A297" s="36" t="s">
        <v>49</v>
      </c>
      <c r="B297" s="47" t="s">
        <v>150</v>
      </c>
      <c r="C297" s="47" t="s">
        <v>151</v>
      </c>
      <c r="D297" s="47" t="s">
        <v>183</v>
      </c>
      <c r="E297" s="67" t="s">
        <v>184</v>
      </c>
      <c r="F297" s="67" t="s">
        <v>185</v>
      </c>
      <c r="G297" s="68" t="s">
        <v>186</v>
      </c>
    </row>
    <row r="298" spans="1:8" hidden="1" x14ac:dyDescent="0.25">
      <c r="A298" s="138" t="s">
        <v>133</v>
      </c>
      <c r="B298" s="1219" t="s">
        <v>227</v>
      </c>
      <c r="C298" s="1219" t="s">
        <v>228</v>
      </c>
      <c r="D298" s="1212" t="s">
        <v>237</v>
      </c>
      <c r="E298" s="78">
        <v>201000000</v>
      </c>
      <c r="F298" s="139">
        <v>0</v>
      </c>
      <c r="G298" s="40" t="s">
        <v>240</v>
      </c>
      <c r="H298" s="3">
        <f t="shared" ref="H298:H303" si="31">LEN(G298)</f>
        <v>30</v>
      </c>
    </row>
    <row r="299" spans="1:8" hidden="1" x14ac:dyDescent="0.25">
      <c r="A299" s="39" t="s">
        <v>134</v>
      </c>
      <c r="B299" s="1220"/>
      <c r="C299" s="1220"/>
      <c r="D299" s="1192"/>
      <c r="E299" s="78">
        <v>201000000</v>
      </c>
      <c r="F299" s="77">
        <v>71564000</v>
      </c>
      <c r="G299" s="40"/>
      <c r="H299" s="3">
        <f t="shared" si="31"/>
        <v>0</v>
      </c>
    </row>
    <row r="300" spans="1:8" hidden="1" x14ac:dyDescent="0.25">
      <c r="A300" s="39" t="s">
        <v>135</v>
      </c>
      <c r="B300" s="1220"/>
      <c r="C300" s="1220"/>
      <c r="D300" s="1192"/>
      <c r="E300" s="78">
        <v>201000000</v>
      </c>
      <c r="F300" s="77">
        <v>71564000</v>
      </c>
      <c r="G300" s="40"/>
      <c r="H300" s="3">
        <f t="shared" si="31"/>
        <v>0</v>
      </c>
    </row>
    <row r="301" spans="1:8" hidden="1" x14ac:dyDescent="0.25">
      <c r="A301" s="76" t="s">
        <v>136</v>
      </c>
      <c r="B301" s="1220"/>
      <c r="C301" s="1220"/>
      <c r="D301" s="1192"/>
      <c r="E301" s="101">
        <v>201000000</v>
      </c>
      <c r="F301" s="102">
        <f>+[3]INVERSIÓN!DZ33</f>
        <v>71564000</v>
      </c>
      <c r="G301" s="98" t="s">
        <v>238</v>
      </c>
      <c r="H301" s="3">
        <f>LEN(G301)</f>
        <v>48</v>
      </c>
    </row>
    <row r="302" spans="1:8" hidden="1" x14ac:dyDescent="0.25">
      <c r="A302" s="76" t="s">
        <v>137</v>
      </c>
      <c r="B302" s="1220"/>
      <c r="C302" s="1220"/>
      <c r="D302" s="1192"/>
      <c r="E302" s="101">
        <f>+[3]INVERSIÓN!H29</f>
        <v>201000000</v>
      </c>
      <c r="F302" s="102">
        <f>+[3]INVERSIÓN!R29</f>
        <v>76021593</v>
      </c>
      <c r="G302" s="98" t="s">
        <v>258</v>
      </c>
      <c r="H302" s="3">
        <f t="shared" si="31"/>
        <v>88</v>
      </c>
    </row>
    <row r="303" spans="1:8" ht="15.75" hidden="1" thickBot="1" x14ac:dyDescent="0.3">
      <c r="A303" s="111" t="s">
        <v>138</v>
      </c>
      <c r="B303" s="1221"/>
      <c r="C303" s="1221"/>
      <c r="D303" s="1193"/>
      <c r="E303" s="123">
        <f>+[3]INVERSIÓN!S29</f>
        <v>144912593</v>
      </c>
      <c r="F303" s="123">
        <f>+[3]INVERSIÓN!T29</f>
        <v>143476093</v>
      </c>
      <c r="G303" s="125" t="s">
        <v>267</v>
      </c>
      <c r="H303" s="3">
        <f t="shared" si="31"/>
        <v>157</v>
      </c>
    </row>
    <row r="304" spans="1:8" x14ac:dyDescent="0.25">
      <c r="A304" s="61"/>
      <c r="B304" s="104"/>
      <c r="C304" s="104"/>
      <c r="D304" s="161"/>
      <c r="E304" s="121"/>
      <c r="F304" s="121"/>
      <c r="G304" s="75"/>
      <c r="H304" s="3"/>
    </row>
    <row r="305" spans="1:14" x14ac:dyDescent="0.25">
      <c r="A305" s="61"/>
      <c r="B305" s="104"/>
      <c r="C305" s="104"/>
      <c r="D305" s="161"/>
      <c r="E305" s="121"/>
      <c r="F305" s="121"/>
      <c r="G305" s="75"/>
      <c r="H305" s="3"/>
    </row>
    <row r="306" spans="1:14" ht="15.75" thickBot="1" x14ac:dyDescent="0.3">
      <c r="A306" s="61"/>
      <c r="B306" s="104"/>
      <c r="C306" s="104"/>
      <c r="D306" s="161"/>
      <c r="E306" s="121"/>
      <c r="F306" s="121"/>
      <c r="G306" s="75"/>
      <c r="H306" s="3"/>
    </row>
    <row r="307" spans="1:14" ht="20.25" x14ac:dyDescent="0.3">
      <c r="A307" s="1167" t="s">
        <v>187</v>
      </c>
      <c r="B307" s="1168"/>
      <c r="C307" s="1168"/>
      <c r="D307" s="1168"/>
      <c r="E307" s="1168"/>
      <c r="F307" s="1168"/>
      <c r="G307" s="1169"/>
    </row>
    <row r="308" spans="1:14" ht="39" thickBot="1" x14ac:dyDescent="0.3">
      <c r="A308" s="36" t="s">
        <v>50</v>
      </c>
      <c r="B308" s="47" t="s">
        <v>150</v>
      </c>
      <c r="C308" s="47" t="s">
        <v>151</v>
      </c>
      <c r="D308" s="47" t="s">
        <v>183</v>
      </c>
      <c r="E308" s="47" t="s">
        <v>188</v>
      </c>
      <c r="F308" s="47" t="s">
        <v>189</v>
      </c>
      <c r="G308" s="48" t="s">
        <v>186</v>
      </c>
    </row>
    <row r="309" spans="1:14" x14ac:dyDescent="0.25">
      <c r="A309" s="185" t="s">
        <v>140</v>
      </c>
      <c r="B309" s="1219" t="s">
        <v>218</v>
      </c>
      <c r="C309" s="1282" t="s">
        <v>230</v>
      </c>
      <c r="D309" s="1212" t="s">
        <v>231</v>
      </c>
      <c r="E309" s="186">
        <f>+INVERSIÓN!V11</f>
        <v>2693651241</v>
      </c>
      <c r="F309" s="186">
        <v>0</v>
      </c>
      <c r="G309" s="187"/>
      <c r="H309" s="3">
        <f t="shared" ref="H309:H320" si="32">LEN(G309)</f>
        <v>0</v>
      </c>
      <c r="N309" s="121"/>
    </row>
    <row r="310" spans="1:14" x14ac:dyDescent="0.25">
      <c r="A310" s="138" t="s">
        <v>141</v>
      </c>
      <c r="B310" s="1220"/>
      <c r="C310" s="1283"/>
      <c r="D310" s="1192"/>
      <c r="E310" s="140"/>
      <c r="F310" s="140"/>
      <c r="G310" s="141"/>
      <c r="H310" s="3">
        <f t="shared" si="32"/>
        <v>0</v>
      </c>
      <c r="N310" s="121"/>
    </row>
    <row r="311" spans="1:14" x14ac:dyDescent="0.25">
      <c r="A311" s="138" t="s">
        <v>142</v>
      </c>
      <c r="B311" s="1220"/>
      <c r="C311" s="1283"/>
      <c r="D311" s="1192"/>
      <c r="E311" s="140"/>
      <c r="F311" s="140"/>
      <c r="G311" s="141"/>
      <c r="H311" s="3">
        <f t="shared" si="32"/>
        <v>0</v>
      </c>
      <c r="N311" s="121"/>
    </row>
    <row r="312" spans="1:14" x14ac:dyDescent="0.25">
      <c r="A312" s="138" t="s">
        <v>143</v>
      </c>
      <c r="B312" s="1220"/>
      <c r="C312" s="1283"/>
      <c r="D312" s="1192"/>
      <c r="E312" s="140"/>
      <c r="F312" s="140"/>
      <c r="G312" s="141"/>
      <c r="H312" s="3">
        <f t="shared" si="32"/>
        <v>0</v>
      </c>
      <c r="N312" s="121"/>
    </row>
    <row r="313" spans="1:14" x14ac:dyDescent="0.25">
      <c r="A313" s="138" t="s">
        <v>144</v>
      </c>
      <c r="B313" s="1220"/>
      <c r="C313" s="1283"/>
      <c r="D313" s="1192"/>
      <c r="E313" s="140"/>
      <c r="F313" s="140"/>
      <c r="G313" s="141"/>
      <c r="H313" s="3">
        <f t="shared" si="32"/>
        <v>0</v>
      </c>
      <c r="N313" s="121"/>
    </row>
    <row r="314" spans="1:14" x14ac:dyDescent="0.25">
      <c r="A314" s="138" t="s">
        <v>145</v>
      </c>
      <c r="B314" s="1220"/>
      <c r="C314" s="1283"/>
      <c r="D314" s="1192"/>
      <c r="E314" s="140"/>
      <c r="F314" s="140"/>
      <c r="G314" s="141"/>
      <c r="H314" s="3">
        <f t="shared" si="32"/>
        <v>0</v>
      </c>
      <c r="N314" s="121"/>
    </row>
    <row r="315" spans="1:14" x14ac:dyDescent="0.25">
      <c r="A315" s="138" t="s">
        <v>133</v>
      </c>
      <c r="B315" s="1220"/>
      <c r="C315" s="1283"/>
      <c r="D315" s="1192"/>
      <c r="E315" s="140"/>
      <c r="F315" s="140"/>
      <c r="G315" s="141"/>
      <c r="H315" s="3">
        <f t="shared" si="32"/>
        <v>0</v>
      </c>
      <c r="N315" s="121"/>
    </row>
    <row r="316" spans="1:14" x14ac:dyDescent="0.25">
      <c r="A316" s="39" t="s">
        <v>134</v>
      </c>
      <c r="B316" s="1220"/>
      <c r="C316" s="1283"/>
      <c r="D316" s="1192"/>
      <c r="E316" s="79"/>
      <c r="F316" s="79"/>
      <c r="G316" s="80"/>
      <c r="H316" s="3">
        <f t="shared" si="32"/>
        <v>0</v>
      </c>
    </row>
    <row r="317" spans="1:14" x14ac:dyDescent="0.25">
      <c r="A317" s="39" t="s">
        <v>135</v>
      </c>
      <c r="B317" s="1220"/>
      <c r="C317" s="1283"/>
      <c r="D317" s="1192"/>
      <c r="E317" s="79"/>
      <c r="F317" s="79"/>
      <c r="G317" s="80"/>
      <c r="H317" s="3">
        <f t="shared" si="32"/>
        <v>0</v>
      </c>
    </row>
    <row r="318" spans="1:14" x14ac:dyDescent="0.25">
      <c r="A318" s="76" t="s">
        <v>136</v>
      </c>
      <c r="B318" s="1220"/>
      <c r="C318" s="1283"/>
      <c r="D318" s="1192"/>
      <c r="E318" s="100"/>
      <c r="F318" s="100"/>
      <c r="G318" s="137"/>
      <c r="H318" s="3">
        <f t="shared" si="32"/>
        <v>0</v>
      </c>
    </row>
    <row r="319" spans="1:14" x14ac:dyDescent="0.25">
      <c r="A319" s="122" t="s">
        <v>137</v>
      </c>
      <c r="B319" s="1220"/>
      <c r="C319" s="1283"/>
      <c r="D319" s="1192"/>
      <c r="E319" s="102"/>
      <c r="F319" s="102"/>
      <c r="G319" s="134"/>
      <c r="H319" s="3">
        <f t="shared" si="32"/>
        <v>0</v>
      </c>
    </row>
    <row r="320" spans="1:14" ht="15.75" thickBot="1" x14ac:dyDescent="0.3">
      <c r="A320" s="155" t="s">
        <v>138</v>
      </c>
      <c r="B320" s="1221"/>
      <c r="C320" s="1284"/>
      <c r="D320" s="1193"/>
      <c r="E320" s="172"/>
      <c r="F320" s="172"/>
      <c r="G320" s="173"/>
      <c r="H320" s="3">
        <f t="shared" si="32"/>
        <v>0</v>
      </c>
    </row>
    <row r="321" spans="1:14" x14ac:dyDescent="0.25">
      <c r="A321" s="61"/>
      <c r="B321" s="61"/>
      <c r="C321" s="61"/>
      <c r="D321" s="61"/>
      <c r="E321" s="61"/>
      <c r="F321" s="61"/>
      <c r="G321" s="61"/>
    </row>
    <row r="322" spans="1:14" ht="15.75" thickBot="1" x14ac:dyDescent="0.3">
      <c r="A322" s="61"/>
      <c r="B322" s="61"/>
      <c r="C322" s="61"/>
      <c r="D322" s="61"/>
      <c r="E322" s="61"/>
      <c r="F322" s="61"/>
      <c r="G322" s="61"/>
    </row>
    <row r="323" spans="1:14" ht="39" thickBot="1" x14ac:dyDescent="0.3">
      <c r="A323" s="36" t="s">
        <v>50</v>
      </c>
      <c r="B323" s="174" t="s">
        <v>150</v>
      </c>
      <c r="C323" s="174" t="s">
        <v>151</v>
      </c>
      <c r="D323" s="174" t="s">
        <v>183</v>
      </c>
      <c r="E323" s="47" t="s">
        <v>188</v>
      </c>
      <c r="F323" s="47" t="s">
        <v>189</v>
      </c>
      <c r="G323" s="175" t="s">
        <v>186</v>
      </c>
    </row>
    <row r="324" spans="1:14" x14ac:dyDescent="0.25">
      <c r="A324" s="185" t="s">
        <v>140</v>
      </c>
      <c r="B324" s="1219" t="s">
        <v>221</v>
      </c>
      <c r="C324" s="1219" t="s">
        <v>222</v>
      </c>
      <c r="D324" s="1212" t="s">
        <v>233</v>
      </c>
      <c r="E324" s="126">
        <f>+INVERSIÓN!V20</f>
        <v>0</v>
      </c>
      <c r="F324" s="188">
        <v>0</v>
      </c>
      <c r="G324" s="164"/>
      <c r="H324" s="3">
        <f t="shared" ref="H324:H335" si="33">LEN(G324)</f>
        <v>0</v>
      </c>
    </row>
    <row r="325" spans="1:14" x14ac:dyDescent="0.25">
      <c r="A325" s="138" t="s">
        <v>141</v>
      </c>
      <c r="B325" s="1220"/>
      <c r="C325" s="1220"/>
      <c r="D325" s="1192"/>
      <c r="E325" s="78"/>
      <c r="F325" s="139"/>
      <c r="G325" s="41"/>
      <c r="H325" s="3">
        <f t="shared" si="33"/>
        <v>0</v>
      </c>
    </row>
    <row r="326" spans="1:14" x14ac:dyDescent="0.25">
      <c r="A326" s="138" t="s">
        <v>142</v>
      </c>
      <c r="B326" s="1220"/>
      <c r="C326" s="1220"/>
      <c r="D326" s="1192"/>
      <c r="E326" s="78"/>
      <c r="F326" s="139"/>
      <c r="G326" s="41"/>
      <c r="H326" s="3">
        <f t="shared" si="33"/>
        <v>0</v>
      </c>
    </row>
    <row r="327" spans="1:14" x14ac:dyDescent="0.25">
      <c r="A327" s="138" t="s">
        <v>143</v>
      </c>
      <c r="B327" s="1220"/>
      <c r="C327" s="1220"/>
      <c r="D327" s="1192"/>
      <c r="E327" s="78"/>
      <c r="F327" s="139"/>
      <c r="G327" s="41"/>
      <c r="H327" s="3">
        <f t="shared" si="33"/>
        <v>0</v>
      </c>
    </row>
    <row r="328" spans="1:14" x14ac:dyDescent="0.25">
      <c r="A328" s="138" t="s">
        <v>144</v>
      </c>
      <c r="B328" s="1220"/>
      <c r="C328" s="1220"/>
      <c r="D328" s="1192"/>
      <c r="E328" s="78"/>
      <c r="F328" s="139"/>
      <c r="G328" s="41"/>
      <c r="H328" s="3">
        <f t="shared" si="33"/>
        <v>0</v>
      </c>
    </row>
    <row r="329" spans="1:14" x14ac:dyDescent="0.25">
      <c r="A329" s="138" t="s">
        <v>145</v>
      </c>
      <c r="B329" s="1220"/>
      <c r="C329" s="1220"/>
      <c r="D329" s="1192"/>
      <c r="E329" s="78"/>
      <c r="F329" s="139"/>
      <c r="G329" s="41"/>
      <c r="H329" s="3">
        <f t="shared" si="33"/>
        <v>0</v>
      </c>
    </row>
    <row r="330" spans="1:14" x14ac:dyDescent="0.25">
      <c r="A330" s="138" t="s">
        <v>133</v>
      </c>
      <c r="B330" s="1220"/>
      <c r="C330" s="1220"/>
      <c r="D330" s="1192"/>
      <c r="E330" s="78"/>
      <c r="F330" s="139"/>
      <c r="G330" s="41"/>
      <c r="H330" s="3">
        <f t="shared" si="33"/>
        <v>0</v>
      </c>
    </row>
    <row r="331" spans="1:14" x14ac:dyDescent="0.25">
      <c r="A331" s="39" t="s">
        <v>134</v>
      </c>
      <c r="B331" s="1220"/>
      <c r="C331" s="1220"/>
      <c r="D331" s="1192"/>
      <c r="E331" s="78"/>
      <c r="F331" s="139"/>
      <c r="G331" s="41"/>
      <c r="H331" s="3">
        <f t="shared" si="33"/>
        <v>0</v>
      </c>
    </row>
    <row r="332" spans="1:14" x14ac:dyDescent="0.25">
      <c r="A332" s="39" t="s">
        <v>135</v>
      </c>
      <c r="B332" s="1220"/>
      <c r="C332" s="1220"/>
      <c r="D332" s="1192"/>
      <c r="E332" s="78"/>
      <c r="F332" s="139"/>
      <c r="G332" s="41"/>
      <c r="H332" s="3">
        <f t="shared" si="33"/>
        <v>0</v>
      </c>
    </row>
    <row r="333" spans="1:14" x14ac:dyDescent="0.25">
      <c r="A333" s="76" t="s">
        <v>136</v>
      </c>
      <c r="B333" s="1220"/>
      <c r="C333" s="1220"/>
      <c r="D333" s="1192"/>
      <c r="E333" s="78"/>
      <c r="F333" s="139"/>
      <c r="G333" s="41"/>
      <c r="H333" s="3">
        <f t="shared" si="33"/>
        <v>0</v>
      </c>
    </row>
    <row r="334" spans="1:14" x14ac:dyDescent="0.25">
      <c r="A334" s="122" t="s">
        <v>137</v>
      </c>
      <c r="B334" s="1220"/>
      <c r="C334" s="1220"/>
      <c r="D334" s="1192"/>
      <c r="E334" s="101"/>
      <c r="F334" s="102"/>
      <c r="G334" s="134"/>
      <c r="H334" s="3">
        <f t="shared" si="33"/>
        <v>0</v>
      </c>
    </row>
    <row r="335" spans="1:14" ht="15.75" thickBot="1" x14ac:dyDescent="0.3">
      <c r="A335" s="155" t="s">
        <v>138</v>
      </c>
      <c r="B335" s="1221"/>
      <c r="C335" s="1221"/>
      <c r="D335" s="1193"/>
      <c r="E335" s="172"/>
      <c r="F335" s="172"/>
      <c r="G335" s="176"/>
      <c r="H335" s="3">
        <f t="shared" si="33"/>
        <v>0</v>
      </c>
      <c r="N335" s="121"/>
    </row>
    <row r="336" spans="1:14" x14ac:dyDescent="0.25">
      <c r="A336" s="61"/>
      <c r="B336" s="61"/>
      <c r="C336" s="61"/>
      <c r="D336" s="61"/>
      <c r="E336" s="61"/>
      <c r="F336" s="61"/>
      <c r="G336" s="61"/>
    </row>
    <row r="337" spans="1:8" ht="15.75" thickBot="1" x14ac:dyDescent="0.3">
      <c r="A337" s="61"/>
      <c r="B337" s="61"/>
      <c r="C337" s="61"/>
      <c r="D337" s="61"/>
      <c r="E337" s="61"/>
      <c r="F337" s="61"/>
      <c r="G337" s="61"/>
    </row>
    <row r="338" spans="1:8" ht="39" thickBot="1" x14ac:dyDescent="0.3">
      <c r="A338" s="36" t="s">
        <v>50</v>
      </c>
      <c r="B338" s="174" t="s">
        <v>150</v>
      </c>
      <c r="C338" s="174" t="s">
        <v>151</v>
      </c>
      <c r="D338" s="174" t="s">
        <v>183</v>
      </c>
      <c r="E338" s="47" t="s">
        <v>188</v>
      </c>
      <c r="F338" s="47" t="s">
        <v>189</v>
      </c>
      <c r="G338" s="175" t="s">
        <v>186</v>
      </c>
    </row>
    <row r="339" spans="1:8" x14ac:dyDescent="0.25">
      <c r="A339" s="185" t="s">
        <v>140</v>
      </c>
      <c r="B339" s="1219" t="s">
        <v>221</v>
      </c>
      <c r="C339" s="1219" t="s">
        <v>222</v>
      </c>
      <c r="D339" s="1212" t="s">
        <v>235</v>
      </c>
      <c r="E339" s="126">
        <f>+INVERSIÓN!U28</f>
        <v>0</v>
      </c>
      <c r="F339" s="188">
        <v>0</v>
      </c>
      <c r="G339" s="164"/>
      <c r="H339" s="3">
        <f t="shared" ref="H339:H350" si="34">LEN(G339)</f>
        <v>0</v>
      </c>
    </row>
    <row r="340" spans="1:8" x14ac:dyDescent="0.25">
      <c r="A340" s="138" t="s">
        <v>141</v>
      </c>
      <c r="B340" s="1220"/>
      <c r="C340" s="1220"/>
      <c r="D340" s="1192"/>
      <c r="E340" s="78"/>
      <c r="F340" s="139"/>
      <c r="G340" s="41"/>
      <c r="H340" s="3">
        <f t="shared" si="34"/>
        <v>0</v>
      </c>
    </row>
    <row r="341" spans="1:8" x14ac:dyDescent="0.25">
      <c r="A341" s="138" t="s">
        <v>142</v>
      </c>
      <c r="B341" s="1220"/>
      <c r="C341" s="1220"/>
      <c r="D341" s="1192"/>
      <c r="E341" s="78"/>
      <c r="F341" s="139"/>
      <c r="G341" s="41"/>
      <c r="H341" s="3">
        <f t="shared" si="34"/>
        <v>0</v>
      </c>
    </row>
    <row r="342" spans="1:8" x14ac:dyDescent="0.25">
      <c r="A342" s="138" t="s">
        <v>143</v>
      </c>
      <c r="B342" s="1220"/>
      <c r="C342" s="1220"/>
      <c r="D342" s="1192"/>
      <c r="E342" s="78"/>
      <c r="F342" s="139"/>
      <c r="G342" s="41"/>
      <c r="H342" s="3">
        <f t="shared" si="34"/>
        <v>0</v>
      </c>
    </row>
    <row r="343" spans="1:8" x14ac:dyDescent="0.25">
      <c r="A343" s="138" t="s">
        <v>144</v>
      </c>
      <c r="B343" s="1220"/>
      <c r="C343" s="1220"/>
      <c r="D343" s="1192"/>
      <c r="E343" s="78"/>
      <c r="F343" s="139"/>
      <c r="G343" s="41"/>
      <c r="H343" s="3">
        <f t="shared" si="34"/>
        <v>0</v>
      </c>
    </row>
    <row r="344" spans="1:8" x14ac:dyDescent="0.25">
      <c r="A344" s="138" t="s">
        <v>145</v>
      </c>
      <c r="B344" s="1220"/>
      <c r="C344" s="1220"/>
      <c r="D344" s="1192"/>
      <c r="E344" s="78"/>
      <c r="F344" s="139"/>
      <c r="G344" s="41"/>
      <c r="H344" s="3">
        <f t="shared" si="34"/>
        <v>0</v>
      </c>
    </row>
    <row r="345" spans="1:8" x14ac:dyDescent="0.25">
      <c r="A345" s="138" t="s">
        <v>133</v>
      </c>
      <c r="B345" s="1220"/>
      <c r="C345" s="1220"/>
      <c r="D345" s="1192"/>
      <c r="E345" s="78"/>
      <c r="F345" s="139"/>
      <c r="G345" s="41"/>
      <c r="H345" s="3">
        <f t="shared" si="34"/>
        <v>0</v>
      </c>
    </row>
    <row r="346" spans="1:8" x14ac:dyDescent="0.25">
      <c r="A346" s="39" t="s">
        <v>134</v>
      </c>
      <c r="B346" s="1220"/>
      <c r="C346" s="1220"/>
      <c r="D346" s="1192"/>
      <c r="E346" s="78"/>
      <c r="F346" s="77"/>
      <c r="G346" s="41"/>
      <c r="H346" s="3">
        <f t="shared" si="34"/>
        <v>0</v>
      </c>
    </row>
    <row r="347" spans="1:8" x14ac:dyDescent="0.25">
      <c r="A347" s="39" t="s">
        <v>135</v>
      </c>
      <c r="B347" s="1220"/>
      <c r="C347" s="1220"/>
      <c r="D347" s="1192"/>
      <c r="E347" s="78"/>
      <c r="F347" s="77"/>
      <c r="G347" s="41"/>
      <c r="H347" s="3">
        <f t="shared" si="34"/>
        <v>0</v>
      </c>
    </row>
    <row r="348" spans="1:8" x14ac:dyDescent="0.25">
      <c r="A348" s="76" t="s">
        <v>136</v>
      </c>
      <c r="B348" s="1220"/>
      <c r="C348" s="1220"/>
      <c r="D348" s="1192"/>
      <c r="E348" s="101"/>
      <c r="F348" s="102"/>
      <c r="G348" s="134"/>
      <c r="H348" s="3">
        <f t="shared" si="34"/>
        <v>0</v>
      </c>
    </row>
    <row r="349" spans="1:8" x14ac:dyDescent="0.25">
      <c r="A349" s="122" t="s">
        <v>137</v>
      </c>
      <c r="B349" s="1220"/>
      <c r="C349" s="1220"/>
      <c r="D349" s="1192"/>
      <c r="E349" s="101"/>
      <c r="F349" s="102"/>
      <c r="G349" s="134"/>
      <c r="H349" s="3">
        <f t="shared" si="34"/>
        <v>0</v>
      </c>
    </row>
    <row r="350" spans="1:8" ht="15.75" thickBot="1" x14ac:dyDescent="0.3">
      <c r="A350" s="155" t="s">
        <v>138</v>
      </c>
      <c r="B350" s="1221"/>
      <c r="C350" s="1221"/>
      <c r="D350" s="1193"/>
      <c r="E350" s="172"/>
      <c r="F350" s="172"/>
      <c r="G350" s="176"/>
      <c r="H350" s="3">
        <f t="shared" si="34"/>
        <v>0</v>
      </c>
    </row>
    <row r="351" spans="1:8" x14ac:dyDescent="0.25">
      <c r="A351" s="61"/>
      <c r="B351" s="61"/>
      <c r="C351" s="61"/>
      <c r="D351" s="61"/>
      <c r="E351" s="61"/>
      <c r="F351" s="61"/>
      <c r="G351" s="61"/>
    </row>
    <row r="352" spans="1:8" ht="15.75" thickBot="1" x14ac:dyDescent="0.3">
      <c r="A352" s="61"/>
      <c r="B352" s="61"/>
      <c r="C352" s="61"/>
      <c r="D352" s="61"/>
      <c r="E352" s="61"/>
      <c r="F352" s="61"/>
      <c r="G352" s="61"/>
    </row>
    <row r="353" spans="1:8" ht="39" thickBot="1" x14ac:dyDescent="0.3">
      <c r="A353" s="36" t="s">
        <v>50</v>
      </c>
      <c r="B353" s="174" t="s">
        <v>150</v>
      </c>
      <c r="C353" s="174" t="s">
        <v>151</v>
      </c>
      <c r="D353" s="174" t="s">
        <v>183</v>
      </c>
      <c r="E353" s="47" t="s">
        <v>188</v>
      </c>
      <c r="F353" s="47" t="s">
        <v>189</v>
      </c>
      <c r="G353" s="175" t="s">
        <v>186</v>
      </c>
    </row>
    <row r="354" spans="1:8" x14ac:dyDescent="0.25">
      <c r="A354" s="185" t="s">
        <v>140</v>
      </c>
      <c r="B354" s="1219" t="s">
        <v>227</v>
      </c>
      <c r="C354" s="1219" t="s">
        <v>228</v>
      </c>
      <c r="D354" s="1212" t="s">
        <v>237</v>
      </c>
      <c r="E354" s="126" t="e">
        <f>+INVERSIÓN!#REF!</f>
        <v>#REF!</v>
      </c>
      <c r="F354" s="188">
        <v>0</v>
      </c>
      <c r="G354" s="164"/>
      <c r="H354" s="3">
        <f t="shared" ref="H354:H365" si="35">LEN(G354)</f>
        <v>0</v>
      </c>
    </row>
    <row r="355" spans="1:8" x14ac:dyDescent="0.25">
      <c r="A355" s="138" t="s">
        <v>141</v>
      </c>
      <c r="B355" s="1220"/>
      <c r="C355" s="1220"/>
      <c r="D355" s="1192"/>
      <c r="E355" s="78"/>
      <c r="F355" s="139"/>
      <c r="G355" s="41"/>
      <c r="H355" s="3">
        <f t="shared" si="35"/>
        <v>0</v>
      </c>
    </row>
    <row r="356" spans="1:8" x14ac:dyDescent="0.25">
      <c r="A356" s="138" t="s">
        <v>142</v>
      </c>
      <c r="B356" s="1220"/>
      <c r="C356" s="1220"/>
      <c r="D356" s="1192"/>
      <c r="E356" s="78"/>
      <c r="F356" s="139"/>
      <c r="G356" s="41"/>
      <c r="H356" s="3">
        <f t="shared" si="35"/>
        <v>0</v>
      </c>
    </row>
    <row r="357" spans="1:8" x14ac:dyDescent="0.25">
      <c r="A357" s="138" t="s">
        <v>143</v>
      </c>
      <c r="B357" s="1220"/>
      <c r="C357" s="1220"/>
      <c r="D357" s="1192"/>
      <c r="E357" s="78"/>
      <c r="F357" s="139"/>
      <c r="G357" s="41"/>
      <c r="H357" s="3">
        <f t="shared" si="35"/>
        <v>0</v>
      </c>
    </row>
    <row r="358" spans="1:8" x14ac:dyDescent="0.25">
      <c r="A358" s="138" t="s">
        <v>144</v>
      </c>
      <c r="B358" s="1220"/>
      <c r="C358" s="1220"/>
      <c r="D358" s="1192"/>
      <c r="E358" s="78"/>
      <c r="F358" s="139"/>
      <c r="G358" s="41"/>
      <c r="H358" s="3">
        <f t="shared" si="35"/>
        <v>0</v>
      </c>
    </row>
    <row r="359" spans="1:8" x14ac:dyDescent="0.25">
      <c r="A359" s="138" t="s">
        <v>145</v>
      </c>
      <c r="B359" s="1220"/>
      <c r="C359" s="1220"/>
      <c r="D359" s="1192"/>
      <c r="E359" s="78"/>
      <c r="F359" s="139"/>
      <c r="G359" s="41"/>
      <c r="H359" s="3">
        <f t="shared" si="35"/>
        <v>0</v>
      </c>
    </row>
    <row r="360" spans="1:8" x14ac:dyDescent="0.25">
      <c r="A360" s="138" t="s">
        <v>133</v>
      </c>
      <c r="B360" s="1220"/>
      <c r="C360" s="1220"/>
      <c r="D360" s="1192"/>
      <c r="E360" s="78"/>
      <c r="F360" s="139"/>
      <c r="G360" s="41"/>
      <c r="H360" s="3">
        <f t="shared" si="35"/>
        <v>0</v>
      </c>
    </row>
    <row r="361" spans="1:8" x14ac:dyDescent="0.25">
      <c r="A361" s="39" t="s">
        <v>134</v>
      </c>
      <c r="B361" s="1220"/>
      <c r="C361" s="1220"/>
      <c r="D361" s="1192"/>
      <c r="E361" s="78"/>
      <c r="F361" s="77"/>
      <c r="G361" s="41"/>
      <c r="H361" s="3">
        <f t="shared" si="35"/>
        <v>0</v>
      </c>
    </row>
    <row r="362" spans="1:8" x14ac:dyDescent="0.25">
      <c r="A362" s="39" t="s">
        <v>135</v>
      </c>
      <c r="B362" s="1220"/>
      <c r="C362" s="1220"/>
      <c r="D362" s="1192"/>
      <c r="E362" s="78"/>
      <c r="F362" s="77"/>
      <c r="G362" s="41"/>
      <c r="H362" s="3">
        <f t="shared" si="35"/>
        <v>0</v>
      </c>
    </row>
    <row r="363" spans="1:8" x14ac:dyDescent="0.25">
      <c r="A363" s="76" t="s">
        <v>136</v>
      </c>
      <c r="B363" s="1220"/>
      <c r="C363" s="1220"/>
      <c r="D363" s="1192"/>
      <c r="E363" s="101"/>
      <c r="F363" s="102"/>
      <c r="G363" s="134"/>
      <c r="H363" s="3">
        <f t="shared" si="35"/>
        <v>0</v>
      </c>
    </row>
    <row r="364" spans="1:8" x14ac:dyDescent="0.25">
      <c r="A364" s="76" t="s">
        <v>137</v>
      </c>
      <c r="B364" s="1220"/>
      <c r="C364" s="1220"/>
      <c r="D364" s="1192"/>
      <c r="E364" s="101"/>
      <c r="F364" s="102"/>
      <c r="G364" s="134"/>
      <c r="H364" s="3">
        <f t="shared" si="35"/>
        <v>0</v>
      </c>
    </row>
    <row r="365" spans="1:8" ht="15.75" thickBot="1" x14ac:dyDescent="0.3">
      <c r="A365" s="155" t="s">
        <v>138</v>
      </c>
      <c r="B365" s="1221"/>
      <c r="C365" s="1221"/>
      <c r="D365" s="1193"/>
      <c r="E365" s="172"/>
      <c r="F365" s="172"/>
      <c r="G365" s="176"/>
      <c r="H365" s="3">
        <f t="shared" si="35"/>
        <v>0</v>
      </c>
    </row>
    <row r="366" spans="1:8" x14ac:dyDescent="0.25">
      <c r="A366" s="61"/>
      <c r="B366" s="104"/>
      <c r="C366" s="104"/>
      <c r="D366" s="161"/>
      <c r="E366" s="121"/>
      <c r="F366" s="121"/>
      <c r="G366" s="75"/>
      <c r="H366" s="3"/>
    </row>
    <row r="367" spans="1:8" x14ac:dyDescent="0.25">
      <c r="A367" s="61"/>
      <c r="B367" s="104"/>
      <c r="C367" s="104"/>
      <c r="D367" s="161"/>
      <c r="E367" s="121"/>
      <c r="F367" s="121"/>
      <c r="G367" s="75"/>
      <c r="H367" s="3"/>
    </row>
    <row r="368" spans="1:8" hidden="1" x14ac:dyDescent="0.25">
      <c r="A368" s="43" t="s">
        <v>144</v>
      </c>
      <c r="B368" s="40"/>
      <c r="C368" s="40"/>
      <c r="D368" s="40"/>
      <c r="E368" s="40"/>
      <c r="F368" s="40"/>
      <c r="G368" s="41"/>
    </row>
    <row r="369" spans="1:7" hidden="1" x14ac:dyDescent="0.25">
      <c r="A369" s="43" t="s">
        <v>145</v>
      </c>
      <c r="B369" s="40"/>
      <c r="C369" s="40"/>
      <c r="D369" s="40"/>
      <c r="E369" s="40"/>
      <c r="F369" s="40"/>
      <c r="G369" s="41"/>
    </row>
    <row r="370" spans="1:7" hidden="1" x14ac:dyDescent="0.25">
      <c r="A370" s="52" t="s">
        <v>133</v>
      </c>
      <c r="B370" s="53"/>
      <c r="C370" s="53"/>
      <c r="D370" s="53"/>
      <c r="E370" s="53"/>
      <c r="F370" s="53"/>
      <c r="G370" s="54"/>
    </row>
    <row r="371" spans="1:7" hidden="1" x14ac:dyDescent="0.25">
      <c r="A371" s="43" t="s">
        <v>134</v>
      </c>
      <c r="B371" s="40"/>
      <c r="C371" s="40"/>
      <c r="D371" s="40"/>
      <c r="E371" s="40"/>
      <c r="F371" s="40"/>
      <c r="G371" s="41"/>
    </row>
    <row r="372" spans="1:7" hidden="1" x14ac:dyDescent="0.25">
      <c r="A372" s="43" t="s">
        <v>135</v>
      </c>
      <c r="B372" s="40"/>
      <c r="C372" s="40"/>
      <c r="D372" s="40"/>
      <c r="E372" s="40"/>
      <c r="F372" s="40"/>
      <c r="G372" s="41"/>
    </row>
    <row r="373" spans="1:7" hidden="1" x14ac:dyDescent="0.25">
      <c r="A373" s="43" t="s">
        <v>136</v>
      </c>
      <c r="B373" s="40"/>
      <c r="C373" s="40"/>
      <c r="D373" s="40"/>
      <c r="E373" s="40"/>
      <c r="F373" s="40"/>
      <c r="G373" s="41"/>
    </row>
    <row r="374" spans="1:7" hidden="1" x14ac:dyDescent="0.25">
      <c r="A374" s="43" t="s">
        <v>137</v>
      </c>
      <c r="B374" s="40"/>
      <c r="C374" s="40"/>
      <c r="D374" s="40"/>
      <c r="E374" s="40"/>
      <c r="F374" s="40"/>
      <c r="G374" s="41"/>
    </row>
    <row r="375" spans="1:7" ht="15.75" hidden="1" thickBot="1" x14ac:dyDescent="0.3">
      <c r="A375" s="44" t="s">
        <v>138</v>
      </c>
      <c r="B375" s="42"/>
      <c r="C375" s="42"/>
      <c r="D375" s="42"/>
      <c r="E375" s="42"/>
      <c r="F375" s="42"/>
      <c r="G375" s="46"/>
    </row>
    <row r="376" spans="1:7" ht="15.75" hidden="1" thickBot="1" x14ac:dyDescent="0.3">
      <c r="A376" s="55"/>
      <c r="G376" s="56"/>
    </row>
    <row r="377" spans="1:7" ht="20.25" hidden="1" x14ac:dyDescent="0.3">
      <c r="A377" s="1167" t="s">
        <v>190</v>
      </c>
      <c r="B377" s="1168"/>
      <c r="C377" s="1168"/>
      <c r="D377" s="1168"/>
      <c r="E377" s="1168"/>
      <c r="F377" s="1168"/>
      <c r="G377" s="1169"/>
    </row>
    <row r="378" spans="1:7" ht="39" hidden="1" thickBot="1" x14ac:dyDescent="0.3">
      <c r="A378" s="36" t="s">
        <v>63</v>
      </c>
      <c r="B378" s="47" t="s">
        <v>150</v>
      </c>
      <c r="C378" s="47" t="s">
        <v>151</v>
      </c>
      <c r="D378" s="47" t="s">
        <v>183</v>
      </c>
      <c r="E378" s="47" t="s">
        <v>191</v>
      </c>
      <c r="F378" s="47" t="s">
        <v>192</v>
      </c>
      <c r="G378" s="48" t="s">
        <v>186</v>
      </c>
    </row>
    <row r="379" spans="1:7" hidden="1" x14ac:dyDescent="0.25">
      <c r="A379" s="43" t="s">
        <v>140</v>
      </c>
      <c r="B379" s="40"/>
      <c r="C379" s="40"/>
      <c r="D379" s="40"/>
      <c r="E379" s="40"/>
      <c r="F379" s="40"/>
      <c r="G379" s="41"/>
    </row>
    <row r="380" spans="1:7" hidden="1" x14ac:dyDescent="0.25">
      <c r="A380" s="43" t="s">
        <v>141</v>
      </c>
      <c r="B380" s="40"/>
      <c r="C380" s="40"/>
      <c r="D380" s="40"/>
      <c r="E380" s="40"/>
      <c r="F380" s="40"/>
      <c r="G380" s="41"/>
    </row>
    <row r="381" spans="1:7" hidden="1" x14ac:dyDescent="0.25">
      <c r="A381" s="43" t="s">
        <v>142</v>
      </c>
      <c r="B381" s="40"/>
      <c r="C381" s="40"/>
      <c r="D381" s="40"/>
      <c r="E381" s="40"/>
      <c r="F381" s="40"/>
      <c r="G381" s="41"/>
    </row>
    <row r="382" spans="1:7" hidden="1" x14ac:dyDescent="0.25">
      <c r="A382" s="43" t="s">
        <v>143</v>
      </c>
      <c r="B382" s="40"/>
      <c r="C382" s="40"/>
      <c r="D382" s="40"/>
      <c r="E382" s="40"/>
      <c r="F382" s="40"/>
      <c r="G382" s="41"/>
    </row>
    <row r="383" spans="1:7" hidden="1" x14ac:dyDescent="0.25">
      <c r="A383" s="43" t="s">
        <v>144</v>
      </c>
      <c r="B383" s="40"/>
      <c r="C383" s="40"/>
      <c r="D383" s="40"/>
      <c r="E383" s="40"/>
      <c r="F383" s="40"/>
      <c r="G383" s="41"/>
    </row>
    <row r="384" spans="1:7" hidden="1" x14ac:dyDescent="0.25">
      <c r="A384" s="43" t="s">
        <v>145</v>
      </c>
      <c r="B384" s="40"/>
      <c r="C384" s="40"/>
      <c r="D384" s="40"/>
      <c r="E384" s="40"/>
      <c r="F384" s="40"/>
      <c r="G384" s="41"/>
    </row>
    <row r="385" spans="1:7" hidden="1" x14ac:dyDescent="0.25">
      <c r="A385" s="52" t="s">
        <v>133</v>
      </c>
      <c r="B385" s="53"/>
      <c r="C385" s="53"/>
      <c r="D385" s="53"/>
      <c r="E385" s="53"/>
      <c r="F385" s="53"/>
      <c r="G385" s="54"/>
    </row>
    <row r="386" spans="1:7" hidden="1" x14ac:dyDescent="0.25">
      <c r="A386" s="43" t="s">
        <v>134</v>
      </c>
      <c r="B386" s="40"/>
      <c r="C386" s="40"/>
      <c r="D386" s="40"/>
      <c r="E386" s="40"/>
      <c r="F386" s="40"/>
      <c r="G386" s="41"/>
    </row>
    <row r="387" spans="1:7" hidden="1" x14ac:dyDescent="0.25">
      <c r="A387" s="43" t="s">
        <v>135</v>
      </c>
      <c r="B387" s="40"/>
      <c r="C387" s="40"/>
      <c r="D387" s="40"/>
      <c r="E387" s="40"/>
      <c r="F387" s="40"/>
      <c r="G387" s="41"/>
    </row>
    <row r="388" spans="1:7" hidden="1" x14ac:dyDescent="0.25">
      <c r="A388" s="43" t="s">
        <v>136</v>
      </c>
      <c r="B388" s="40"/>
      <c r="C388" s="40"/>
      <c r="D388" s="40"/>
      <c r="E388" s="40"/>
      <c r="F388" s="40"/>
      <c r="G388" s="41"/>
    </row>
    <row r="389" spans="1:7" hidden="1" x14ac:dyDescent="0.25">
      <c r="A389" s="43" t="s">
        <v>137</v>
      </c>
      <c r="B389" s="40"/>
      <c r="C389" s="40"/>
      <c r="D389" s="40"/>
      <c r="E389" s="40"/>
      <c r="F389" s="40"/>
      <c r="G389" s="41"/>
    </row>
    <row r="390" spans="1:7" ht="15.75" hidden="1" thickBot="1" x14ac:dyDescent="0.3">
      <c r="A390" s="44" t="s">
        <v>138</v>
      </c>
      <c r="B390" s="42"/>
      <c r="C390" s="42"/>
      <c r="D390" s="42"/>
      <c r="E390" s="42"/>
      <c r="F390" s="42"/>
      <c r="G390" s="46"/>
    </row>
    <row r="391" spans="1:7" ht="15.75" hidden="1" thickBot="1" x14ac:dyDescent="0.3">
      <c r="A391" s="55"/>
      <c r="G391" s="56"/>
    </row>
    <row r="392" spans="1:7" ht="20.25" hidden="1" x14ac:dyDescent="0.3">
      <c r="A392" s="1167" t="s">
        <v>193</v>
      </c>
      <c r="B392" s="1168"/>
      <c r="C392" s="1168"/>
      <c r="D392" s="1168"/>
      <c r="E392" s="1168"/>
      <c r="F392" s="1168"/>
      <c r="G392" s="1169"/>
    </row>
    <row r="393" spans="1:7" ht="39" hidden="1" thickBot="1" x14ac:dyDescent="0.3">
      <c r="A393" s="36" t="s">
        <v>64</v>
      </c>
      <c r="B393" s="47" t="s">
        <v>150</v>
      </c>
      <c r="C393" s="47" t="s">
        <v>151</v>
      </c>
      <c r="D393" s="47" t="s">
        <v>183</v>
      </c>
      <c r="E393" s="47" t="s">
        <v>194</v>
      </c>
      <c r="F393" s="47" t="s">
        <v>195</v>
      </c>
      <c r="G393" s="48" t="s">
        <v>186</v>
      </c>
    </row>
    <row r="394" spans="1:7" hidden="1" x14ac:dyDescent="0.25">
      <c r="A394" s="43" t="s">
        <v>140</v>
      </c>
      <c r="B394" s="40"/>
      <c r="C394" s="40"/>
      <c r="D394" s="40"/>
      <c r="E394" s="40"/>
      <c r="F394" s="40"/>
      <c r="G394" s="41"/>
    </row>
    <row r="395" spans="1:7" hidden="1" x14ac:dyDescent="0.25">
      <c r="A395" s="43" t="s">
        <v>141</v>
      </c>
      <c r="B395" s="40"/>
      <c r="C395" s="40"/>
      <c r="D395" s="40"/>
      <c r="E395" s="40"/>
      <c r="F395" s="40"/>
      <c r="G395" s="41"/>
    </row>
    <row r="396" spans="1:7" hidden="1" x14ac:dyDescent="0.25">
      <c r="A396" s="43" t="s">
        <v>142</v>
      </c>
      <c r="B396" s="40"/>
      <c r="C396" s="40"/>
      <c r="D396" s="40"/>
      <c r="E396" s="40"/>
      <c r="F396" s="40"/>
      <c r="G396" s="41"/>
    </row>
    <row r="397" spans="1:7" hidden="1" x14ac:dyDescent="0.25">
      <c r="A397" s="43" t="s">
        <v>143</v>
      </c>
      <c r="B397" s="40"/>
      <c r="C397" s="40"/>
      <c r="D397" s="40"/>
      <c r="E397" s="40"/>
      <c r="F397" s="40"/>
      <c r="G397" s="41"/>
    </row>
    <row r="398" spans="1:7" hidden="1" x14ac:dyDescent="0.25">
      <c r="A398" s="43" t="s">
        <v>144</v>
      </c>
      <c r="B398" s="40"/>
      <c r="C398" s="40"/>
      <c r="D398" s="40"/>
      <c r="E398" s="40"/>
      <c r="F398" s="40"/>
      <c r="G398" s="41"/>
    </row>
    <row r="399" spans="1:7" hidden="1" x14ac:dyDescent="0.25">
      <c r="A399" s="43" t="s">
        <v>145</v>
      </c>
      <c r="B399" s="40"/>
      <c r="C399" s="40"/>
      <c r="D399" s="40"/>
      <c r="E399" s="40"/>
      <c r="F399" s="40"/>
      <c r="G399" s="41"/>
    </row>
    <row r="400" spans="1:7" hidden="1" x14ac:dyDescent="0.25">
      <c r="A400" s="52" t="s">
        <v>133</v>
      </c>
      <c r="B400" s="53"/>
      <c r="C400" s="53"/>
      <c r="D400" s="53"/>
      <c r="E400" s="53"/>
      <c r="F400" s="53"/>
      <c r="G400" s="54"/>
    </row>
    <row r="401" spans="1:9" hidden="1" x14ac:dyDescent="0.25">
      <c r="A401" s="43" t="s">
        <v>134</v>
      </c>
      <c r="B401" s="40"/>
      <c r="C401" s="40"/>
      <c r="D401" s="40"/>
      <c r="E401" s="40"/>
      <c r="F401" s="40"/>
      <c r="G401" s="41"/>
    </row>
    <row r="402" spans="1:9" hidden="1" x14ac:dyDescent="0.25">
      <c r="A402" s="43" t="s">
        <v>135</v>
      </c>
      <c r="B402" s="40"/>
      <c r="C402" s="40"/>
      <c r="D402" s="40"/>
      <c r="E402" s="40"/>
      <c r="F402" s="40"/>
      <c r="G402" s="41"/>
    </row>
    <row r="403" spans="1:9" hidden="1" x14ac:dyDescent="0.25">
      <c r="A403" s="43" t="s">
        <v>136</v>
      </c>
      <c r="B403" s="40"/>
      <c r="C403" s="40"/>
      <c r="D403" s="40"/>
      <c r="E403" s="40"/>
      <c r="F403" s="40"/>
      <c r="G403" s="41"/>
    </row>
    <row r="404" spans="1:9" hidden="1" x14ac:dyDescent="0.25">
      <c r="A404" s="43" t="s">
        <v>137</v>
      </c>
      <c r="B404" s="40"/>
      <c r="C404" s="40"/>
      <c r="D404" s="40"/>
      <c r="E404" s="40"/>
      <c r="F404" s="40"/>
      <c r="G404" s="41"/>
    </row>
    <row r="405" spans="1:9" ht="15.75" hidden="1" thickBot="1" x14ac:dyDescent="0.3">
      <c r="A405" s="44" t="s">
        <v>138</v>
      </c>
      <c r="B405" s="42"/>
      <c r="C405" s="42"/>
      <c r="D405" s="42"/>
      <c r="E405" s="42"/>
      <c r="F405" s="42"/>
      <c r="G405" s="46"/>
    </row>
    <row r="407" spans="1:9" ht="21" hidden="1" thickBot="1" x14ac:dyDescent="0.35">
      <c r="A407" s="1213" t="s">
        <v>196</v>
      </c>
      <c r="B407" s="1214"/>
      <c r="C407" s="1214"/>
      <c r="D407" s="1214"/>
      <c r="E407" s="1214"/>
      <c r="F407" s="1214"/>
      <c r="G407" s="1214"/>
      <c r="H407" s="1215"/>
    </row>
    <row r="408" spans="1:9" ht="38.25" hidden="1" x14ac:dyDescent="0.25">
      <c r="A408" s="62" t="s">
        <v>49</v>
      </c>
      <c r="B408" s="63" t="s">
        <v>197</v>
      </c>
      <c r="C408" s="83" t="s">
        <v>153</v>
      </c>
      <c r="D408" s="83" t="s">
        <v>154</v>
      </c>
      <c r="E408" s="83" t="s">
        <v>198</v>
      </c>
      <c r="F408" s="83" t="s">
        <v>199</v>
      </c>
      <c r="G408" s="83" t="s">
        <v>200</v>
      </c>
      <c r="H408" s="65" t="s">
        <v>186</v>
      </c>
    </row>
    <row r="409" spans="1:9" hidden="1" x14ac:dyDescent="0.25">
      <c r="A409" s="39" t="s">
        <v>133</v>
      </c>
      <c r="B409" s="1216" t="s">
        <v>241</v>
      </c>
      <c r="C409" s="1219" t="s">
        <v>242</v>
      </c>
      <c r="D409" s="1222">
        <v>33</v>
      </c>
      <c r="E409" s="82">
        <v>46</v>
      </c>
      <c r="F409" s="49"/>
      <c r="G409" s="49">
        <f t="shared" ref="G409:G414" si="36">F409/E409</f>
        <v>0</v>
      </c>
      <c r="H409" s="50"/>
      <c r="I409" s="3">
        <f t="shared" ref="I409:I414" si="37">LEN(H409)</f>
        <v>0</v>
      </c>
    </row>
    <row r="410" spans="1:9" hidden="1" x14ac:dyDescent="0.25">
      <c r="A410" s="39" t="s">
        <v>134</v>
      </c>
      <c r="B410" s="1217"/>
      <c r="C410" s="1220"/>
      <c r="D410" s="1223"/>
      <c r="E410" s="82">
        <v>46</v>
      </c>
      <c r="F410" s="49"/>
      <c r="G410" s="49">
        <f t="shared" si="36"/>
        <v>0</v>
      </c>
      <c r="H410" s="50"/>
      <c r="I410" s="3">
        <f t="shared" si="37"/>
        <v>0</v>
      </c>
    </row>
    <row r="411" spans="1:9" hidden="1" x14ac:dyDescent="0.25">
      <c r="A411" s="39" t="s">
        <v>135</v>
      </c>
      <c r="B411" s="1217"/>
      <c r="C411" s="1220"/>
      <c r="D411" s="1223"/>
      <c r="E411" s="82">
        <v>46</v>
      </c>
      <c r="F411" s="49"/>
      <c r="G411" s="49">
        <f t="shared" si="36"/>
        <v>0</v>
      </c>
      <c r="H411" s="50"/>
      <c r="I411" s="3">
        <f t="shared" si="37"/>
        <v>0</v>
      </c>
    </row>
    <row r="412" spans="1:9" hidden="1" x14ac:dyDescent="0.25">
      <c r="A412" s="39" t="s">
        <v>136</v>
      </c>
      <c r="B412" s="1217"/>
      <c r="C412" s="1220"/>
      <c r="D412" s="1223"/>
      <c r="E412" s="82">
        <v>46</v>
      </c>
      <c r="F412" s="49">
        <v>44.39</v>
      </c>
      <c r="G412" s="127">
        <f t="shared" si="36"/>
        <v>0.96499999999999997</v>
      </c>
      <c r="H412" s="50" t="s">
        <v>250</v>
      </c>
      <c r="I412" s="3">
        <f>LEN(H412)</f>
        <v>190</v>
      </c>
    </row>
    <row r="413" spans="1:9" hidden="1" x14ac:dyDescent="0.25">
      <c r="A413" s="39" t="s">
        <v>137</v>
      </c>
      <c r="B413" s="1217"/>
      <c r="C413" s="1220"/>
      <c r="D413" s="1223"/>
      <c r="E413" s="82">
        <v>46</v>
      </c>
      <c r="F413" s="49">
        <f>+[3]GESTIÓN!U14</f>
        <v>45.54</v>
      </c>
      <c r="G413" s="127">
        <f t="shared" si="36"/>
        <v>0.99</v>
      </c>
      <c r="H413" s="50" t="s">
        <v>259</v>
      </c>
      <c r="I413" s="3">
        <f t="shared" si="37"/>
        <v>199</v>
      </c>
    </row>
    <row r="414" spans="1:9" ht="15.75" hidden="1" thickBot="1" x14ac:dyDescent="0.3">
      <c r="A414" s="111" t="s">
        <v>138</v>
      </c>
      <c r="B414" s="1218"/>
      <c r="C414" s="1221"/>
      <c r="D414" s="1224"/>
      <c r="E414" s="128">
        <v>46</v>
      </c>
      <c r="F414" s="129">
        <v>45.92</v>
      </c>
      <c r="G414" s="130">
        <f t="shared" si="36"/>
        <v>0.99826086956521742</v>
      </c>
      <c r="H414" s="124" t="s">
        <v>260</v>
      </c>
      <c r="I414" s="3">
        <f t="shared" si="37"/>
        <v>193</v>
      </c>
    </row>
    <row r="415" spans="1:9" hidden="1" x14ac:dyDescent="0.25">
      <c r="A415" s="61"/>
      <c r="B415" s="104"/>
      <c r="C415" s="81"/>
      <c r="D415" s="61"/>
      <c r="E415" s="61"/>
      <c r="F415" s="61"/>
      <c r="G415" s="61"/>
      <c r="H415" s="61"/>
    </row>
    <row r="416" spans="1:9" hidden="1" x14ac:dyDescent="0.25">
      <c r="A416" s="61"/>
      <c r="B416" s="61"/>
      <c r="C416" s="61"/>
      <c r="D416" s="61"/>
      <c r="E416" s="61"/>
      <c r="F416" s="61"/>
      <c r="G416" s="61"/>
      <c r="H416" s="61"/>
    </row>
    <row r="417" spans="1:9" ht="39" hidden="1" thickBot="1" x14ac:dyDescent="0.3">
      <c r="A417" s="66" t="s">
        <v>49</v>
      </c>
      <c r="B417" s="67" t="s">
        <v>197</v>
      </c>
      <c r="C417" s="84" t="s">
        <v>153</v>
      </c>
      <c r="D417" s="84" t="s">
        <v>154</v>
      </c>
      <c r="E417" s="84" t="s">
        <v>198</v>
      </c>
      <c r="F417" s="84" t="s">
        <v>199</v>
      </c>
      <c r="G417" s="84" t="s">
        <v>200</v>
      </c>
      <c r="H417" s="68" t="s">
        <v>186</v>
      </c>
    </row>
    <row r="418" spans="1:9" hidden="1" x14ac:dyDescent="0.25">
      <c r="A418" s="85" t="s">
        <v>133</v>
      </c>
      <c r="B418" s="1227" t="s">
        <v>243</v>
      </c>
      <c r="C418" s="1228" t="s">
        <v>244</v>
      </c>
      <c r="D418" s="1222">
        <v>34</v>
      </c>
      <c r="E418" s="87">
        <v>5</v>
      </c>
      <c r="F418" s="86"/>
      <c r="G418" s="86">
        <f t="shared" ref="G418:G423" si="38">F418/E418</f>
        <v>0</v>
      </c>
      <c r="H418" s="88"/>
      <c r="I418" s="3">
        <f t="shared" ref="I418:I423" si="39">LEN(H418)</f>
        <v>0</v>
      </c>
    </row>
    <row r="419" spans="1:9" hidden="1" x14ac:dyDescent="0.25">
      <c r="A419" s="39" t="s">
        <v>134</v>
      </c>
      <c r="B419" s="1217"/>
      <c r="C419" s="1220"/>
      <c r="D419" s="1223"/>
      <c r="E419" s="73">
        <v>5</v>
      </c>
      <c r="F419" s="49"/>
      <c r="G419" s="49">
        <f t="shared" si="38"/>
        <v>0</v>
      </c>
      <c r="H419" s="50"/>
      <c r="I419" s="3">
        <f t="shared" si="39"/>
        <v>0</v>
      </c>
    </row>
    <row r="420" spans="1:9" hidden="1" x14ac:dyDescent="0.25">
      <c r="A420" s="39" t="s">
        <v>135</v>
      </c>
      <c r="B420" s="1217"/>
      <c r="C420" s="1220"/>
      <c r="D420" s="1223"/>
      <c r="E420" s="73">
        <v>5</v>
      </c>
      <c r="F420" s="49"/>
      <c r="G420" s="49">
        <f t="shared" si="38"/>
        <v>0</v>
      </c>
      <c r="H420" s="50"/>
      <c r="I420" s="3">
        <f t="shared" si="39"/>
        <v>0</v>
      </c>
    </row>
    <row r="421" spans="1:9" hidden="1" x14ac:dyDescent="0.25">
      <c r="A421" s="39" t="s">
        <v>136</v>
      </c>
      <c r="B421" s="1217"/>
      <c r="C421" s="1220"/>
      <c r="D421" s="1223"/>
      <c r="E421" s="73">
        <v>5</v>
      </c>
      <c r="F421" s="49">
        <v>1.54</v>
      </c>
      <c r="G421" s="127">
        <f t="shared" si="38"/>
        <v>0.308</v>
      </c>
      <c r="H421" s="50" t="s">
        <v>245</v>
      </c>
      <c r="I421" s="3">
        <f>LEN(H421)</f>
        <v>200</v>
      </c>
    </row>
    <row r="422" spans="1:9" hidden="1" x14ac:dyDescent="0.25">
      <c r="A422" s="39" t="s">
        <v>137</v>
      </c>
      <c r="B422" s="1217"/>
      <c r="C422" s="1220"/>
      <c r="D422" s="1223"/>
      <c r="E422" s="73">
        <v>5</v>
      </c>
      <c r="F422" s="131">
        <f>+[3]GESTIÓN!U15</f>
        <v>2.5379999999999998</v>
      </c>
      <c r="G422" s="127">
        <f t="shared" si="38"/>
        <v>0.50759999999999994</v>
      </c>
      <c r="H422" s="50" t="s">
        <v>252</v>
      </c>
      <c r="I422" s="3">
        <f t="shared" si="39"/>
        <v>121</v>
      </c>
    </row>
    <row r="423" spans="1:9" ht="15.75" hidden="1" thickBot="1" x14ac:dyDescent="0.3">
      <c r="A423" s="111" t="s">
        <v>138</v>
      </c>
      <c r="B423" s="1218"/>
      <c r="C423" s="1221"/>
      <c r="D423" s="1224"/>
      <c r="E423" s="132">
        <v>5</v>
      </c>
      <c r="F423" s="129">
        <v>5.49</v>
      </c>
      <c r="G423" s="130">
        <f t="shared" si="38"/>
        <v>1.0980000000000001</v>
      </c>
      <c r="H423" s="124" t="s">
        <v>261</v>
      </c>
      <c r="I423" s="3">
        <f t="shared" si="39"/>
        <v>121</v>
      </c>
    </row>
    <row r="424" spans="1:9" hidden="1" x14ac:dyDescent="0.25">
      <c r="A424" s="61"/>
      <c r="B424" s="61"/>
      <c r="C424" s="61"/>
      <c r="D424" s="61"/>
      <c r="E424" s="61"/>
      <c r="F424" s="61"/>
      <c r="G424" s="61"/>
      <c r="H424" s="61"/>
    </row>
    <row r="425" spans="1:9" hidden="1" x14ac:dyDescent="0.25">
      <c r="A425" s="61"/>
      <c r="B425" s="61"/>
      <c r="C425" s="61"/>
      <c r="D425" s="61"/>
      <c r="E425" s="61"/>
      <c r="F425" s="61"/>
      <c r="G425" s="61"/>
      <c r="H425" s="61"/>
    </row>
    <row r="426" spans="1:9" ht="39" hidden="1" thickBot="1" x14ac:dyDescent="0.3">
      <c r="A426" s="66" t="s">
        <v>49</v>
      </c>
      <c r="B426" s="67" t="s">
        <v>197</v>
      </c>
      <c r="C426" s="84" t="s">
        <v>153</v>
      </c>
      <c r="D426" s="84" t="s">
        <v>154</v>
      </c>
      <c r="E426" s="84" t="s">
        <v>198</v>
      </c>
      <c r="F426" s="84" t="s">
        <v>199</v>
      </c>
      <c r="G426" s="84" t="s">
        <v>200</v>
      </c>
      <c r="H426" s="68" t="s">
        <v>186</v>
      </c>
    </row>
    <row r="427" spans="1:9" hidden="1" x14ac:dyDescent="0.25">
      <c r="A427" s="85" t="s">
        <v>133</v>
      </c>
      <c r="B427" s="1227"/>
      <c r="C427" s="1228" t="s">
        <v>244</v>
      </c>
      <c r="D427" s="1279"/>
      <c r="E427" s="87">
        <v>54</v>
      </c>
      <c r="F427" s="86"/>
      <c r="G427" s="86">
        <f t="shared" ref="G427:G432" si="40">F427/E427</f>
        <v>0</v>
      </c>
      <c r="H427" s="88"/>
      <c r="I427" s="3">
        <f t="shared" ref="I427:I432" si="41">LEN(H427)</f>
        <v>0</v>
      </c>
    </row>
    <row r="428" spans="1:9" hidden="1" x14ac:dyDescent="0.25">
      <c r="A428" s="39" t="s">
        <v>134</v>
      </c>
      <c r="B428" s="1217"/>
      <c r="C428" s="1220"/>
      <c r="D428" s="1280"/>
      <c r="E428" s="73">
        <v>54</v>
      </c>
      <c r="F428" s="49"/>
      <c r="G428" s="49">
        <f t="shared" si="40"/>
        <v>0</v>
      </c>
      <c r="H428" s="50"/>
      <c r="I428" s="3">
        <f t="shared" si="41"/>
        <v>0</v>
      </c>
    </row>
    <row r="429" spans="1:9" hidden="1" x14ac:dyDescent="0.25">
      <c r="A429" s="39" t="s">
        <v>135</v>
      </c>
      <c r="B429" s="1217"/>
      <c r="C429" s="1220"/>
      <c r="D429" s="1280"/>
      <c r="E429" s="73">
        <v>54</v>
      </c>
      <c r="F429" s="49"/>
      <c r="G429" s="49">
        <f t="shared" si="40"/>
        <v>0</v>
      </c>
      <c r="H429" s="50"/>
      <c r="I429" s="3">
        <f t="shared" si="41"/>
        <v>0</v>
      </c>
    </row>
    <row r="430" spans="1:9" hidden="1" x14ac:dyDescent="0.25">
      <c r="A430" s="39" t="s">
        <v>136</v>
      </c>
      <c r="B430" s="1217"/>
      <c r="C430" s="1220"/>
      <c r="D430" s="1280"/>
      <c r="E430" s="73">
        <v>54</v>
      </c>
      <c r="F430" s="49">
        <v>4.24</v>
      </c>
      <c r="G430" s="127">
        <f t="shared" si="40"/>
        <v>7.8518518518518529E-2</v>
      </c>
      <c r="H430" s="50" t="s">
        <v>249</v>
      </c>
      <c r="I430" s="3">
        <f>LEN(H430)</f>
        <v>170</v>
      </c>
    </row>
    <row r="431" spans="1:9" hidden="1" x14ac:dyDescent="0.25">
      <c r="A431" s="39" t="s">
        <v>137</v>
      </c>
      <c r="B431" s="1217"/>
      <c r="C431" s="1220"/>
      <c r="D431" s="1280"/>
      <c r="E431" s="73">
        <v>54</v>
      </c>
      <c r="F431" s="131">
        <f>+[3]GESTIÓN!U17</f>
        <v>4.8070000000000004</v>
      </c>
      <c r="G431" s="127">
        <f t="shared" si="40"/>
        <v>8.9018518518518525E-2</v>
      </c>
      <c r="H431" s="50" t="s">
        <v>253</v>
      </c>
      <c r="I431" s="3">
        <f t="shared" si="41"/>
        <v>200</v>
      </c>
    </row>
    <row r="432" spans="1:9" ht="15.75" hidden="1" thickBot="1" x14ac:dyDescent="0.3">
      <c r="A432" s="111" t="s">
        <v>138</v>
      </c>
      <c r="B432" s="1218"/>
      <c r="C432" s="1221"/>
      <c r="D432" s="1281"/>
      <c r="E432" s="74">
        <v>54</v>
      </c>
      <c r="F432" s="51">
        <f>+[3]GESTIÓN!W17</f>
        <v>5.24</v>
      </c>
      <c r="G432" s="133">
        <f t="shared" si="40"/>
        <v>9.7037037037037047E-2</v>
      </c>
      <c r="H432" s="124" t="s">
        <v>262</v>
      </c>
      <c r="I432" s="3">
        <f t="shared" si="41"/>
        <v>198</v>
      </c>
    </row>
    <row r="433" spans="1:9" hidden="1" x14ac:dyDescent="0.25">
      <c r="A433" s="61"/>
      <c r="B433" s="61"/>
      <c r="C433" s="61"/>
      <c r="D433" s="61"/>
      <c r="E433" s="61"/>
      <c r="F433" s="61"/>
      <c r="G433" s="61"/>
      <c r="H433" s="61"/>
    </row>
    <row r="434" spans="1:9" hidden="1" x14ac:dyDescent="0.25">
      <c r="A434" s="61"/>
      <c r="B434" s="61"/>
      <c r="C434" s="61"/>
      <c r="D434" s="61"/>
      <c r="E434" s="61"/>
      <c r="F434" s="61"/>
      <c r="G434" s="61"/>
      <c r="H434" s="61"/>
    </row>
    <row r="435" spans="1:9" ht="39" hidden="1" thickBot="1" x14ac:dyDescent="0.3">
      <c r="A435" s="66" t="s">
        <v>49</v>
      </c>
      <c r="B435" s="67" t="s">
        <v>197</v>
      </c>
      <c r="C435" s="84" t="s">
        <v>153</v>
      </c>
      <c r="D435" s="84" t="s">
        <v>154</v>
      </c>
      <c r="E435" s="84" t="s">
        <v>198</v>
      </c>
      <c r="F435" s="84" t="s">
        <v>199</v>
      </c>
      <c r="G435" s="84" t="s">
        <v>200</v>
      </c>
      <c r="H435" s="68" t="s">
        <v>186</v>
      </c>
    </row>
    <row r="436" spans="1:9" hidden="1" x14ac:dyDescent="0.25">
      <c r="A436" s="85" t="s">
        <v>133</v>
      </c>
      <c r="B436" s="1227" t="s">
        <v>246</v>
      </c>
      <c r="C436" s="1228" t="s">
        <v>247</v>
      </c>
      <c r="D436" s="1305">
        <v>33</v>
      </c>
      <c r="E436" s="87">
        <v>0.27</v>
      </c>
      <c r="F436" s="86"/>
      <c r="G436" s="86">
        <f t="shared" ref="G436:G441" si="42">F436/E436</f>
        <v>0</v>
      </c>
      <c r="H436" s="88"/>
      <c r="I436" s="3">
        <f t="shared" ref="I436:I441" si="43">LEN(H436)</f>
        <v>0</v>
      </c>
    </row>
    <row r="437" spans="1:9" hidden="1" x14ac:dyDescent="0.25">
      <c r="A437" s="39" t="s">
        <v>134</v>
      </c>
      <c r="B437" s="1217"/>
      <c r="C437" s="1220"/>
      <c r="D437" s="1223"/>
      <c r="E437" s="73">
        <v>0.27</v>
      </c>
      <c r="F437" s="49"/>
      <c r="G437" s="49">
        <f t="shared" si="42"/>
        <v>0</v>
      </c>
      <c r="H437" s="50"/>
      <c r="I437" s="3">
        <f t="shared" si="43"/>
        <v>0</v>
      </c>
    </row>
    <row r="438" spans="1:9" hidden="1" x14ac:dyDescent="0.25">
      <c r="A438" s="39" t="s">
        <v>135</v>
      </c>
      <c r="B438" s="1217"/>
      <c r="C438" s="1220"/>
      <c r="D438" s="1223"/>
      <c r="E438" s="73">
        <v>0.27</v>
      </c>
      <c r="F438" s="49"/>
      <c r="G438" s="49">
        <f t="shared" si="42"/>
        <v>0</v>
      </c>
      <c r="H438" s="50"/>
      <c r="I438" s="3">
        <f t="shared" si="43"/>
        <v>0</v>
      </c>
    </row>
    <row r="439" spans="1:9" hidden="1" x14ac:dyDescent="0.25">
      <c r="A439" s="39" t="s">
        <v>136</v>
      </c>
      <c r="B439" s="1217"/>
      <c r="C439" s="1220"/>
      <c r="D439" s="1223"/>
      <c r="E439" s="73">
        <v>0.27</v>
      </c>
      <c r="F439" s="49">
        <v>0.14000000000000001</v>
      </c>
      <c r="G439" s="127">
        <f t="shared" si="42"/>
        <v>0.51851851851851849</v>
      </c>
      <c r="H439" s="50" t="s">
        <v>248</v>
      </c>
      <c r="I439" s="3">
        <f>LEN(H439)</f>
        <v>193</v>
      </c>
    </row>
    <row r="440" spans="1:9" hidden="1" x14ac:dyDescent="0.25">
      <c r="A440" s="39" t="s">
        <v>137</v>
      </c>
      <c r="B440" s="1217"/>
      <c r="C440" s="1220"/>
      <c r="D440" s="1223"/>
      <c r="E440" s="73">
        <v>0.27</v>
      </c>
      <c r="F440" s="131">
        <f>+[3]GESTIÓN!U18</f>
        <v>0.2</v>
      </c>
      <c r="G440" s="127">
        <f t="shared" si="42"/>
        <v>0.7407407407407407</v>
      </c>
      <c r="H440" s="50" t="s">
        <v>254</v>
      </c>
      <c r="I440" s="3">
        <f t="shared" si="43"/>
        <v>154</v>
      </c>
    </row>
    <row r="441" spans="1:9" ht="15.75" hidden="1" thickBot="1" x14ac:dyDescent="0.3">
      <c r="A441" s="111" t="s">
        <v>138</v>
      </c>
      <c r="B441" s="1218"/>
      <c r="C441" s="1221"/>
      <c r="D441" s="1224"/>
      <c r="E441" s="132">
        <v>0.27</v>
      </c>
      <c r="F441" s="129">
        <v>0.26</v>
      </c>
      <c r="G441" s="130">
        <f t="shared" si="42"/>
        <v>0.96296296296296291</v>
      </c>
      <c r="H441" s="124" t="s">
        <v>268</v>
      </c>
      <c r="I441" s="3">
        <f t="shared" si="43"/>
        <v>148</v>
      </c>
    </row>
    <row r="442" spans="1:9" x14ac:dyDescent="0.25">
      <c r="A442" s="61"/>
      <c r="B442" s="104"/>
      <c r="C442" s="104"/>
      <c r="D442" s="177"/>
      <c r="E442" s="81"/>
      <c r="F442" s="61"/>
      <c r="G442" s="178"/>
      <c r="H442" s="61"/>
      <c r="I442" s="3"/>
    </row>
    <row r="443" spans="1:9" ht="15.75" thickBot="1" x14ac:dyDescent="0.3">
      <c r="A443" s="61"/>
      <c r="B443" s="104"/>
      <c r="C443" s="104"/>
      <c r="D443" s="177"/>
      <c r="E443" s="81"/>
      <c r="F443" s="61"/>
      <c r="G443" s="178"/>
      <c r="H443" s="61"/>
      <c r="I443" s="3"/>
    </row>
    <row r="444" spans="1:9" ht="21" thickBot="1" x14ac:dyDescent="0.35">
      <c r="A444" s="1213" t="s">
        <v>269</v>
      </c>
      <c r="B444" s="1214"/>
      <c r="C444" s="1214"/>
      <c r="D444" s="1214"/>
      <c r="E444" s="1214"/>
      <c r="F444" s="1214"/>
      <c r="G444" s="1214"/>
      <c r="H444" s="1215"/>
    </row>
    <row r="445" spans="1:9" ht="38.25" x14ac:dyDescent="0.25">
      <c r="A445" s="36" t="s">
        <v>50</v>
      </c>
      <c r="B445" s="63" t="s">
        <v>197</v>
      </c>
      <c r="C445" s="83" t="s">
        <v>153</v>
      </c>
      <c r="D445" s="83" t="s">
        <v>163</v>
      </c>
      <c r="E445" s="83" t="s">
        <v>285</v>
      </c>
      <c r="F445" s="83" t="s">
        <v>286</v>
      </c>
      <c r="G445" s="83" t="s">
        <v>287</v>
      </c>
      <c r="H445" s="65" t="s">
        <v>186</v>
      </c>
    </row>
    <row r="446" spans="1:9" x14ac:dyDescent="0.25">
      <c r="A446" s="185" t="s">
        <v>140</v>
      </c>
      <c r="B446" s="1216" t="s">
        <v>241</v>
      </c>
      <c r="C446" s="1219" t="s">
        <v>242</v>
      </c>
      <c r="D446" s="1222">
        <v>33</v>
      </c>
      <c r="E446" s="189">
        <v>56</v>
      </c>
      <c r="F446" s="190" t="e">
        <f>+#REF!</f>
        <v>#REF!</v>
      </c>
      <c r="G446" s="195" t="e">
        <f t="shared" ref="G446:G457" si="44">F446/E446</f>
        <v>#REF!</v>
      </c>
      <c r="H446" s="191"/>
      <c r="I446" s="3">
        <f t="shared" ref="I446:I457" si="45">LEN(H446)</f>
        <v>0</v>
      </c>
    </row>
    <row r="447" spans="1:9" x14ac:dyDescent="0.25">
      <c r="A447" s="138" t="s">
        <v>141</v>
      </c>
      <c r="B447" s="1217"/>
      <c r="C447" s="1220"/>
      <c r="D447" s="1223"/>
      <c r="E447" s="82">
        <v>56</v>
      </c>
      <c r="F447" s="49"/>
      <c r="G447" s="194">
        <f t="shared" si="44"/>
        <v>0</v>
      </c>
      <c r="H447" s="50"/>
      <c r="I447" s="3">
        <f t="shared" si="45"/>
        <v>0</v>
      </c>
    </row>
    <row r="448" spans="1:9" x14ac:dyDescent="0.25">
      <c r="A448" s="138" t="s">
        <v>142</v>
      </c>
      <c r="B448" s="1217"/>
      <c r="C448" s="1220"/>
      <c r="D448" s="1223"/>
      <c r="E448" s="82">
        <v>56</v>
      </c>
      <c r="F448" s="49"/>
      <c r="G448" s="194">
        <f t="shared" si="44"/>
        <v>0</v>
      </c>
      <c r="H448" s="50"/>
      <c r="I448" s="3">
        <f t="shared" si="45"/>
        <v>0</v>
      </c>
    </row>
    <row r="449" spans="1:9" x14ac:dyDescent="0.25">
      <c r="A449" s="138" t="s">
        <v>143</v>
      </c>
      <c r="B449" s="1217"/>
      <c r="C449" s="1220"/>
      <c r="D449" s="1223"/>
      <c r="E449" s="82">
        <v>56</v>
      </c>
      <c r="F449" s="49"/>
      <c r="G449" s="194">
        <f t="shared" si="44"/>
        <v>0</v>
      </c>
      <c r="H449" s="50"/>
      <c r="I449" s="3">
        <f t="shared" si="45"/>
        <v>0</v>
      </c>
    </row>
    <row r="450" spans="1:9" x14ac:dyDescent="0.25">
      <c r="A450" s="138" t="s">
        <v>144</v>
      </c>
      <c r="B450" s="1217"/>
      <c r="C450" s="1220"/>
      <c r="D450" s="1223"/>
      <c r="E450" s="82">
        <v>56</v>
      </c>
      <c r="F450" s="49"/>
      <c r="G450" s="194">
        <f t="shared" si="44"/>
        <v>0</v>
      </c>
      <c r="H450" s="50"/>
      <c r="I450" s="3">
        <f t="shared" si="45"/>
        <v>0</v>
      </c>
    </row>
    <row r="451" spans="1:9" x14ac:dyDescent="0.25">
      <c r="A451" s="138" t="s">
        <v>145</v>
      </c>
      <c r="B451" s="1217"/>
      <c r="C451" s="1220"/>
      <c r="D451" s="1223"/>
      <c r="E451" s="82">
        <v>56</v>
      </c>
      <c r="F451" s="49"/>
      <c r="G451" s="194">
        <f t="shared" si="44"/>
        <v>0</v>
      </c>
      <c r="H451" s="50"/>
      <c r="I451" s="3">
        <f t="shared" si="45"/>
        <v>0</v>
      </c>
    </row>
    <row r="452" spans="1:9" x14ac:dyDescent="0.25">
      <c r="A452" s="138" t="s">
        <v>133</v>
      </c>
      <c r="B452" s="1217"/>
      <c r="C452" s="1220"/>
      <c r="D452" s="1223"/>
      <c r="E452" s="82">
        <v>56</v>
      </c>
      <c r="F452" s="49"/>
      <c r="G452" s="194">
        <f t="shared" si="44"/>
        <v>0</v>
      </c>
      <c r="H452" s="50"/>
      <c r="I452" s="3">
        <f t="shared" si="45"/>
        <v>0</v>
      </c>
    </row>
    <row r="453" spans="1:9" x14ac:dyDescent="0.25">
      <c r="A453" s="39" t="s">
        <v>134</v>
      </c>
      <c r="B453" s="1217"/>
      <c r="C453" s="1220"/>
      <c r="D453" s="1223"/>
      <c r="E453" s="82">
        <v>56</v>
      </c>
      <c r="F453" s="49"/>
      <c r="G453" s="194">
        <f t="shared" si="44"/>
        <v>0</v>
      </c>
      <c r="H453" s="50"/>
      <c r="I453" s="3">
        <f t="shared" si="45"/>
        <v>0</v>
      </c>
    </row>
    <row r="454" spans="1:9" x14ac:dyDescent="0.25">
      <c r="A454" s="39" t="s">
        <v>135</v>
      </c>
      <c r="B454" s="1217"/>
      <c r="C454" s="1220"/>
      <c r="D454" s="1223"/>
      <c r="E454" s="82">
        <v>56</v>
      </c>
      <c r="F454" s="49"/>
      <c r="G454" s="194">
        <f t="shared" si="44"/>
        <v>0</v>
      </c>
      <c r="H454" s="50"/>
      <c r="I454" s="3">
        <f t="shared" si="45"/>
        <v>0</v>
      </c>
    </row>
    <row r="455" spans="1:9" x14ac:dyDescent="0.25">
      <c r="A455" s="39" t="s">
        <v>136</v>
      </c>
      <c r="B455" s="1217"/>
      <c r="C455" s="1220"/>
      <c r="D455" s="1223"/>
      <c r="E455" s="82">
        <v>56</v>
      </c>
      <c r="F455" s="49"/>
      <c r="G455" s="194">
        <f t="shared" si="44"/>
        <v>0</v>
      </c>
      <c r="H455" s="50"/>
      <c r="I455" s="3">
        <f t="shared" si="45"/>
        <v>0</v>
      </c>
    </row>
    <row r="456" spans="1:9" x14ac:dyDescent="0.25">
      <c r="A456" s="39" t="s">
        <v>137</v>
      </c>
      <c r="B456" s="1217"/>
      <c r="C456" s="1220"/>
      <c r="D456" s="1223"/>
      <c r="E456" s="82">
        <v>56</v>
      </c>
      <c r="F456" s="49"/>
      <c r="G456" s="194">
        <f t="shared" si="44"/>
        <v>0</v>
      </c>
      <c r="H456" s="50"/>
      <c r="I456" s="3">
        <f t="shared" si="45"/>
        <v>0</v>
      </c>
    </row>
    <row r="457" spans="1:9" ht="15.75" thickBot="1" x14ac:dyDescent="0.3">
      <c r="A457" s="155" t="s">
        <v>138</v>
      </c>
      <c r="B457" s="1218"/>
      <c r="C457" s="1221"/>
      <c r="D457" s="1224"/>
      <c r="E457" s="192">
        <v>56</v>
      </c>
      <c r="F457" s="51"/>
      <c r="G457" s="196">
        <f t="shared" si="44"/>
        <v>0</v>
      </c>
      <c r="H457" s="173"/>
      <c r="I457" s="3">
        <f t="shared" si="45"/>
        <v>0</v>
      </c>
    </row>
    <row r="458" spans="1:9" x14ac:dyDescent="0.25">
      <c r="A458" s="61"/>
      <c r="B458" s="104"/>
      <c r="C458" s="81"/>
      <c r="D458" s="61"/>
      <c r="E458" s="61"/>
      <c r="F458" s="61"/>
      <c r="G458" s="61"/>
      <c r="H458" s="61"/>
    </row>
    <row r="459" spans="1:9" ht="15.75" thickBot="1" x14ac:dyDescent="0.3">
      <c r="A459" s="61"/>
      <c r="B459" s="61"/>
      <c r="C459" s="61"/>
      <c r="D459" s="61"/>
      <c r="E459" s="61"/>
      <c r="F459" s="61"/>
      <c r="G459" s="61"/>
      <c r="H459" s="61"/>
    </row>
    <row r="460" spans="1:9" ht="38.25" x14ac:dyDescent="0.25">
      <c r="A460" s="62" t="s">
        <v>50</v>
      </c>
      <c r="B460" s="63" t="s">
        <v>197</v>
      </c>
      <c r="C460" s="83" t="s">
        <v>153</v>
      </c>
      <c r="D460" s="83" t="s">
        <v>163</v>
      </c>
      <c r="E460" s="83" t="s">
        <v>285</v>
      </c>
      <c r="F460" s="83" t="s">
        <v>286</v>
      </c>
      <c r="G460" s="83" t="s">
        <v>287</v>
      </c>
      <c r="H460" s="65" t="s">
        <v>186</v>
      </c>
    </row>
    <row r="461" spans="1:9" x14ac:dyDescent="0.25">
      <c r="A461" s="160" t="s">
        <v>140</v>
      </c>
      <c r="B461" s="1206" t="s">
        <v>243</v>
      </c>
      <c r="C461" s="1208" t="s">
        <v>244</v>
      </c>
      <c r="D461" s="1210">
        <v>34</v>
      </c>
      <c r="E461" s="193">
        <v>50</v>
      </c>
      <c r="F461" s="190" t="e">
        <f>+#REF!</f>
        <v>#REF!</v>
      </c>
      <c r="G461" s="195" t="e">
        <f t="shared" ref="G461:G472" si="46">F461/E461</f>
        <v>#REF!</v>
      </c>
      <c r="H461" s="191"/>
      <c r="I461" s="3">
        <f t="shared" ref="I461:I472" si="47">LEN(H461)</f>
        <v>0</v>
      </c>
    </row>
    <row r="462" spans="1:9" x14ac:dyDescent="0.25">
      <c r="A462" s="39" t="s">
        <v>141</v>
      </c>
      <c r="B462" s="1206"/>
      <c r="C462" s="1208"/>
      <c r="D462" s="1210"/>
      <c r="E462" s="73">
        <v>50</v>
      </c>
      <c r="F462" s="49"/>
      <c r="G462" s="197">
        <f t="shared" si="46"/>
        <v>0</v>
      </c>
      <c r="H462" s="50"/>
      <c r="I462" s="3">
        <f t="shared" si="47"/>
        <v>0</v>
      </c>
    </row>
    <row r="463" spans="1:9" x14ac:dyDescent="0.25">
      <c r="A463" s="39" t="s">
        <v>142</v>
      </c>
      <c r="B463" s="1206"/>
      <c r="C463" s="1208"/>
      <c r="D463" s="1210"/>
      <c r="E463" s="73">
        <v>50</v>
      </c>
      <c r="F463" s="49"/>
      <c r="G463" s="197">
        <f t="shared" si="46"/>
        <v>0</v>
      </c>
      <c r="H463" s="50"/>
      <c r="I463" s="3">
        <f t="shared" si="47"/>
        <v>0</v>
      </c>
    </row>
    <row r="464" spans="1:9" x14ac:dyDescent="0.25">
      <c r="A464" s="39" t="s">
        <v>143</v>
      </c>
      <c r="B464" s="1206"/>
      <c r="C464" s="1208"/>
      <c r="D464" s="1210"/>
      <c r="E464" s="73">
        <v>50</v>
      </c>
      <c r="F464" s="49"/>
      <c r="G464" s="197">
        <f t="shared" si="46"/>
        <v>0</v>
      </c>
      <c r="H464" s="50"/>
      <c r="I464" s="3">
        <f t="shared" si="47"/>
        <v>0</v>
      </c>
    </row>
    <row r="465" spans="1:9" x14ac:dyDescent="0.25">
      <c r="A465" s="39" t="s">
        <v>144</v>
      </c>
      <c r="B465" s="1206"/>
      <c r="C465" s="1208"/>
      <c r="D465" s="1210"/>
      <c r="E465" s="73">
        <v>50</v>
      </c>
      <c r="F465" s="49"/>
      <c r="G465" s="197">
        <f t="shared" si="46"/>
        <v>0</v>
      </c>
      <c r="H465" s="50"/>
      <c r="I465" s="3">
        <f t="shared" si="47"/>
        <v>0</v>
      </c>
    </row>
    <row r="466" spans="1:9" x14ac:dyDescent="0.25">
      <c r="A466" s="39" t="s">
        <v>145</v>
      </c>
      <c r="B466" s="1206"/>
      <c r="C466" s="1208"/>
      <c r="D466" s="1210"/>
      <c r="E466" s="73">
        <v>50</v>
      </c>
      <c r="F466" s="49"/>
      <c r="G466" s="197">
        <f t="shared" si="46"/>
        <v>0</v>
      </c>
      <c r="H466" s="50"/>
      <c r="I466" s="3">
        <f t="shared" si="47"/>
        <v>0</v>
      </c>
    </row>
    <row r="467" spans="1:9" x14ac:dyDescent="0.25">
      <c r="A467" s="39" t="s">
        <v>133</v>
      </c>
      <c r="B467" s="1206"/>
      <c r="C467" s="1208"/>
      <c r="D467" s="1210"/>
      <c r="E467" s="73">
        <v>50</v>
      </c>
      <c r="F467" s="49"/>
      <c r="G467" s="197">
        <f t="shared" si="46"/>
        <v>0</v>
      </c>
      <c r="H467" s="50"/>
      <c r="I467" s="3">
        <f t="shared" si="47"/>
        <v>0</v>
      </c>
    </row>
    <row r="468" spans="1:9" x14ac:dyDescent="0.25">
      <c r="A468" s="39" t="s">
        <v>134</v>
      </c>
      <c r="B468" s="1206"/>
      <c r="C468" s="1208"/>
      <c r="D468" s="1210"/>
      <c r="E468" s="73">
        <v>50</v>
      </c>
      <c r="F468" s="49"/>
      <c r="G468" s="197">
        <f t="shared" si="46"/>
        <v>0</v>
      </c>
      <c r="H468" s="50"/>
      <c r="I468" s="3">
        <f t="shared" si="47"/>
        <v>0</v>
      </c>
    </row>
    <row r="469" spans="1:9" x14ac:dyDescent="0.25">
      <c r="A469" s="39" t="s">
        <v>135</v>
      </c>
      <c r="B469" s="1206"/>
      <c r="C469" s="1208"/>
      <c r="D469" s="1210"/>
      <c r="E469" s="73">
        <v>50</v>
      </c>
      <c r="F469" s="49"/>
      <c r="G469" s="197">
        <f t="shared" si="46"/>
        <v>0</v>
      </c>
      <c r="H469" s="50"/>
      <c r="I469" s="3">
        <f t="shared" si="47"/>
        <v>0</v>
      </c>
    </row>
    <row r="470" spans="1:9" x14ac:dyDescent="0.25">
      <c r="A470" s="39" t="s">
        <v>136</v>
      </c>
      <c r="B470" s="1206"/>
      <c r="C470" s="1208"/>
      <c r="D470" s="1210"/>
      <c r="E470" s="73">
        <v>50</v>
      </c>
      <c r="F470" s="49"/>
      <c r="G470" s="197">
        <f t="shared" si="46"/>
        <v>0</v>
      </c>
      <c r="H470" s="50"/>
      <c r="I470" s="3">
        <f t="shared" si="47"/>
        <v>0</v>
      </c>
    </row>
    <row r="471" spans="1:9" x14ac:dyDescent="0.25">
      <c r="A471" s="39" t="s">
        <v>137</v>
      </c>
      <c r="B471" s="1206"/>
      <c r="C471" s="1208"/>
      <c r="D471" s="1210"/>
      <c r="E471" s="73">
        <v>50</v>
      </c>
      <c r="F471" s="49"/>
      <c r="G471" s="197">
        <f t="shared" si="46"/>
        <v>0</v>
      </c>
      <c r="H471" s="50"/>
      <c r="I471" s="3">
        <f t="shared" si="47"/>
        <v>0</v>
      </c>
    </row>
    <row r="472" spans="1:9" ht="15.75" thickBot="1" x14ac:dyDescent="0.3">
      <c r="A472" s="155" t="s">
        <v>138</v>
      </c>
      <c r="B472" s="1207"/>
      <c r="C472" s="1209"/>
      <c r="D472" s="1211"/>
      <c r="E472" s="74">
        <v>50</v>
      </c>
      <c r="F472" s="51"/>
      <c r="G472" s="198">
        <f t="shared" si="46"/>
        <v>0</v>
      </c>
      <c r="H472" s="173"/>
      <c r="I472" s="3">
        <f t="shared" si="47"/>
        <v>0</v>
      </c>
    </row>
    <row r="473" spans="1:9" x14ac:dyDescent="0.25">
      <c r="A473" s="61"/>
      <c r="B473" s="61"/>
      <c r="C473" s="61"/>
      <c r="D473" s="61"/>
      <c r="E473" s="61"/>
      <c r="F473" s="61"/>
      <c r="G473" s="61"/>
      <c r="H473" s="61"/>
    </row>
    <row r="474" spans="1:9" ht="15.75" thickBot="1" x14ac:dyDescent="0.3">
      <c r="A474" s="61"/>
      <c r="B474" s="61"/>
      <c r="C474" s="61"/>
      <c r="D474" s="61"/>
      <c r="E474" s="61"/>
      <c r="F474" s="61"/>
      <c r="G474" s="61"/>
      <c r="H474" s="61"/>
    </row>
    <row r="475" spans="1:9" ht="38.25" x14ac:dyDescent="0.25">
      <c r="A475" s="62" t="s">
        <v>50</v>
      </c>
      <c r="B475" s="63" t="s">
        <v>197</v>
      </c>
      <c r="C475" s="83" t="s">
        <v>153</v>
      </c>
      <c r="D475" s="83" t="s">
        <v>163</v>
      </c>
      <c r="E475" s="83" t="s">
        <v>285</v>
      </c>
      <c r="F475" s="83" t="s">
        <v>286</v>
      </c>
      <c r="G475" s="83" t="s">
        <v>287</v>
      </c>
      <c r="H475" s="65" t="s">
        <v>186</v>
      </c>
    </row>
    <row r="476" spans="1:9" x14ac:dyDescent="0.25">
      <c r="A476" s="160" t="s">
        <v>140</v>
      </c>
      <c r="B476" s="1206"/>
      <c r="C476" s="1208" t="s">
        <v>244</v>
      </c>
      <c r="D476" s="1225"/>
      <c r="E476" s="193">
        <v>590</v>
      </c>
      <c r="F476" s="190" t="e">
        <f>+#REF!</f>
        <v>#REF!</v>
      </c>
      <c r="G476" s="195" t="e">
        <f t="shared" ref="G476:G487" si="48">F476/E476</f>
        <v>#REF!</v>
      </c>
      <c r="H476" s="191"/>
      <c r="I476" s="3">
        <f t="shared" ref="I476:I487" si="49">LEN(H476)</f>
        <v>0</v>
      </c>
    </row>
    <row r="477" spans="1:9" x14ac:dyDescent="0.25">
      <c r="A477" s="39" t="s">
        <v>141</v>
      </c>
      <c r="B477" s="1206"/>
      <c r="C477" s="1208"/>
      <c r="D477" s="1225"/>
      <c r="E477" s="73">
        <v>590</v>
      </c>
      <c r="F477" s="49"/>
      <c r="G477" s="194">
        <f t="shared" si="48"/>
        <v>0</v>
      </c>
      <c r="H477" s="50"/>
      <c r="I477" s="3">
        <f t="shared" si="49"/>
        <v>0</v>
      </c>
    </row>
    <row r="478" spans="1:9" x14ac:dyDescent="0.25">
      <c r="A478" s="39" t="s">
        <v>142</v>
      </c>
      <c r="B478" s="1206"/>
      <c r="C478" s="1208"/>
      <c r="D478" s="1225"/>
      <c r="E478" s="73">
        <v>590</v>
      </c>
      <c r="F478" s="49"/>
      <c r="G478" s="194">
        <f t="shared" si="48"/>
        <v>0</v>
      </c>
      <c r="H478" s="50"/>
      <c r="I478" s="3">
        <f t="shared" si="49"/>
        <v>0</v>
      </c>
    </row>
    <row r="479" spans="1:9" x14ac:dyDescent="0.25">
      <c r="A479" s="39" t="s">
        <v>143</v>
      </c>
      <c r="B479" s="1206"/>
      <c r="C479" s="1208"/>
      <c r="D479" s="1225"/>
      <c r="E479" s="73">
        <v>590</v>
      </c>
      <c r="F479" s="49"/>
      <c r="G479" s="194">
        <f t="shared" si="48"/>
        <v>0</v>
      </c>
      <c r="H479" s="50"/>
      <c r="I479" s="3">
        <f t="shared" si="49"/>
        <v>0</v>
      </c>
    </row>
    <row r="480" spans="1:9" x14ac:dyDescent="0.25">
      <c r="A480" s="39" t="s">
        <v>144</v>
      </c>
      <c r="B480" s="1206"/>
      <c r="C480" s="1208"/>
      <c r="D480" s="1225"/>
      <c r="E480" s="73">
        <v>590</v>
      </c>
      <c r="F480" s="49"/>
      <c r="G480" s="194">
        <f t="shared" si="48"/>
        <v>0</v>
      </c>
      <c r="H480" s="50"/>
      <c r="I480" s="3">
        <f t="shared" si="49"/>
        <v>0</v>
      </c>
    </row>
    <row r="481" spans="1:9" x14ac:dyDescent="0.25">
      <c r="A481" s="39" t="s">
        <v>145</v>
      </c>
      <c r="B481" s="1206"/>
      <c r="C481" s="1208"/>
      <c r="D481" s="1225"/>
      <c r="E481" s="73">
        <v>590</v>
      </c>
      <c r="F481" s="49"/>
      <c r="G481" s="194">
        <f t="shared" si="48"/>
        <v>0</v>
      </c>
      <c r="H481" s="50"/>
      <c r="I481" s="3">
        <f t="shared" si="49"/>
        <v>0</v>
      </c>
    </row>
    <row r="482" spans="1:9" x14ac:dyDescent="0.25">
      <c r="A482" s="39" t="s">
        <v>133</v>
      </c>
      <c r="B482" s="1206"/>
      <c r="C482" s="1208"/>
      <c r="D482" s="1225"/>
      <c r="E482" s="73">
        <v>590</v>
      </c>
      <c r="F482" s="49"/>
      <c r="G482" s="194">
        <f t="shared" si="48"/>
        <v>0</v>
      </c>
      <c r="H482" s="50"/>
      <c r="I482" s="3">
        <f t="shared" si="49"/>
        <v>0</v>
      </c>
    </row>
    <row r="483" spans="1:9" x14ac:dyDescent="0.25">
      <c r="A483" s="39" t="s">
        <v>134</v>
      </c>
      <c r="B483" s="1206"/>
      <c r="C483" s="1208"/>
      <c r="D483" s="1225"/>
      <c r="E483" s="73">
        <v>590</v>
      </c>
      <c r="F483" s="49"/>
      <c r="G483" s="194">
        <f t="shared" si="48"/>
        <v>0</v>
      </c>
      <c r="H483" s="50"/>
      <c r="I483" s="3">
        <f t="shared" si="49"/>
        <v>0</v>
      </c>
    </row>
    <row r="484" spans="1:9" x14ac:dyDescent="0.25">
      <c r="A484" s="39" t="s">
        <v>135</v>
      </c>
      <c r="B484" s="1206"/>
      <c r="C484" s="1208"/>
      <c r="D484" s="1225"/>
      <c r="E484" s="73">
        <v>590</v>
      </c>
      <c r="F484" s="49"/>
      <c r="G484" s="194">
        <f t="shared" si="48"/>
        <v>0</v>
      </c>
      <c r="H484" s="50"/>
      <c r="I484" s="3">
        <f t="shared" si="49"/>
        <v>0</v>
      </c>
    </row>
    <row r="485" spans="1:9" x14ac:dyDescent="0.25">
      <c r="A485" s="39" t="s">
        <v>136</v>
      </c>
      <c r="B485" s="1206"/>
      <c r="C485" s="1208"/>
      <c r="D485" s="1225"/>
      <c r="E485" s="73">
        <v>590</v>
      </c>
      <c r="F485" s="49"/>
      <c r="G485" s="194">
        <f t="shared" si="48"/>
        <v>0</v>
      </c>
      <c r="H485" s="50"/>
      <c r="I485" s="3">
        <f t="shared" si="49"/>
        <v>0</v>
      </c>
    </row>
    <row r="486" spans="1:9" x14ac:dyDescent="0.25">
      <c r="A486" s="39" t="s">
        <v>137</v>
      </c>
      <c r="B486" s="1206"/>
      <c r="C486" s="1208"/>
      <c r="D486" s="1225"/>
      <c r="E486" s="73">
        <v>590</v>
      </c>
      <c r="F486" s="131"/>
      <c r="G486" s="194">
        <f t="shared" si="48"/>
        <v>0</v>
      </c>
      <c r="H486" s="50"/>
      <c r="I486" s="3">
        <f t="shared" si="49"/>
        <v>0</v>
      </c>
    </row>
    <row r="487" spans="1:9" ht="15.75" thickBot="1" x14ac:dyDescent="0.3">
      <c r="A487" s="155" t="s">
        <v>138</v>
      </c>
      <c r="B487" s="1207"/>
      <c r="C487" s="1209"/>
      <c r="D487" s="1226"/>
      <c r="E487" s="74">
        <v>590</v>
      </c>
      <c r="F487" s="51"/>
      <c r="G487" s="196">
        <f t="shared" si="48"/>
        <v>0</v>
      </c>
      <c r="H487" s="173"/>
      <c r="I487" s="3">
        <f t="shared" si="49"/>
        <v>0</v>
      </c>
    </row>
    <row r="488" spans="1:9" x14ac:dyDescent="0.25">
      <c r="A488" s="61"/>
      <c r="B488" s="61"/>
      <c r="C488" s="61"/>
      <c r="D488" s="61"/>
      <c r="E488" s="61"/>
      <c r="F488" s="61"/>
      <c r="G488" s="61"/>
      <c r="H488" s="61"/>
    </row>
    <row r="489" spans="1:9" ht="15.75" thickBot="1" x14ac:dyDescent="0.3">
      <c r="A489" s="61"/>
      <c r="B489" s="61"/>
      <c r="C489" s="61"/>
      <c r="D489" s="61"/>
      <c r="E489" s="61"/>
      <c r="F489" s="61"/>
      <c r="G489" s="61"/>
      <c r="H489" s="61"/>
    </row>
    <row r="490" spans="1:9" ht="38.25" x14ac:dyDescent="0.25">
      <c r="A490" s="62" t="s">
        <v>50</v>
      </c>
      <c r="B490" s="63" t="s">
        <v>197</v>
      </c>
      <c r="C490" s="83" t="s">
        <v>153</v>
      </c>
      <c r="D490" s="83" t="s">
        <v>163</v>
      </c>
      <c r="E490" s="83" t="s">
        <v>285</v>
      </c>
      <c r="F490" s="83" t="s">
        <v>286</v>
      </c>
      <c r="G490" s="83" t="s">
        <v>287</v>
      </c>
      <c r="H490" s="65" t="s">
        <v>186</v>
      </c>
    </row>
    <row r="491" spans="1:9" x14ac:dyDescent="0.25">
      <c r="A491" s="160" t="s">
        <v>140</v>
      </c>
      <c r="B491" s="1206" t="s">
        <v>246</v>
      </c>
      <c r="C491" s="1208" t="s">
        <v>247</v>
      </c>
      <c r="D491" s="1210">
        <v>33</v>
      </c>
      <c r="E491" s="193">
        <v>0.73</v>
      </c>
      <c r="F491" s="190" t="e">
        <f>+#REF!</f>
        <v>#REF!</v>
      </c>
      <c r="G491" s="195" t="e">
        <f t="shared" ref="G491:G502" si="50">F491/E491</f>
        <v>#REF!</v>
      </c>
      <c r="H491" s="191"/>
      <c r="I491" s="3">
        <f t="shared" ref="I491:I502" si="51">LEN(H491)</f>
        <v>0</v>
      </c>
    </row>
    <row r="492" spans="1:9" x14ac:dyDescent="0.25">
      <c r="A492" s="39" t="s">
        <v>141</v>
      </c>
      <c r="B492" s="1206"/>
      <c r="C492" s="1208"/>
      <c r="D492" s="1210"/>
      <c r="E492" s="73">
        <v>0.73</v>
      </c>
      <c r="F492" s="49"/>
      <c r="G492" s="197">
        <f t="shared" si="50"/>
        <v>0</v>
      </c>
      <c r="H492" s="50"/>
      <c r="I492" s="3">
        <f t="shared" si="51"/>
        <v>0</v>
      </c>
    </row>
    <row r="493" spans="1:9" x14ac:dyDescent="0.25">
      <c r="A493" s="39" t="s">
        <v>142</v>
      </c>
      <c r="B493" s="1206"/>
      <c r="C493" s="1208"/>
      <c r="D493" s="1210"/>
      <c r="E493" s="73">
        <v>0.73</v>
      </c>
      <c r="F493" s="49"/>
      <c r="G493" s="197">
        <f t="shared" si="50"/>
        <v>0</v>
      </c>
      <c r="H493" s="50"/>
      <c r="I493" s="3">
        <f t="shared" si="51"/>
        <v>0</v>
      </c>
    </row>
    <row r="494" spans="1:9" x14ac:dyDescent="0.25">
      <c r="A494" s="39" t="s">
        <v>143</v>
      </c>
      <c r="B494" s="1206"/>
      <c r="C494" s="1208"/>
      <c r="D494" s="1210"/>
      <c r="E494" s="73">
        <v>0.73</v>
      </c>
      <c r="F494" s="49"/>
      <c r="G494" s="197">
        <f t="shared" si="50"/>
        <v>0</v>
      </c>
      <c r="H494" s="50"/>
      <c r="I494" s="3">
        <f t="shared" si="51"/>
        <v>0</v>
      </c>
    </row>
    <row r="495" spans="1:9" x14ac:dyDescent="0.25">
      <c r="A495" s="39" t="s">
        <v>144</v>
      </c>
      <c r="B495" s="1206"/>
      <c r="C495" s="1208"/>
      <c r="D495" s="1210"/>
      <c r="E495" s="73">
        <v>0.73</v>
      </c>
      <c r="F495" s="49"/>
      <c r="G495" s="197">
        <f t="shared" si="50"/>
        <v>0</v>
      </c>
      <c r="H495" s="50"/>
      <c r="I495" s="3">
        <f t="shared" si="51"/>
        <v>0</v>
      </c>
    </row>
    <row r="496" spans="1:9" x14ac:dyDescent="0.25">
      <c r="A496" s="39" t="s">
        <v>145</v>
      </c>
      <c r="B496" s="1206"/>
      <c r="C496" s="1208"/>
      <c r="D496" s="1210"/>
      <c r="E496" s="73">
        <v>0.73</v>
      </c>
      <c r="F496" s="49"/>
      <c r="G496" s="197">
        <f t="shared" si="50"/>
        <v>0</v>
      </c>
      <c r="H496" s="50"/>
      <c r="I496" s="3">
        <f t="shared" si="51"/>
        <v>0</v>
      </c>
    </row>
    <row r="497" spans="1:9" x14ac:dyDescent="0.25">
      <c r="A497" s="39" t="s">
        <v>133</v>
      </c>
      <c r="B497" s="1206"/>
      <c r="C497" s="1208"/>
      <c r="D497" s="1210"/>
      <c r="E497" s="73">
        <v>0.73</v>
      </c>
      <c r="F497" s="49"/>
      <c r="G497" s="197">
        <f t="shared" si="50"/>
        <v>0</v>
      </c>
      <c r="H497" s="50"/>
      <c r="I497" s="3">
        <f t="shared" si="51"/>
        <v>0</v>
      </c>
    </row>
    <row r="498" spans="1:9" x14ac:dyDescent="0.25">
      <c r="A498" s="39" t="s">
        <v>134</v>
      </c>
      <c r="B498" s="1206"/>
      <c r="C498" s="1208"/>
      <c r="D498" s="1210"/>
      <c r="E498" s="73">
        <v>0.73</v>
      </c>
      <c r="F498" s="49"/>
      <c r="G498" s="197">
        <f t="shared" si="50"/>
        <v>0</v>
      </c>
      <c r="H498" s="50"/>
      <c r="I498" s="3">
        <f t="shared" si="51"/>
        <v>0</v>
      </c>
    </row>
    <row r="499" spans="1:9" x14ac:dyDescent="0.25">
      <c r="A499" s="39" t="s">
        <v>135</v>
      </c>
      <c r="B499" s="1206"/>
      <c r="C499" s="1208"/>
      <c r="D499" s="1210"/>
      <c r="E499" s="73">
        <v>0.73</v>
      </c>
      <c r="F499" s="49"/>
      <c r="G499" s="197">
        <f t="shared" si="50"/>
        <v>0</v>
      </c>
      <c r="H499" s="50"/>
      <c r="I499" s="3">
        <f t="shared" si="51"/>
        <v>0</v>
      </c>
    </row>
    <row r="500" spans="1:9" x14ac:dyDescent="0.25">
      <c r="A500" s="39" t="s">
        <v>136</v>
      </c>
      <c r="B500" s="1206"/>
      <c r="C500" s="1208"/>
      <c r="D500" s="1210"/>
      <c r="E500" s="73">
        <v>0.73</v>
      </c>
      <c r="F500" s="49"/>
      <c r="G500" s="197">
        <f t="shared" si="50"/>
        <v>0</v>
      </c>
      <c r="H500" s="50"/>
      <c r="I500" s="3">
        <f t="shared" si="51"/>
        <v>0</v>
      </c>
    </row>
    <row r="501" spans="1:9" x14ac:dyDescent="0.25">
      <c r="A501" s="39" t="s">
        <v>137</v>
      </c>
      <c r="B501" s="1206"/>
      <c r="C501" s="1208"/>
      <c r="D501" s="1210"/>
      <c r="E501" s="73">
        <v>0.73</v>
      </c>
      <c r="F501" s="131"/>
      <c r="G501" s="197">
        <f t="shared" si="50"/>
        <v>0</v>
      </c>
      <c r="H501" s="50"/>
      <c r="I501" s="3">
        <f t="shared" si="51"/>
        <v>0</v>
      </c>
    </row>
    <row r="502" spans="1:9" ht="15.75" thickBot="1" x14ac:dyDescent="0.3">
      <c r="A502" s="155" t="s">
        <v>138</v>
      </c>
      <c r="B502" s="1207"/>
      <c r="C502" s="1209"/>
      <c r="D502" s="1211"/>
      <c r="E502" s="74">
        <v>0.73</v>
      </c>
      <c r="F502" s="51"/>
      <c r="G502" s="198">
        <f t="shared" si="50"/>
        <v>0</v>
      </c>
      <c r="H502" s="173"/>
      <c r="I502" s="3">
        <f t="shared" si="51"/>
        <v>0</v>
      </c>
    </row>
    <row r="503" spans="1:9" x14ac:dyDescent="0.25">
      <c r="A503" s="61"/>
      <c r="B503" s="104"/>
      <c r="C503" s="104"/>
      <c r="D503" s="177"/>
      <c r="E503" s="81"/>
      <c r="F503" s="61"/>
      <c r="G503" s="178"/>
      <c r="H503" s="61"/>
      <c r="I503" s="3"/>
    </row>
    <row r="505" spans="1:9" ht="20.25" hidden="1" x14ac:dyDescent="0.3">
      <c r="A505" s="1167" t="s">
        <v>201</v>
      </c>
      <c r="B505" s="1168"/>
      <c r="C505" s="1168"/>
      <c r="D505" s="1168"/>
      <c r="E505" s="1168"/>
      <c r="F505" s="1168"/>
      <c r="G505" s="1168"/>
      <c r="H505" s="1169"/>
    </row>
    <row r="506" spans="1:9" ht="38.25" hidden="1" x14ac:dyDescent="0.25">
      <c r="A506" s="36" t="s">
        <v>62</v>
      </c>
      <c r="B506" s="37" t="s">
        <v>197</v>
      </c>
      <c r="C506" s="57" t="s">
        <v>153</v>
      </c>
      <c r="D506" s="57" t="s">
        <v>168</v>
      </c>
      <c r="E506" s="57" t="s">
        <v>202</v>
      </c>
      <c r="F506" s="57" t="s">
        <v>203</v>
      </c>
      <c r="G506" s="57" t="s">
        <v>204</v>
      </c>
      <c r="H506" s="38" t="s">
        <v>186</v>
      </c>
    </row>
    <row r="507" spans="1:9" hidden="1" x14ac:dyDescent="0.25">
      <c r="A507" s="43" t="s">
        <v>140</v>
      </c>
      <c r="B507" s="40"/>
      <c r="C507" s="40"/>
      <c r="D507" s="40"/>
      <c r="E507" s="40"/>
      <c r="F507" s="40"/>
      <c r="G507" s="40" t="e">
        <f>F507/E507</f>
        <v>#DIV/0!</v>
      </c>
      <c r="H507" s="41"/>
    </row>
    <row r="508" spans="1:9" hidden="1" x14ac:dyDescent="0.25">
      <c r="A508" s="43" t="s">
        <v>141</v>
      </c>
      <c r="B508" s="40"/>
      <c r="C508" s="40"/>
      <c r="D508" s="40"/>
      <c r="E508" s="40"/>
      <c r="F508" s="40"/>
      <c r="G508" s="40" t="e">
        <f t="shared" ref="G508:G518" si="52">F508/E508</f>
        <v>#DIV/0!</v>
      </c>
      <c r="H508" s="41"/>
    </row>
    <row r="509" spans="1:9" hidden="1" x14ac:dyDescent="0.25">
      <c r="A509" s="43" t="s">
        <v>142</v>
      </c>
      <c r="B509" s="40"/>
      <c r="C509" s="40"/>
      <c r="D509" s="40"/>
      <c r="E509" s="40"/>
      <c r="F509" s="40"/>
      <c r="G509" s="40" t="e">
        <f t="shared" si="52"/>
        <v>#DIV/0!</v>
      </c>
      <c r="H509" s="41"/>
    </row>
    <row r="510" spans="1:9" hidden="1" x14ac:dyDescent="0.25">
      <c r="A510" s="43" t="s">
        <v>143</v>
      </c>
      <c r="B510" s="40"/>
      <c r="C510" s="40"/>
      <c r="D510" s="40"/>
      <c r="E510" s="40"/>
      <c r="F510" s="40"/>
      <c r="G510" s="40" t="e">
        <f t="shared" si="52"/>
        <v>#DIV/0!</v>
      </c>
      <c r="H510" s="41"/>
    </row>
    <row r="511" spans="1:9" hidden="1" x14ac:dyDescent="0.25">
      <c r="A511" s="43" t="s">
        <v>144</v>
      </c>
      <c r="B511" s="40"/>
      <c r="C511" s="40"/>
      <c r="D511" s="40"/>
      <c r="E511" s="40"/>
      <c r="F511" s="40"/>
      <c r="G511" s="40" t="e">
        <f t="shared" si="52"/>
        <v>#DIV/0!</v>
      </c>
      <c r="H511" s="41"/>
    </row>
    <row r="512" spans="1:9" hidden="1" x14ac:dyDescent="0.25">
      <c r="A512" s="43" t="s">
        <v>145</v>
      </c>
      <c r="B512" s="40"/>
      <c r="C512" s="40"/>
      <c r="D512" s="40"/>
      <c r="E512" s="40"/>
      <c r="F512" s="40"/>
      <c r="G512" s="40" t="e">
        <f t="shared" si="52"/>
        <v>#DIV/0!</v>
      </c>
      <c r="H512" s="41"/>
    </row>
    <row r="513" spans="1:8" hidden="1" x14ac:dyDescent="0.25">
      <c r="A513" s="43" t="s">
        <v>133</v>
      </c>
      <c r="B513" s="40"/>
      <c r="C513" s="40"/>
      <c r="D513" s="40"/>
      <c r="E513" s="40"/>
      <c r="F513" s="40"/>
      <c r="G513" s="40" t="e">
        <f t="shared" si="52"/>
        <v>#DIV/0!</v>
      </c>
      <c r="H513" s="41"/>
    </row>
    <row r="514" spans="1:8" hidden="1" x14ac:dyDescent="0.25">
      <c r="A514" s="43" t="s">
        <v>134</v>
      </c>
      <c r="B514" s="40"/>
      <c r="C514" s="40"/>
      <c r="D514" s="40"/>
      <c r="E514" s="40"/>
      <c r="F514" s="40"/>
      <c r="G514" s="40" t="e">
        <f t="shared" si="52"/>
        <v>#DIV/0!</v>
      </c>
      <c r="H514" s="41"/>
    </row>
    <row r="515" spans="1:8" hidden="1" x14ac:dyDescent="0.25">
      <c r="A515" s="43" t="s">
        <v>135</v>
      </c>
      <c r="B515" s="40"/>
      <c r="C515" s="40"/>
      <c r="D515" s="40"/>
      <c r="E515" s="40"/>
      <c r="F515" s="40"/>
      <c r="G515" s="40" t="e">
        <f t="shared" si="52"/>
        <v>#DIV/0!</v>
      </c>
      <c r="H515" s="41"/>
    </row>
    <row r="516" spans="1:8" hidden="1" x14ac:dyDescent="0.25">
      <c r="A516" s="43" t="s">
        <v>136</v>
      </c>
      <c r="B516" s="40"/>
      <c r="C516" s="40"/>
      <c r="D516" s="40"/>
      <c r="E516" s="40"/>
      <c r="F516" s="40"/>
      <c r="G516" s="40" t="e">
        <f t="shared" si="52"/>
        <v>#DIV/0!</v>
      </c>
      <c r="H516" s="41"/>
    </row>
    <row r="517" spans="1:8" hidden="1" x14ac:dyDescent="0.25">
      <c r="A517" s="43" t="s">
        <v>137</v>
      </c>
      <c r="B517" s="40"/>
      <c r="C517" s="40"/>
      <c r="D517" s="40"/>
      <c r="E517" s="40"/>
      <c r="F517" s="40"/>
      <c r="G517" s="40" t="e">
        <f t="shared" si="52"/>
        <v>#DIV/0!</v>
      </c>
      <c r="H517" s="41"/>
    </row>
    <row r="518" spans="1:8" ht="15.75" hidden="1" thickBot="1" x14ac:dyDescent="0.3">
      <c r="A518" s="44" t="s">
        <v>138</v>
      </c>
      <c r="B518" s="42"/>
      <c r="C518" s="42"/>
      <c r="D518" s="42"/>
      <c r="E518" s="42"/>
      <c r="F518" s="42"/>
      <c r="G518" s="42" t="e">
        <f t="shared" si="52"/>
        <v>#DIV/0!</v>
      </c>
      <c r="H518" s="46"/>
    </row>
    <row r="520" spans="1:8" ht="20.25" hidden="1" x14ac:dyDescent="0.3">
      <c r="A520" s="1167" t="s">
        <v>201</v>
      </c>
      <c r="B520" s="1168"/>
      <c r="C520" s="1168"/>
      <c r="D520" s="1168"/>
      <c r="E520" s="1168"/>
      <c r="F520" s="1168"/>
      <c r="G520" s="1168"/>
      <c r="H520" s="1169"/>
    </row>
    <row r="521" spans="1:8" ht="38.25" hidden="1" x14ac:dyDescent="0.25">
      <c r="A521" s="36" t="s">
        <v>63</v>
      </c>
      <c r="B521" s="37" t="s">
        <v>197</v>
      </c>
      <c r="C521" s="57" t="s">
        <v>153</v>
      </c>
      <c r="D521" s="57" t="s">
        <v>173</v>
      </c>
      <c r="E521" s="57" t="s">
        <v>206</v>
      </c>
      <c r="F521" s="57" t="s">
        <v>207</v>
      </c>
      <c r="G521" s="57" t="s">
        <v>208</v>
      </c>
      <c r="H521" s="38" t="s">
        <v>186</v>
      </c>
    </row>
    <row r="522" spans="1:8" hidden="1" x14ac:dyDescent="0.25">
      <c r="A522" s="43" t="s">
        <v>140</v>
      </c>
      <c r="B522" s="40"/>
      <c r="C522" s="40"/>
      <c r="D522" s="40"/>
      <c r="E522" s="40"/>
      <c r="F522" s="40"/>
      <c r="G522" s="40" t="e">
        <f>F522/E522</f>
        <v>#DIV/0!</v>
      </c>
      <c r="H522" s="41"/>
    </row>
    <row r="523" spans="1:8" hidden="1" x14ac:dyDescent="0.25">
      <c r="A523" s="43" t="s">
        <v>141</v>
      </c>
      <c r="B523" s="40"/>
      <c r="C523" s="40"/>
      <c r="D523" s="40"/>
      <c r="E523" s="40"/>
      <c r="F523" s="40"/>
      <c r="G523" s="40" t="e">
        <f t="shared" ref="G523:G533" si="53">F523/E523</f>
        <v>#DIV/0!</v>
      </c>
      <c r="H523" s="41"/>
    </row>
    <row r="524" spans="1:8" hidden="1" x14ac:dyDescent="0.25">
      <c r="A524" s="43" t="s">
        <v>142</v>
      </c>
      <c r="B524" s="40"/>
      <c r="C524" s="40"/>
      <c r="D524" s="40"/>
      <c r="E524" s="40"/>
      <c r="F524" s="40"/>
      <c r="G524" s="40" t="e">
        <f t="shared" si="53"/>
        <v>#DIV/0!</v>
      </c>
      <c r="H524" s="41"/>
    </row>
    <row r="525" spans="1:8" hidden="1" x14ac:dyDescent="0.25">
      <c r="A525" s="43" t="s">
        <v>143</v>
      </c>
      <c r="B525" s="40"/>
      <c r="C525" s="40"/>
      <c r="D525" s="40"/>
      <c r="E525" s="40"/>
      <c r="F525" s="40"/>
      <c r="G525" s="40" t="e">
        <f t="shared" si="53"/>
        <v>#DIV/0!</v>
      </c>
      <c r="H525" s="41"/>
    </row>
    <row r="526" spans="1:8" hidden="1" x14ac:dyDescent="0.25">
      <c r="A526" s="43" t="s">
        <v>144</v>
      </c>
      <c r="B526" s="40"/>
      <c r="C526" s="40"/>
      <c r="D526" s="40"/>
      <c r="E526" s="40"/>
      <c r="F526" s="40"/>
      <c r="G526" s="40" t="e">
        <f t="shared" si="53"/>
        <v>#DIV/0!</v>
      </c>
      <c r="H526" s="41"/>
    </row>
    <row r="527" spans="1:8" hidden="1" x14ac:dyDescent="0.25">
      <c r="A527" s="43" t="s">
        <v>145</v>
      </c>
      <c r="B527" s="40"/>
      <c r="C527" s="40"/>
      <c r="D527" s="40"/>
      <c r="E527" s="40"/>
      <c r="F527" s="40"/>
      <c r="G527" s="40" t="e">
        <f t="shared" si="53"/>
        <v>#DIV/0!</v>
      </c>
      <c r="H527" s="41"/>
    </row>
    <row r="528" spans="1:8" hidden="1" x14ac:dyDescent="0.25">
      <c r="A528" s="43" t="s">
        <v>133</v>
      </c>
      <c r="B528" s="40"/>
      <c r="C528" s="40"/>
      <c r="D528" s="40"/>
      <c r="E528" s="40"/>
      <c r="F528" s="40"/>
      <c r="G528" s="40" t="e">
        <f t="shared" si="53"/>
        <v>#DIV/0!</v>
      </c>
      <c r="H528" s="41"/>
    </row>
    <row r="529" spans="1:8" hidden="1" x14ac:dyDescent="0.25">
      <c r="A529" s="43" t="s">
        <v>134</v>
      </c>
      <c r="B529" s="40"/>
      <c r="C529" s="40"/>
      <c r="D529" s="40"/>
      <c r="E529" s="40"/>
      <c r="F529" s="40"/>
      <c r="G529" s="40" t="e">
        <f t="shared" si="53"/>
        <v>#DIV/0!</v>
      </c>
      <c r="H529" s="41"/>
    </row>
    <row r="530" spans="1:8" hidden="1" x14ac:dyDescent="0.25">
      <c r="A530" s="43" t="s">
        <v>135</v>
      </c>
      <c r="B530" s="40"/>
      <c r="C530" s="40"/>
      <c r="D530" s="40"/>
      <c r="E530" s="40"/>
      <c r="F530" s="40"/>
      <c r="G530" s="40" t="e">
        <f t="shared" si="53"/>
        <v>#DIV/0!</v>
      </c>
      <c r="H530" s="41"/>
    </row>
    <row r="531" spans="1:8" hidden="1" x14ac:dyDescent="0.25">
      <c r="A531" s="43" t="s">
        <v>136</v>
      </c>
      <c r="B531" s="40"/>
      <c r="C531" s="40"/>
      <c r="D531" s="40"/>
      <c r="E531" s="40"/>
      <c r="F531" s="40"/>
      <c r="G531" s="40" t="e">
        <f t="shared" si="53"/>
        <v>#DIV/0!</v>
      </c>
      <c r="H531" s="41"/>
    </row>
    <row r="532" spans="1:8" hidden="1" x14ac:dyDescent="0.25">
      <c r="A532" s="43" t="s">
        <v>137</v>
      </c>
      <c r="B532" s="40"/>
      <c r="C532" s="40"/>
      <c r="D532" s="40"/>
      <c r="E532" s="40"/>
      <c r="F532" s="40"/>
      <c r="G532" s="40" t="e">
        <f t="shared" si="53"/>
        <v>#DIV/0!</v>
      </c>
      <c r="H532" s="41"/>
    </row>
    <row r="533" spans="1:8" ht="15.75" hidden="1" thickBot="1" x14ac:dyDescent="0.3">
      <c r="A533" s="44" t="s">
        <v>138</v>
      </c>
      <c r="B533" s="42"/>
      <c r="C533" s="42"/>
      <c r="D533" s="42"/>
      <c r="E533" s="42"/>
      <c r="F533" s="42"/>
      <c r="G533" s="42" t="e">
        <f t="shared" si="53"/>
        <v>#DIV/0!</v>
      </c>
      <c r="H533" s="46"/>
    </row>
    <row r="534" spans="1:8" ht="15.75" hidden="1" thickBot="1" x14ac:dyDescent="0.3"/>
    <row r="535" spans="1:8" ht="20.25" hidden="1" x14ac:dyDescent="0.3">
      <c r="A535" s="1167" t="s">
        <v>205</v>
      </c>
      <c r="B535" s="1168"/>
      <c r="C535" s="1168"/>
      <c r="D535" s="1168"/>
      <c r="E535" s="1168"/>
      <c r="F535" s="1168"/>
      <c r="G535" s="1168"/>
      <c r="H535" s="1169"/>
    </row>
    <row r="536" spans="1:8" ht="38.25" hidden="1" x14ac:dyDescent="0.25">
      <c r="A536" s="36" t="s">
        <v>63</v>
      </c>
      <c r="B536" s="37" t="s">
        <v>197</v>
      </c>
      <c r="C536" s="57" t="s">
        <v>153</v>
      </c>
      <c r="D536" s="57" t="s">
        <v>173</v>
      </c>
      <c r="E536" s="57" t="s">
        <v>206</v>
      </c>
      <c r="F536" s="57" t="s">
        <v>207</v>
      </c>
      <c r="G536" s="57" t="s">
        <v>208</v>
      </c>
      <c r="H536" s="38" t="s">
        <v>186</v>
      </c>
    </row>
    <row r="537" spans="1:8" hidden="1" x14ac:dyDescent="0.25">
      <c r="A537" s="43" t="s">
        <v>140</v>
      </c>
      <c r="B537" s="40"/>
      <c r="C537" s="40"/>
      <c r="D537" s="40"/>
      <c r="E537" s="40"/>
      <c r="F537" s="40"/>
      <c r="G537" s="40" t="e">
        <f>F537/E537</f>
        <v>#DIV/0!</v>
      </c>
      <c r="H537" s="41"/>
    </row>
    <row r="538" spans="1:8" hidden="1" x14ac:dyDescent="0.25">
      <c r="A538" s="43" t="s">
        <v>141</v>
      </c>
      <c r="B538" s="40"/>
      <c r="C538" s="40"/>
      <c r="D538" s="40"/>
      <c r="E538" s="40"/>
      <c r="F538" s="40"/>
      <c r="G538" s="40" t="e">
        <f t="shared" ref="G538:G548" si="54">F538/E538</f>
        <v>#DIV/0!</v>
      </c>
      <c r="H538" s="41"/>
    </row>
    <row r="539" spans="1:8" hidden="1" x14ac:dyDescent="0.25">
      <c r="A539" s="43" t="s">
        <v>142</v>
      </c>
      <c r="B539" s="40"/>
      <c r="C539" s="40"/>
      <c r="D539" s="40"/>
      <c r="E539" s="40"/>
      <c r="F539" s="40"/>
      <c r="G539" s="40" t="e">
        <f t="shared" si="54"/>
        <v>#DIV/0!</v>
      </c>
      <c r="H539" s="41"/>
    </row>
    <row r="540" spans="1:8" hidden="1" x14ac:dyDescent="0.25">
      <c r="A540" s="43" t="s">
        <v>143</v>
      </c>
      <c r="B540" s="40"/>
      <c r="C540" s="40"/>
      <c r="D540" s="40"/>
      <c r="E540" s="40"/>
      <c r="F540" s="40"/>
      <c r="G540" s="40" t="e">
        <f t="shared" si="54"/>
        <v>#DIV/0!</v>
      </c>
      <c r="H540" s="41"/>
    </row>
    <row r="541" spans="1:8" hidden="1" x14ac:dyDescent="0.25">
      <c r="A541" s="43" t="s">
        <v>144</v>
      </c>
      <c r="B541" s="40"/>
      <c r="C541" s="40"/>
      <c r="D541" s="40"/>
      <c r="E541" s="40"/>
      <c r="F541" s="40"/>
      <c r="G541" s="40" t="e">
        <f t="shared" si="54"/>
        <v>#DIV/0!</v>
      </c>
      <c r="H541" s="41"/>
    </row>
    <row r="542" spans="1:8" hidden="1" x14ac:dyDescent="0.25">
      <c r="A542" s="43" t="s">
        <v>145</v>
      </c>
      <c r="B542" s="40"/>
      <c r="C542" s="40"/>
      <c r="D542" s="40"/>
      <c r="E542" s="40"/>
      <c r="F542" s="40"/>
      <c r="G542" s="40" t="e">
        <f t="shared" si="54"/>
        <v>#DIV/0!</v>
      </c>
      <c r="H542" s="41"/>
    </row>
    <row r="543" spans="1:8" hidden="1" x14ac:dyDescent="0.25">
      <c r="A543" s="43" t="s">
        <v>133</v>
      </c>
      <c r="B543" s="40"/>
      <c r="C543" s="40"/>
      <c r="D543" s="40"/>
      <c r="E543" s="40"/>
      <c r="F543" s="40"/>
      <c r="G543" s="40" t="e">
        <f t="shared" si="54"/>
        <v>#DIV/0!</v>
      </c>
      <c r="H543" s="41"/>
    </row>
    <row r="544" spans="1:8" hidden="1" x14ac:dyDescent="0.25">
      <c r="A544" s="43" t="s">
        <v>134</v>
      </c>
      <c r="B544" s="40"/>
      <c r="C544" s="40"/>
      <c r="D544" s="40"/>
      <c r="E544" s="40"/>
      <c r="F544" s="40"/>
      <c r="G544" s="40" t="e">
        <f t="shared" si="54"/>
        <v>#DIV/0!</v>
      </c>
      <c r="H544" s="41"/>
    </row>
    <row r="545" spans="1:8" hidden="1" x14ac:dyDescent="0.25">
      <c r="A545" s="43" t="s">
        <v>135</v>
      </c>
      <c r="B545" s="40"/>
      <c r="C545" s="40"/>
      <c r="D545" s="40"/>
      <c r="E545" s="40"/>
      <c r="F545" s="40"/>
      <c r="G545" s="40" t="e">
        <f t="shared" si="54"/>
        <v>#DIV/0!</v>
      </c>
      <c r="H545" s="41"/>
    </row>
    <row r="546" spans="1:8" hidden="1" x14ac:dyDescent="0.25">
      <c r="A546" s="43" t="s">
        <v>136</v>
      </c>
      <c r="B546" s="40"/>
      <c r="C546" s="40"/>
      <c r="D546" s="40"/>
      <c r="E546" s="40"/>
      <c r="F546" s="40"/>
      <c r="G546" s="40" t="e">
        <f t="shared" si="54"/>
        <v>#DIV/0!</v>
      </c>
      <c r="H546" s="41"/>
    </row>
    <row r="547" spans="1:8" hidden="1" x14ac:dyDescent="0.25">
      <c r="A547" s="43" t="s">
        <v>137</v>
      </c>
      <c r="B547" s="40"/>
      <c r="C547" s="40"/>
      <c r="D547" s="40"/>
      <c r="E547" s="40"/>
      <c r="F547" s="40"/>
      <c r="G547" s="40" t="e">
        <f t="shared" si="54"/>
        <v>#DIV/0!</v>
      </c>
      <c r="H547" s="41"/>
    </row>
    <row r="548" spans="1:8" ht="15.75" hidden="1" thickBot="1" x14ac:dyDescent="0.3">
      <c r="A548" s="44" t="s">
        <v>138</v>
      </c>
      <c r="B548" s="42"/>
      <c r="C548" s="42"/>
      <c r="D548" s="42"/>
      <c r="E548" s="42"/>
      <c r="F548" s="42"/>
      <c r="G548" s="42" t="e">
        <f t="shared" si="54"/>
        <v>#DIV/0!</v>
      </c>
      <c r="H548" s="46"/>
    </row>
    <row r="549" spans="1:8" ht="15.75" hidden="1" thickBot="1" x14ac:dyDescent="0.3"/>
    <row r="550" spans="1:8" ht="20.25" hidden="1" x14ac:dyDescent="0.3">
      <c r="A550" s="1167" t="s">
        <v>209</v>
      </c>
      <c r="B550" s="1168"/>
      <c r="C550" s="1168"/>
      <c r="D550" s="1168"/>
      <c r="E550" s="1168"/>
      <c r="F550" s="1168"/>
      <c r="G550" s="1168"/>
      <c r="H550" s="1169"/>
    </row>
    <row r="551" spans="1:8" ht="63.75" hidden="1" customHeight="1" x14ac:dyDescent="0.25">
      <c r="A551" s="36" t="s">
        <v>64</v>
      </c>
      <c r="B551" s="37" t="s">
        <v>197</v>
      </c>
      <c r="C551" s="57" t="s">
        <v>153</v>
      </c>
      <c r="D551" s="57" t="s">
        <v>178</v>
      </c>
      <c r="E551" s="57" t="s">
        <v>210</v>
      </c>
      <c r="F551" s="57" t="s">
        <v>211</v>
      </c>
      <c r="G551" s="57" t="s">
        <v>212</v>
      </c>
      <c r="H551" s="38" t="s">
        <v>186</v>
      </c>
    </row>
    <row r="552" spans="1:8" hidden="1" x14ac:dyDescent="0.25">
      <c r="A552" s="43" t="s">
        <v>140</v>
      </c>
      <c r="B552" s="40"/>
      <c r="C552" s="40"/>
      <c r="D552" s="40"/>
      <c r="E552" s="40"/>
      <c r="F552" s="40"/>
      <c r="G552" s="40" t="e">
        <f>F552/E552</f>
        <v>#DIV/0!</v>
      </c>
      <c r="H552" s="41"/>
    </row>
    <row r="553" spans="1:8" hidden="1" x14ac:dyDescent="0.25">
      <c r="A553" s="43" t="s">
        <v>141</v>
      </c>
      <c r="B553" s="40"/>
      <c r="C553" s="40"/>
      <c r="D553" s="40"/>
      <c r="E553" s="40"/>
      <c r="F553" s="40"/>
      <c r="G553" s="40" t="e">
        <f t="shared" ref="G553:G563" si="55">F553/E553</f>
        <v>#DIV/0!</v>
      </c>
      <c r="H553" s="41"/>
    </row>
    <row r="554" spans="1:8" hidden="1" x14ac:dyDescent="0.25">
      <c r="A554" s="43" t="s">
        <v>142</v>
      </c>
      <c r="B554" s="40"/>
      <c r="C554" s="40"/>
      <c r="D554" s="40"/>
      <c r="E554" s="40"/>
      <c r="F554" s="40"/>
      <c r="G554" s="40" t="e">
        <f t="shared" si="55"/>
        <v>#DIV/0!</v>
      </c>
      <c r="H554" s="41"/>
    </row>
    <row r="555" spans="1:8" hidden="1" x14ac:dyDescent="0.25">
      <c r="A555" s="43" t="s">
        <v>143</v>
      </c>
      <c r="B555" s="40"/>
      <c r="C555" s="40"/>
      <c r="D555" s="40"/>
      <c r="E555" s="40"/>
      <c r="F555" s="40"/>
      <c r="G555" s="40" t="e">
        <f t="shared" si="55"/>
        <v>#DIV/0!</v>
      </c>
      <c r="H555" s="41"/>
    </row>
    <row r="556" spans="1:8" hidden="1" x14ac:dyDescent="0.25">
      <c r="A556" s="43" t="s">
        <v>144</v>
      </c>
      <c r="B556" s="40"/>
      <c r="C556" s="40"/>
      <c r="D556" s="40"/>
      <c r="E556" s="40"/>
      <c r="F556" s="40"/>
      <c r="G556" s="40" t="e">
        <f t="shared" si="55"/>
        <v>#DIV/0!</v>
      </c>
      <c r="H556" s="41"/>
    </row>
    <row r="557" spans="1:8" hidden="1" x14ac:dyDescent="0.25">
      <c r="A557" s="43" t="s">
        <v>145</v>
      </c>
      <c r="B557" s="40"/>
      <c r="C557" s="40"/>
      <c r="D557" s="40"/>
      <c r="E557" s="40"/>
      <c r="F557" s="40"/>
      <c r="G557" s="40" t="e">
        <f t="shared" si="55"/>
        <v>#DIV/0!</v>
      </c>
      <c r="H557" s="41"/>
    </row>
    <row r="558" spans="1:8" hidden="1" x14ac:dyDescent="0.25">
      <c r="A558" s="43" t="s">
        <v>133</v>
      </c>
      <c r="B558" s="40"/>
      <c r="C558" s="40"/>
      <c r="D558" s="40"/>
      <c r="E558" s="40"/>
      <c r="F558" s="40"/>
      <c r="G558" s="40" t="e">
        <f t="shared" si="55"/>
        <v>#DIV/0!</v>
      </c>
      <c r="H558" s="41"/>
    </row>
    <row r="559" spans="1:8" hidden="1" x14ac:dyDescent="0.25">
      <c r="A559" s="43" t="s">
        <v>134</v>
      </c>
      <c r="B559" s="40"/>
      <c r="C559" s="40"/>
      <c r="D559" s="40"/>
      <c r="E559" s="40"/>
      <c r="F559" s="40"/>
      <c r="G559" s="40" t="e">
        <f t="shared" si="55"/>
        <v>#DIV/0!</v>
      </c>
      <c r="H559" s="41"/>
    </row>
    <row r="560" spans="1:8" hidden="1" x14ac:dyDescent="0.25">
      <c r="A560" s="43" t="s">
        <v>135</v>
      </c>
      <c r="B560" s="40"/>
      <c r="C560" s="40"/>
      <c r="D560" s="40"/>
      <c r="E560" s="40"/>
      <c r="F560" s="40"/>
      <c r="G560" s="40" t="e">
        <f t="shared" si="55"/>
        <v>#DIV/0!</v>
      </c>
      <c r="H560" s="41"/>
    </row>
    <row r="561" spans="1:44" hidden="1" x14ac:dyDescent="0.25">
      <c r="A561" s="43" t="s">
        <v>136</v>
      </c>
      <c r="B561" s="40"/>
      <c r="C561" s="40"/>
      <c r="D561" s="40"/>
      <c r="E561" s="40"/>
      <c r="F561" s="40"/>
      <c r="G561" s="40" t="e">
        <f t="shared" si="55"/>
        <v>#DIV/0!</v>
      </c>
      <c r="H561" s="41"/>
    </row>
    <row r="562" spans="1:44" hidden="1" x14ac:dyDescent="0.25">
      <c r="A562" s="43" t="s">
        <v>137</v>
      </c>
      <c r="B562" s="40"/>
      <c r="C562" s="40"/>
      <c r="D562" s="40"/>
      <c r="E562" s="40"/>
      <c r="F562" s="40"/>
      <c r="G562" s="40" t="e">
        <f t="shared" si="55"/>
        <v>#DIV/0!</v>
      </c>
      <c r="H562" s="41"/>
    </row>
    <row r="563" spans="1:44" ht="15.75" hidden="1" thickBot="1" x14ac:dyDescent="0.3">
      <c r="A563" s="44" t="s">
        <v>138</v>
      </c>
      <c r="B563" s="42"/>
      <c r="C563" s="42"/>
      <c r="D563" s="42"/>
      <c r="E563" s="42"/>
      <c r="F563" s="42"/>
      <c r="G563" s="42" t="e">
        <f t="shared" si="55"/>
        <v>#DIV/0!</v>
      </c>
      <c r="H563" s="46"/>
    </row>
    <row r="564" spans="1:44" ht="26.25" customHeight="1" x14ac:dyDescent="0.25">
      <c r="A564" s="26" t="s">
        <v>35</v>
      </c>
      <c r="B564" s="24"/>
      <c r="C564" s="24"/>
      <c r="D564" s="24"/>
      <c r="E564" s="25"/>
      <c r="F564" s="25"/>
      <c r="G564" s="25"/>
      <c r="H564" s="25"/>
      <c r="I564" s="25"/>
      <c r="J564" s="25"/>
      <c r="K564" s="25"/>
      <c r="L564" s="25"/>
      <c r="M564" s="25"/>
      <c r="N564" s="25"/>
      <c r="O564" s="93"/>
      <c r="P564" s="25"/>
      <c r="Q564" s="25"/>
      <c r="R564" s="25"/>
      <c r="S564" s="25"/>
      <c r="T564" s="25"/>
      <c r="U564" s="25"/>
      <c r="V564" s="25"/>
      <c r="W564" s="25"/>
      <c r="X564" s="24"/>
      <c r="Y564" s="24"/>
      <c r="Z564" s="24"/>
      <c r="AA564" s="24"/>
      <c r="AB564" s="24"/>
      <c r="AC564" s="24"/>
      <c r="AD564" s="27"/>
      <c r="AE564" s="27"/>
      <c r="AF564" s="27"/>
      <c r="AG564" s="27"/>
      <c r="AH564" s="27"/>
      <c r="AI564" s="27"/>
      <c r="AJ564" s="35"/>
      <c r="AK564" s="35"/>
      <c r="AL564" s="28"/>
      <c r="AM564" s="28"/>
      <c r="AN564" s="28"/>
      <c r="AO564" s="28"/>
      <c r="AP564" s="28"/>
      <c r="AQ564" s="28"/>
      <c r="AR564" s="28"/>
    </row>
    <row r="565" spans="1:44" ht="26.25" customHeight="1" x14ac:dyDescent="0.25">
      <c r="A565" s="29" t="s">
        <v>36</v>
      </c>
      <c r="B565" s="1300" t="s">
        <v>37</v>
      </c>
      <c r="C565" s="1301"/>
      <c r="D565" s="1302"/>
      <c r="E565" s="1303" t="s">
        <v>38</v>
      </c>
      <c r="F565" s="1304"/>
      <c r="G565" s="1304"/>
      <c r="H565" s="1304"/>
      <c r="I565" s="1304"/>
      <c r="J565" s="1304"/>
      <c r="K565" s="1304"/>
      <c r="L565" s="1304"/>
      <c r="M565" s="1304"/>
      <c r="N565" s="1304"/>
      <c r="O565" s="94"/>
      <c r="P565" s="24"/>
      <c r="Q565" s="24"/>
      <c r="R565" s="24"/>
      <c r="S565" s="24"/>
      <c r="T565" s="24"/>
      <c r="U565" s="24"/>
      <c r="V565" s="24"/>
      <c r="W565" s="24"/>
      <c r="X565" s="24"/>
      <c r="Y565" s="24"/>
      <c r="Z565" s="24"/>
      <c r="AA565" s="24"/>
      <c r="AB565" s="24"/>
      <c r="AC565" s="24"/>
      <c r="AD565" s="27"/>
      <c r="AE565" s="27"/>
      <c r="AF565" s="27"/>
      <c r="AG565" s="27"/>
      <c r="AH565" s="27"/>
      <c r="AI565" s="27"/>
      <c r="AJ565" s="35"/>
      <c r="AK565" s="35"/>
      <c r="AL565" s="27"/>
      <c r="AM565" s="27"/>
      <c r="AN565" s="27"/>
      <c r="AO565" s="27"/>
      <c r="AP565" s="27"/>
      <c r="AQ565" s="27"/>
      <c r="AR565" s="35"/>
    </row>
    <row r="566" spans="1:44" ht="43.5" customHeight="1" x14ac:dyDescent="0.25">
      <c r="A566" s="105">
        <v>12</v>
      </c>
      <c r="B566" s="1285" t="s">
        <v>84</v>
      </c>
      <c r="C566" s="1286"/>
      <c r="D566" s="1287"/>
      <c r="E566" s="1288" t="s">
        <v>85</v>
      </c>
      <c r="F566" s="1289"/>
      <c r="G566" s="1289"/>
      <c r="H566" s="1289"/>
      <c r="I566" s="1289"/>
      <c r="J566" s="1289"/>
      <c r="K566" s="1289"/>
      <c r="L566" s="1289"/>
      <c r="M566" s="1289"/>
      <c r="N566" s="1289"/>
      <c r="O566" s="94"/>
      <c r="P566" s="24"/>
      <c r="Q566" s="24"/>
      <c r="R566" s="24"/>
      <c r="S566" s="24"/>
      <c r="T566" s="24"/>
      <c r="U566" s="24"/>
      <c r="V566" s="24"/>
      <c r="W566" s="24"/>
      <c r="X566" s="24"/>
      <c r="Y566" s="24"/>
      <c r="Z566" s="24"/>
      <c r="AA566" s="24"/>
      <c r="AB566" s="24"/>
      <c r="AC566" s="24"/>
      <c r="AD566" s="24"/>
      <c r="AE566" s="24"/>
      <c r="AF566" s="24"/>
      <c r="AG566" s="24"/>
      <c r="AH566" s="24"/>
      <c r="AI566" s="24"/>
      <c r="AJ566" s="34"/>
      <c r="AK566" s="34"/>
      <c r="AL566" s="24"/>
      <c r="AM566" s="24"/>
      <c r="AN566" s="24"/>
      <c r="AO566" s="24"/>
      <c r="AP566" s="24"/>
      <c r="AQ566" s="24"/>
      <c r="AR566" s="34"/>
    </row>
    <row r="567" spans="1:44" x14ac:dyDescent="0.25">
      <c r="A567" s="105">
        <v>13</v>
      </c>
      <c r="B567" s="1285" t="s">
        <v>96</v>
      </c>
      <c r="C567" s="1286"/>
      <c r="D567" s="1287"/>
      <c r="E567" s="1288" t="s">
        <v>87</v>
      </c>
      <c r="F567" s="1289"/>
      <c r="G567" s="1289"/>
      <c r="H567" s="1289"/>
      <c r="I567" s="1289"/>
      <c r="J567" s="1289"/>
      <c r="K567" s="1289"/>
      <c r="L567" s="1289"/>
      <c r="M567" s="1289"/>
      <c r="N567" s="1289"/>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pageSetup orientation="portrait" horizontalDpi="4294967292" verticalDpi="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 </vt:lpstr>
      <vt:lpstr>INVERSIÓN</vt:lpstr>
      <vt:lpstr>ACTIVIDADES</vt:lpstr>
      <vt:lpstr>TERRITORIALIZACIÓN</vt:lpstr>
      <vt:lpstr>SPI.</vt:lpstr>
      <vt:lpstr>SPI</vt:lpstr>
      <vt:lpstr>ACTIVIDADES!Área_de_impresión</vt:lpstr>
      <vt:lpstr>'GESTIÓN '!Área_de_impresión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2021-12-07T16:21:27Z</cp:lastPrinted>
  <dcterms:created xsi:type="dcterms:W3CDTF">2010-03-25T16:40:43Z</dcterms:created>
  <dcterms:modified xsi:type="dcterms:W3CDTF">2023-06-08T03:59:57Z</dcterms:modified>
</cp:coreProperties>
</file>